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55" documentId="8_{44EC7BA4-C530-4824-AEE8-4BB2E80C8589}" xr6:coauthVersionLast="47" xr6:coauthVersionMax="47" xr10:uidLastSave="{C8CB1404-31FC-4313-8717-F6CD8F75BB9B}"/>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7640" tabRatio="874" firstSheet="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<sst xmlns="http://schemas.openxmlformats.org/spreadsheetml/2006/main" count="61501" uniqueCount="5104">
  <si>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</si>
  <si>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</si>
  <si>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</si>
  <si>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</si>
  <si>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</si>
  <si>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</si>
  <si>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</si>
  <si>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</si>
  <si>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</si>
  <si>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</si>
  <si>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</si>
  <si>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</si>
  <si>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</si>
  <si>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</si>
  <si>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</si>
  <si>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</si>
  <si>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</si>
  <si>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</si>
  <si>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</si>
  <si>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</si>
  <si>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</si>
  <si>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</si>
  <si>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</si>
  <si>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</si>
  <si>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</si>
  <si>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</si>
  <si>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</si>
  <si>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</si>
  <si>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</si>
  <si>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</si>
  <si>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</si>
  <si>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</si>
  <si>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</si>
  <si>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</si>
  <si>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</si>
  <si>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</si>
  <si>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</si>
  <si>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</si>
  <si>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</si>
  <si>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</si>
  <si>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</si>
  <si>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</si>
  <si>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</si>
  <si>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</si>
  <si>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</si>
  <si>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</si>
  <si>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</si>
  <si>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</si>
  <si>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</si>
  <si>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</si>
  <si>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</si>
  <si>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</si>
  <si>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</si>
  <si>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</si>
  <si>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</si>
  <si>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</si>
  <si>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</si>
  <si>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</si>
  <si>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</si>
  <si>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</si>
  <si>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</si>
  <si>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</si>
  <si>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</si>
  <si>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</si>
  <si>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</si>
  <si>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</si>
  <si>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</si>
  <si>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</si>
  <si>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</si>
  <si>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</si>
  <si>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</si>
  <si>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</si>
  <si>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</si>
  <si>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</si>
  <si>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</si>
  <si>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</si>
  <si>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</si>
  <si>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</si>
  <si>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</si>
  <si>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</si>
  <si>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</si>
  <si>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</si>
  <si>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</si>
  <si>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</si>
  <si>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</si>
  <si>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</si>
  <si>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</si>
  <si>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</si>
  <si>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</si>
  <si>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</si>
  <si>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</si>
  <si>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</si>
  <si>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</si>
  <si>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</si>
  <si>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</si>
  <si>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</si>
  <si>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</si>
  <si>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</si>
  <si>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</si>
  <si>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</si>
  <si>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</si>
  <si>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</si>
  <si>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</si>
  <si>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</si>
  <si>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</si>
  <si>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</si>
  <si>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</si>
  <si>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</si>
  <si>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</si>
  <si>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</si>
  <si>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</si>
  <si>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</si>
  <si>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</si>
  <si>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</si>
  <si>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</si>
  <si>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</si>
  <si>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</si>
  <si>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</si>
  <si>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</si>
  <si>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</si>
  <si>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</si>
  <si>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</si>
  <si>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</si>
  <si>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</si>
  <si>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</si>
  <si>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</si>
  <si>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</si>
  <si>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</si>
  <si>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</si>
  <si>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</si>
  <si>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</si>
  <si>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</si>
  <si>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</si>
  <si>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</si>
  <si>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</si>
  <si>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</si>
  <si>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</si>
  <si>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</si>
  <si>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</si>
  <si>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</si>
  <si>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</si>
  <si>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</si>
  <si>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</si>
  <si>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</si>
  <si>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</si>
  <si>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</si>
  <si>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</si>
  <si>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</si>
  <si>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</si>
  <si>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</si>
  <si>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</si>
  <si>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</si>
  <si>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</si>
  <si>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</si>
  <si>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</si>
  <si>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</si>
  <si>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</si>
  <si>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</si>
  <si>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</si>
  <si>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</si>
  <si>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</si>
  <si>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</si>
  <si>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</si>
  <si>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</si>
  <si>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</si>
  <si>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</si>
  <si>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</si>
  <si>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</si>
  <si>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</si>
  <si>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</si>
  <si>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</si>
  <si>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</si>
  <si>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</si>
  <si>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</si>
  <si>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</si>
  <si>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</si>
  <si>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</si>
  <si>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</si>
  <si>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</si>
  <si>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</si>
  <si>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</si>
  <si>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</si>
  <si>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</si>
  <si>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</si>
  <si>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</si>
  <si>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</si>
  <si>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</si>
  <si>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</si>
  <si>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</si>
  <si>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</si>
  <si>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</si>
  <si>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</si>
  <si>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</si>
  <si>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</si>
  <si>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</si>
  <si>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</si>
  <si>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</si>
  <si>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</si>
  <si>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</si>
  <si>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</si>
  <si>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</si>
  <si>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</si>
  <si>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</si>
  <si>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</si>
  <si>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</si>
  <si>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</si>
  <si>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</si>
  <si>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</si>
  <si>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</si>
  <si>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</si>
  <si>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</si>
  <si>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</si>
  <si>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</si>
  <si>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</si>
  <si>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</si>
  <si>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</si>
  <si>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</si>
  <si>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</si>
  <si>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</si>
  <si>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</si>
  <si>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</si>
  <si>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</si>
  <si>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</si>
  <si>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</si>
  <si>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</si>
  <si>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</si>
  <si>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</si>
  <si>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</si>
  <si>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</si>
  <si>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</si>
  <si>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</si>
  <si>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</si>
  <si>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</si>
  <si>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</si>
  <si>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</si>
  <si>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</si>
  <si>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</si>
  <si>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</si>
  <si>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</si>
  <si>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</si>
  <si>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</si>
  <si>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</si>
  <si>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</si>
  <si>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</si>
  <si>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</si>
  <si>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</si>
  <si>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</si>
  <si>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</si>
  <si>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</si>
  <si>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</si>
  <si>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</si>
  <si>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</si>
  <si>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</si>
  <si>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</si>
  <si>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</si>
  <si>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</si>
  <si>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</si>
  <si>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</si>
  <si>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</si>
  <si>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</si>
  <si>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</si>
  <si>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</si>
  <si>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</si>
  <si>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</si>
  <si>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</si>
  <si>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</si>
  <si>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</si>
  <si>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</si>
  <si>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</si>
  <si>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</si>
  <si>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</si>
  <si>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</si>
  <si>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</si>
  <si>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</si>
  <si>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</si>
  <si>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</si>
  <si>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</si>
  <si>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</si>
  <si>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</si>
  <si>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</si>
  <si>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</si>
  <si>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</si>
  <si>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</si>
  <si>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</si>
  <si>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</si>
  <si>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</si>
  <si>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</si>
  <si>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</si>
  <si>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</si>
  <si>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</si>
  <si>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</si>
  <si>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</si>
  <si>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</si>
  <si>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</si>
  <si>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</si>
  <si>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</si>
  <si>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</si>
  <si>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</si>
  <si>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</si>
  <si>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</si>
  <si>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</si>
  <si>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</si>
  <si>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</si>
  <si>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</si>
  <si>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</si>
  <si>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</si>
  <si>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</si>
  <si>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</si>
  <si>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</si>
  <si>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</si>
  <si>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</si>
  <si>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</si>
  <si>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</si>
  <si>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</si>
  <si>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</si>
  <si>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</si>
  <si>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</si>
  <si>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</si>
  <si>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</si>
  <si>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</si>
  <si>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</si>
  <si>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</si>
  <si>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</si>
  <si>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</si>
  <si>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</si>
  <si>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</si>
  <si>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</si>
  <si>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</si>
  <si>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</si>
  <si>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</si>
  <si>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</si>
  <si>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</si>
  <si>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</si>
  <si>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</si>
  <si>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</si>
  <si>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</si>
  <si>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</si>
  <si>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</si>
  <si>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</si>
  <si>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</si>
  <si>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</si>
  <si>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</si>
  <si>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</si>
  <si>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</si>
  <si>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</si>
  <si>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</si>
  <si>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</si>
  <si>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</si>
  <si>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</si>
  <si>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</si>
  <si>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</si>
  <si>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</si>
  <si>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</si>
  <si>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</si>
  <si>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</si>
  <si>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</si>
  <si>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</si>
  <si>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</si>
  <si>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</si>
  <si>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</si>
  <si>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</si>
  <si>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</si>
  <si>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</si>
  <si>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</si>
  <si>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</si>
  <si>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</si>
  <si>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</si>
  <si>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</si>
  <si>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</si>
  <si>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</si>
  <si>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</si>
  <si>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</si>
  <si>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</si>
  <si>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</si>
  <si>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</si>
  <si>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</si>
  <si>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</si>
  <si>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</si>
  <si>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</si>
  <si>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</si>
  <si>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</si>
  <si>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</si>
  <si>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</si>
  <si>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</si>
  <si>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</si>
  <si>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</si>
  <si>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</si>
  <si>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</si>
  <si>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</si>
  <si>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</si>
  <si>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</si>
  <si>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</si>
  <si>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</si>
  <si>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</si>
  <si>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</si>
  <si>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</si>
  <si>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</si>
  <si>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</si>
  <si>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</si>
  <si>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</si>
  <si>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</si>
  <si>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</si>
  <si>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</si>
  <si>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</si>
  <si>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</si>
  <si>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</si>
  <si>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</si>
  <si>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</si>
  <si>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</si>
  <si>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</si>
  <si>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</si>
  <si>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</si>
  <si>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</si>
  <si>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</si>
  <si>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</si>
  <si>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</si>
  <si>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</si>
  <si>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</si>
  <si>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</si>
  <si>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</si>
  <si>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</si>
  <si>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</si>
  <si>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</si>
  <si>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</si>
  <si>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</si>
  <si>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</si>
  <si>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</si>
  <si>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</si>
  <si>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</si>
  <si>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</si>
  <si>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</si>
  <si>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</si>
  <si>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</si>
  <si>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</si>
  <si>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</si>
  <si>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</si>
  <si>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</si>
  <si>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</si>
  <si>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</si>
  <si>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</si>
  <si>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</si>
  <si>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</si>
  <si>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</si>
  <si>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</si>
  <si>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</si>
  <si>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</si>
  <si>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</si>
  <si>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</si>
  <si>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</si>
  <si>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</si>
  <si>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</si>
  <si>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</si>
  <si>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</si>
  <si>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</si>
  <si>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</si>
  <si>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</si>
  <si>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</si>
  <si>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</si>
  <si>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</si>
  <si>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</si>
  <si>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</si>
  <si>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</si>
  <si>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</si>
  <si>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</si>
  <si>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</si>
  <si>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</si>
  <si>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</si>
  <si>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</si>
  <si>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</si>
  <si>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</si>
  <si>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</si>
  <si>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</si>
  <si>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</si>
  <si>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</si>
  <si>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</si>
  <si>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</si>
  <si>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</si>
  <si>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</si>
  <si>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</si>
  <si>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</si>
  <si>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</si>
  <si>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</si>
  <si>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</si>
  <si>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</si>
  <si>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</si>
  <si>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</si>
  <si>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</si>
  <si>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</si>
  <si>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</si>
  <si>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</si>
  <si>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</si>
  <si>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</si>
  <si>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</si>
  <si>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</si>
  <si>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</si>
  <si>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</si>
  <si>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</si>
  <si>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</si>
  <si>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</si>
  <si>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</si>
  <si>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</si>
  <si>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</si>
  <si>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</si>
  <si>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</si>
  <si>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</si>
  <si>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</si>
  <si>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</si>
  <si>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</si>
  <si>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</si>
  <si>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</si>
  <si>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</si>
  <si>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</si>
  <si>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</si>
  <si>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</si>
  <si>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</si>
  <si>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</si>
  <si>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</si>
  <si>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</si>
  <si>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</si>
  <si>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</si>
  <si>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</si>
  <si>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</si>
  <si>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</si>
  <si>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</si>
  <si>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</si>
  <si>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</si>
  <si>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</si>
  <si>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</si>
  <si>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</si>
  <si>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</si>
  <si>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</si>
  <si>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</si>
  <si>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</si>
  <si>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</si>
  <si>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</si>
  <si>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</si>
  <si>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</si>
  <si>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</si>
  <si>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</si>
  <si>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</si>
  <si>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</si>
  <si>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</si>
  <si>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</si>
  <si>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</si>
  <si>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</si>
  <si>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</si>
  <si>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</si>
  <si>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</si>
  <si>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</si>
  <si>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</si>
  <si>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</si>
  <si>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</si>
  <si>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</si>
  <si>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</si>
  <si>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</si>
  <si>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</si>
  <si>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</si>
  <si>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</si>
  <si>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</si>
  <si>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</si>
  <si>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</si>
  <si>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</si>
  <si>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</si>
  <si>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</si>
  <si>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</si>
  <si>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</si>
  <si>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</si>
  <si>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</si>
  <si>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</si>
  <si>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</si>
  <si>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</si>
  <si>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</si>
  <si>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</si>
  <si>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</si>
  <si>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</si>
  <si>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</si>
  <si>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</si>
  <si>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</si>
  <si>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</si>
  <si>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</si>
  <si>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</si>
  <si>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</si>
  <si>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</si>
  <si>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</si>
  <si>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</si>
  <si>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</si>
  <si>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</si>
  <si>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</si>
  <si>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</si>
  <si>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</si>
  <si>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</si>
  <si>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</si>
  <si>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</si>
  <si>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</si>
  <si>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</si>
  <si>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</si>
  <si>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</si>
  <si>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</si>
  <si>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</si>
  <si>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</si>
  <si>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</si>
  <si>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</si>
  <si>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</si>
  <si>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</si>
  <si>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</si>
  <si>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</si>
  <si>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</si>
  <si>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</si>
  <si>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</si>
  <si>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</si>
  <si>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</si>
  <si>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</si>
  <si>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</si>
  <si>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</si>
  <si>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</si>
  <si>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</si>
  <si>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</si>
  <si>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</si>
  <si>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</si>
  <si>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</si>
  <si>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</si>
  <si>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</si>
  <si>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</si>
  <si>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</si>
  <si>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</si>
  <si>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</si>
  <si>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</si>
  <si>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</si>
  <si>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</si>
  <si>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</si>
  <si>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</si>
  <si>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</si>
  <si>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</si>
  <si>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</si>
  <si>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</si>
  <si>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</si>
  <si>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</si>
  <si>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</si>
  <si>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</si>
  <si>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</si>
  <si>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</si>
  <si>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</si>
  <si>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</si>
  <si>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</si>
  <si>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</si>
  <si>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</si>
  <si>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</si>
  <si>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</si>
  <si>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</si>
  <si>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</si>
  <si>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</si>
  <si>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</si>
  <si>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</si>
  <si>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</si>
  <si>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</si>
  <si>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</si>
  <si>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</si>
  <si>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</si>
  <si>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</si>
  <si>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</si>
  <si>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</si>
  <si>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</si>
  <si>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</si>
  <si>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</si>
  <si>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</si>
  <si>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</si>
  <si>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</si>
  <si>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</si>
  <si>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</si>
  <si>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</si>
  <si>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</si>
  <si>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</si>
  <si>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</si>
  <si>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</si>
  <si>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</si>
  <si>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</si>
  <si>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</si>
  <si>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</si>
  <si>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</si>
  <si>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</si>
  <si>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</si>
  <si>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</si>
  <si>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</si>
  <si>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</si>
  <si>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</si>
  <si>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</si>
  <si>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</si>
  <si>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</si>
  <si>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</si>
  <si>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</si>
  <si>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</si>
  <si>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</si>
  <si>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</si>
  <si>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</si>
  <si>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</si>
  <si>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</si>
  <si>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</si>
  <si>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</si>
  <si>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</si>
  <si>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</si>
  <si>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</si>
  <si>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</si>
  <si>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</si>
  <si>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</si>
  <si>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</si>
  <si>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</si>
  <si>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</si>
  <si>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</si>
  <si>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</si>
  <si>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</si>
  <si>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</si>
  <si>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</si>
  <si>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</si>
  <si>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</si>
  <si>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</si>
  <si>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</si>
  <si>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</si>
  <si>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</si>
  <si>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</si>
  <si>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</si>
  <si>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</si>
  <si>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</si>
  <si>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</si>
  <si>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</si>
  <si>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</si>
  <si>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</si>
  <si>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</si>
  <si>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</si>
  <si>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</si>
  <si>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</si>
  <si>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</si>
  <si>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</si>
  <si>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</si>
  <si>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</si>
  <si>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</si>
  <si>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</si>
  <si>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</si>
  <si>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</si>
  <si>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</si>
  <si>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</si>
  <si>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</si>
  <si>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</si>
  <si>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</si>
  <si>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</si>
  <si>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</si>
  <si>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</si>
  <si>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</si>
  <si>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</si>
  <si>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</si>
  <si>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</si>
  <si>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</si>
  <si>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</si>
  <si>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</si>
  <si>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</si>
  <si>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</si>
  <si>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</si>
  <si>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</si>
  <si>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</si>
  <si>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</si>
  <si>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</si>
  <si>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</si>
  <si>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</si>
  <si>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</si>
  <si>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</si>
  <si>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</si>
  <si>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</si>
  <si>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</si>
  <si>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</si>
  <si>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</si>
  <si>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</si>
  <si>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</si>
  <si>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</si>
  <si>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</si>
  <si>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</si>
  <si>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</si>
  <si>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</si>
  <si>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</si>
  <si>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</si>
  <si>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</si>
  <si>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</si>
  <si>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</si>
  <si>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</si>
  <si>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</si>
  <si>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</si>
  <si>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</si>
  <si>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</si>
  <si>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</si>
  <si>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</si>
  <si>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</si>
  <si>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</si>
  <si>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</si>
  <si>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</si>
  <si>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</si>
  <si>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</si>
  <si>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</si>
  <si>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</si>
  <si>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</si>
  <si>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</si>
  <si>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</si>
  <si>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</si>
  <si>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</si>
  <si>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</si>
  <si>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</si>
  <si>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</si>
  <si>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</si>
  <si>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</si>
  <si>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</si>
  <si>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</si>
  <si>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</si>
  <si>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</si>
  <si>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</si>
  <si>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</si>
  <si>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</si>
  <si>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</si>
  <si>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</si>
  <si>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</si>
  <si>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</si>
  <si>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</si>
  <si>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</si>
  <si>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</si>
  <si>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</si>
  <si>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</si>
  <si>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</si>
  <si>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</si>
  <si>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</si>
  <si>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</si>
  <si>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</si>
  <si>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</si>
  <si>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</si>
  <si>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</si>
  <si>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</si>
  <si>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</si>
  <si>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</si>
  <si>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</si>
  <si>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</si>
  <si>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</si>
  <si>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</si>
  <si>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</si>
  <si>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</si>
  <si>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</si>
  <si>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</si>
  <si>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</si>
  <si>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</si>
  <si>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</si>
  <si>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</si>
  <si>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</si>
  <si>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</si>
  <si>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</si>
  <si>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</si>
  <si>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</si>
  <si>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</si>
  <si>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</si>
  <si>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</si>
  <si>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</si>
  <si>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</si>
  <si>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</si>
  <si>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</si>
  <si>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</si>
  <si>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</si>
  <si>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</si>
  <si>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</si>
  <si>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</si>
  <si>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</si>
  <si>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</si>
  <si>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</si>
  <si>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</si>
  <si>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</si>
  <si>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</si>
  <si>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</si>
  <si>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</si>
  <si>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</si>
  <si>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</si>
  <si>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</si>
  <si>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</si>
  <si>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</si>
  <si>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</si>
  <si>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</si>
  <si>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</si>
  <si>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</si>
  <si>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</si>
  <si>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</si>
  <si>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</si>
  <si>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</si>
  <si>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</si>
  <si>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</si>
  <si>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</si>
  <si>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</si>
  <si>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</si>
  <si>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</si>
  <si>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</si>
  <si>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</si>
  <si>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</si>
  <si>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</si>
  <si>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</si>
  <si>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</si>
  <si>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</si>
  <si>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</si>
  <si>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</si>
  <si>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</si>
  <si>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</si>
  <si>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</si>
  <si>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</si>
  <si>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</si>
  <si>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</si>
  <si>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</si>
  <si>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</si>
  <si>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</si>
  <si>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</si>
  <si>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</si>
  <si>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</si>
  <si>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</si>
  <si>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</si>
  <si>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</si>
  <si>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</si>
  <si>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</si>
  <si>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</si>
  <si>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</si>
  <si>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</si>
  <si>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</si>
  <si>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</si>
  <si>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</si>
  <si>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</si>
  <si>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</si>
  <si>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</si>
  <si>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</si>
  <si>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</si>
  <si>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</si>
  <si>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</si>
  <si>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</si>
  <si>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</si>
  <si>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</si>
  <si>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</si>
  <si>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</si>
  <si>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</si>
  <si>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</si>
  <si>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</si>
  <si>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</si>
  <si>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</si>
  <si>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</si>
  <si>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</si>
  <si>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</si>
  <si>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</si>
  <si>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</si>
  <si>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</si>
  <si>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</si>
  <si>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</si>
  <si>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</si>
  <si>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</si>
  <si>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</si>
  <si>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</si>
  <si>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</si>
  <si>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</si>
  <si>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</si>
  <si>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</si>
  <si>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</si>
  <si>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</si>
  <si>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</si>
  <si>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</si>
  <si>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2022-23</t>
  </si>
  <si>
    <t>-</t>
  </si>
  <si>
    <t>WaSC</t>
  </si>
  <si>
    <t>Yes</t>
  </si>
  <si>
    <t>0</t>
  </si>
  <si>
    <t>NFI</t>
  </si>
  <si>
    <t>Revenue</t>
  </si>
  <si>
    <t>In-period</t>
  </si>
  <si>
    <t>Up</t>
  </si>
  <si>
    <t>Water</t>
  </si>
  <si>
    <t>2020-21</t>
  </si>
  <si>
    <t>HDD</t>
  </si>
  <si>
    <t>Anglian Water</t>
  </si>
  <si>
    <t>ANH</t>
  </si>
  <si>
    <t>No</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</si>
  <si>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</si>
  <si>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</si>
  <si>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</si>
  <si>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</si>
  <si>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</si>
  <si>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</si>
  <si>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</si>
  <si>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</si>
  <si>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</si>
  <si>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</si>
  <si>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</si>
  <si>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</si>
  <si>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</si>
  <si>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</si>
  <si>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</si>
  <si>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</si>
  <si>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</si>
  <si>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</si>
  <si>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</si>
  <si>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</si>
  <si>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</si>
  <si>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</si>
  <si>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</si>
  <si>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</si>
  <si>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</si>
  <si>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</si>
  <si>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</si>
  <si>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</si>
  <si>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</si>
  <si>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</si>
  <si>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</si>
  <si>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</si>
  <si>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</si>
  <si>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</si>
  <si>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</si>
  <si>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</si>
  <si>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</si>
  <si>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</si>
  <si>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</si>
  <si>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</si>
  <si>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</si>
  <si>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</si>
  <si>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</si>
  <si>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</si>
  <si>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</si>
  <si>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</si>
  <si>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</si>
  <si>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</si>
  <si>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</si>
  <si>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</si>
  <si>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</si>
  <si>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</si>
  <si>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</si>
  <si>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</si>
  <si>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</si>
  <si>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</si>
  <si>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</si>
  <si>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</si>
  <si>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</si>
  <si>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</si>
  <si>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</si>
  <si>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</si>
  <si>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</si>
  <si>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</si>
  <si>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</si>
  <si>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</si>
  <si>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</si>
  <si>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</si>
  <si>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</si>
  <si>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</si>
  <si>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</si>
  <si>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</si>
  <si>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</si>
  <si>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</si>
  <si>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</si>
  <si>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</si>
  <si>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</si>
  <si>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</si>
  <si>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</si>
  <si>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</si>
  <si>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</si>
  <si>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</si>
  <si>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</si>
  <si>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</si>
  <si>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</si>
  <si>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</si>
  <si>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</si>
  <si>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</si>
  <si>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</si>
  <si>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</si>
  <si>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</si>
  <si>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</si>
  <si>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</si>
  <si>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</si>
  <si>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</si>
  <si>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</si>
  <si>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</si>
  <si>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</si>
  <si>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</si>
  <si>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</si>
  <si>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</si>
  <si>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</si>
  <si>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</si>
  <si>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</si>
  <si>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</si>
  <si>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</si>
  <si>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</si>
  <si>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</si>
  <si>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</si>
  <si>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</si>
  <si>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</si>
  <si>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</si>
  <si>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</si>
  <si>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</si>
  <si>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</si>
  <si>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</si>
  <si>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</si>
  <si>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</si>
  <si>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</si>
  <si>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</si>
  <si>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</si>
  <si>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</si>
  <si>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</si>
  <si>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</si>
  <si>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</si>
  <si>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</si>
  <si>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</si>
  <si>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</si>
  <si>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</si>
  <si>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</si>
  <si>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</si>
  <si>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</si>
  <si>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</si>
  <si>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</si>
  <si>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</si>
  <si>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</si>
  <si>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</si>
  <si>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</si>
  <si>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</si>
  <si>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</si>
  <si>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</si>
  <si>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</si>
  <si>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</si>
  <si>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</si>
  <si>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</si>
  <si>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</si>
  <si>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</si>
  <si>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</si>
  <si>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</si>
  <si>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</si>
  <si>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</si>
  <si>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</si>
  <si>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</si>
  <si>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</si>
  <si>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</si>
  <si>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</si>
  <si>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</si>
  <si>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</si>
  <si>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</si>
  <si>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</si>
  <si>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</si>
  <si>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</si>
  <si>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</si>
  <si>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</si>
  <si>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</si>
  <si>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</si>
  <si>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</si>
  <si>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</si>
  <si>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</si>
  <si>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</si>
  <si>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</si>
  <si>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</si>
  <si>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</si>
  <si>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</si>
  <si>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</si>
  <si>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</si>
  <si>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</si>
  <si>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</si>
  <si>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</si>
  <si>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</si>
  <si>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</si>
  <si>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</si>
  <si>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</si>
  <si>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</si>
  <si>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</si>
  <si>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</si>
  <si>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</si>
  <si>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</si>
  <si>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</si>
  <si>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</si>
  <si>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</si>
  <si>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</si>
  <si>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</si>
  <si>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</si>
  <si>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</si>
  <si>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</si>
  <si>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</si>
  <si>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</si>
  <si>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</si>
  <si>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</si>
  <si>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</si>
  <si>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</si>
  <si>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</si>
  <si>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</si>
  <si>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</si>
  <si>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</si>
  <si>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</si>
  <si>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</si>
  <si>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</si>
  <si>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</si>
  <si>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</si>
  <si>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</si>
  <si>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</si>
  <si>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</si>
  <si>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</si>
  <si>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</si>
  <si>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</si>
  <si>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</si>
  <si>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</si>
  <si>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</si>
  <si>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</si>
  <si>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</si>
  <si>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</si>
  <si>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</si>
  <si>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</si>
  <si>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</si>
  <si>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</si>
  <si>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</si>
  <si>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</si>
  <si>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</si>
  <si>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</si>
  <si>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</si>
  <si>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</si>
  <si>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</si>
  <si>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</si>
  <si>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</si>
  <si>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</si>
  <si>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</si>
  <si>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</si>
  <si>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</si>
  <si>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</si>
  <si>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</si>
  <si>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</si>
  <si>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</si>
  <si>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</si>
  <si>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</si>
  <si>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</si>
  <si>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</si>
  <si>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</si>
  <si>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</si>
  <si>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</si>
  <si>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</si>
  <si>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</si>
  <si>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</si>
  <si>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</si>
  <si>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</si>
  <si>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</si>
  <si>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</si>
  <si>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</si>
  <si>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</si>
  <si>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</si>
  <si>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</si>
  <si>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</si>
  <si>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</si>
  <si>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</si>
  <si>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</si>
  <si>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</si>
  <si>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</si>
  <si>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</si>
  <si>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</si>
  <si>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</si>
  <si>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</si>
  <si>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</si>
  <si>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</si>
  <si>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</si>
  <si>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</si>
  <si>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</si>
  <si>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</si>
  <si>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</si>
  <si>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</si>
  <si>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</si>
  <si>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</si>
  <si>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</si>
  <si>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</si>
  <si>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</si>
  <si>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</si>
  <si>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</si>
  <si>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</si>
  <si>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</si>
  <si>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</si>
  <si>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</si>
  <si>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</si>
  <si>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</si>
  <si>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</si>
  <si>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</si>
  <si>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</si>
  <si>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</si>
  <si>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</si>
  <si>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</si>
  <si>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</si>
  <si>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</si>
  <si>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</si>
  <si>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</si>
  <si>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</si>
  <si>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</si>
  <si>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</si>
  <si>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</si>
  <si>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</si>
  <si>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</si>
  <si>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</si>
  <si>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</si>
  <si>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</si>
  <si>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</si>
  <si>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</si>
  <si>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</si>
  <si>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</si>
  <si>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</si>
  <si>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</si>
  <si>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</si>
  <si>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</si>
  <si>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</si>
  <si>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</si>
  <si>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</si>
  <si>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</si>
  <si>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</si>
  <si>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</si>
  <si>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</si>
  <si>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</si>
  <si>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</si>
  <si>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</si>
  <si>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</si>
  <si>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</si>
  <si>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</si>
  <si>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</si>
  <si>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</si>
  <si>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</si>
  <si>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</si>
  <si>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</si>
  <si>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</si>
  <si>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</si>
  <si>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</si>
  <si>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</si>
  <si>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</si>
  <si>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</si>
  <si>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</si>
  <si>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</si>
  <si>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</si>
  <si>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</si>
  <si>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</si>
  <si>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</si>
  <si>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</si>
  <si>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</si>
  <si>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</si>
  <si>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</si>
  <si>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</si>
  <si>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</si>
  <si>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</si>
  <si>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</si>
  <si>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</si>
  <si>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</si>
  <si>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</si>
  <si>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</si>
  <si>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</si>
  <si>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</si>
  <si>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</si>
  <si>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</si>
  <si>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</si>
  <si>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</si>
  <si>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</si>
  <si>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</si>
  <si>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</si>
  <si>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</si>
  <si>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</si>
  <si>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</si>
  <si>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</si>
  <si>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</si>
  <si>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</si>
  <si>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</si>
  <si>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</si>
  <si>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</si>
  <si>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</si>
  <si>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</si>
  <si>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</si>
  <si>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</si>
  <si>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</si>
  <si>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</si>
  <si>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</si>
  <si>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</si>
  <si>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</si>
  <si>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</si>
  <si>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</si>
  <si>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</si>
  <si>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</si>
  <si>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</si>
  <si>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</si>
  <si>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</si>
  <si>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</si>
  <si>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</si>
  <si>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</si>
  <si>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</si>
  <si>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</si>
  <si>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</si>
  <si>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</si>
  <si>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</si>
  <si>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</si>
  <si>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</si>
  <si>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</si>
  <si>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</si>
  <si>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</si>
  <si>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</si>
  <si>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</si>
  <si>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</si>
  <si>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</si>
  <si>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</si>
  <si>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</si>
  <si>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</si>
  <si>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</si>
  <si>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</si>
  <si>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</si>
  <si>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</si>
  <si>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</si>
  <si>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</si>
  <si>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</si>
  <si>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</si>
  <si>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</si>
  <si>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</si>
  <si>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</si>
  <si>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</si>
  <si>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</si>
  <si>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</si>
  <si>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</si>
  <si>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</si>
  <si>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</si>
  <si>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</si>
  <si>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</si>
  <si>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</si>
  <si>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</si>
  <si>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</si>
  <si>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</si>
  <si>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</si>
  <si>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</si>
  <si>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</si>
  <si>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</si>
  <si>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</si>
  <si>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</si>
  <si>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</si>
  <si>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</si>
  <si>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</si>
  <si>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</si>
  <si>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</si>
  <si>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</si>
  <si>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</si>
  <si>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</si>
  <si>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</si>
  <si>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</si>
  <si>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</si>
  <si>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</si>
  <si>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</si>
  <si>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</si>
  <si>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</si>
  <si>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</si>
  <si>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</si>
  <si>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</si>
  <si>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</si>
  <si>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</si>
  <si>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</si>
  <si>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</si>
  <si>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</si>
  <si>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</si>
  <si>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</si>
  <si>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</si>
  <si>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</si>
  <si>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</si>
  <si>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</si>
  <si>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</si>
  <si>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</si>
  <si>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</si>
  <si>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</si>
  <si>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</si>
  <si>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</si>
  <si>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</si>
  <si>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</si>
  <si>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</si>
  <si>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</si>
  <si>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</si>
  <si>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</si>
  <si>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</si>
  <si>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</si>
  <si>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</si>
  <si>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</si>
  <si>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</si>
  <si>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</si>
  <si>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</si>
  <si>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</si>
  <si>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</si>
  <si>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</si>
  <si>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</si>
  <si>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</si>
  <si>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</si>
  <si>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</si>
  <si>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</si>
  <si>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</si>
  <si>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</si>
  <si>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</si>
  <si>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</si>
  <si>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</si>
  <si>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</si>
  <si>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</si>
  <si>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</si>
  <si>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</si>
  <si>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</si>
  <si>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</si>
  <si>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</si>
  <si>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</si>
  <si>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</si>
  <si>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</si>
  <si>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</si>
  <si>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</si>
  <si>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</si>
  <si>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</si>
  <si>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</si>
  <si>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</si>
  <si>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</si>
  <si>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</si>
  <si>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</si>
  <si>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</si>
  <si>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</si>
  <si>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</si>
  <si>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</si>
  <si>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</si>
  <si>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</si>
  <si>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</si>
  <si>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</si>
  <si>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</si>
  <si>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</si>
  <si>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</si>
  <si>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</si>
  <si>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</si>
  <si>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</si>
  <si>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</si>
  <si>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</si>
  <si>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</si>
  <si>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</si>
  <si>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</si>
  <si>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</si>
  <si>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</si>
  <si>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</si>
  <si>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</si>
  <si>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</si>
  <si>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</si>
  <si>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</si>
  <si>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</si>
  <si>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</si>
  <si>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</si>
  <si>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</si>
  <si>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</si>
  <si>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</si>
  <si>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</si>
  <si>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</si>
  <si>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</si>
  <si>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</si>
  <si>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</si>
  <si>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</si>
  <si>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</si>
  <si>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</si>
  <si>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</si>
  <si>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</si>
  <si>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</si>
  <si>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</si>
  <si>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</si>
  <si>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</si>
  <si>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</si>
  <si>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</si>
  <si>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</si>
  <si>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</si>
  <si>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</si>
  <si>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</si>
  <si>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</si>
  <si>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</si>
  <si>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</si>
  <si>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</si>
  <si>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</si>
  <si>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</si>
  <si>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</si>
  <si>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</si>
  <si>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</si>
  <si>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</si>
  <si>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</si>
  <si>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</si>
  <si>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</si>
  <si>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</si>
  <si>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</si>
  <si>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</si>
  <si>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</si>
  <si>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</si>
  <si>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</si>
  <si>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</si>
  <si>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</si>
  <si>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</si>
  <si>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</si>
  <si>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</si>
  <si>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</si>
  <si>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</si>
  <si>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</si>
  <si>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</si>
  <si>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</si>
  <si>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</si>
  <si>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</si>
  <si>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</si>
  <si>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</si>
  <si>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</si>
  <si>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</si>
  <si>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</si>
  <si>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</si>
  <si>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</si>
  <si>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</si>
  <si>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</si>
  <si>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</si>
  <si>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</si>
  <si>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</si>
  <si>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</si>
  <si>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</si>
  <si>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</si>
  <si>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</si>
  <si>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</si>
  <si>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</si>
  <si>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</si>
  <si>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</si>
  <si>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</si>
  <si>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</si>
  <si>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</si>
  <si>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</si>
  <si>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</si>
  <si>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</si>
  <si>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</si>
  <si>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</si>
  <si>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</si>
  <si>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</si>
  <si>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</si>
  <si>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</si>
  <si>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</si>
  <si>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</si>
  <si>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</si>
  <si>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</si>
  <si>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</si>
  <si>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</si>
  <si>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</si>
  <si>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</si>
  <si>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</si>
  <si>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</si>
  <si>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</si>
  <si>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</si>
  <si>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</si>
  <si>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</si>
  <si>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</si>
  <si>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</si>
  <si>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</si>
  <si>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</si>
  <si>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</si>
  <si>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</si>
  <si>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</si>
  <si>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</si>
  <si>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</si>
  <si>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</si>
  <si>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</si>
  <si>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</si>
  <si>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</si>
  <si>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</si>
  <si>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</si>
  <si>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</si>
  <si>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</si>
  <si>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</si>
  <si>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</si>
  <si>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</si>
  <si>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</si>
  <si>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</si>
  <si>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</si>
  <si>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</si>
  <si>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</si>
  <si>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</si>
  <si>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</si>
  <si>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</si>
  <si>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</si>
  <si>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</si>
  <si>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</si>
  <si>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</si>
  <si>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</si>
  <si>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</si>
  <si>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</si>
  <si>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</si>
  <si>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</si>
  <si>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</si>
  <si>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</si>
  <si>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</si>
  <si>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</si>
  <si>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</si>
  <si>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</si>
  <si>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</si>
  <si>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</si>
  <si>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</si>
  <si>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</si>
  <si>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</si>
  <si>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</si>
  <si>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</si>
  <si>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</si>
  <si>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</si>
  <si>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</si>
  <si>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</si>
  <si>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</si>
  <si>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</si>
  <si>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</si>
  <si>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</si>
  <si>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</si>
  <si>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</si>
  <si>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</si>
  <si>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</si>
  <si>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</si>
  <si>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</si>
  <si>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</si>
  <si>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</si>
  <si>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</si>
  <si>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</si>
  <si>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</si>
  <si>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</si>
  <si>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</si>
  <si>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</si>
  <si>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</si>
  <si>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</si>
  <si>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</si>
  <si>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</si>
  <si>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</si>
  <si>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</si>
  <si>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</si>
  <si>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</si>
  <si>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</si>
  <si>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</si>
  <si>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</si>
  <si>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</si>
  <si>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</si>
  <si>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</si>
  <si>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</si>
  <si>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</si>
  <si>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</si>
  <si>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</si>
  <si>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</si>
  <si>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</si>
  <si>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</si>
  <si>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</si>
  <si>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</si>
  <si>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</si>
  <si>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</si>
  <si>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</si>
  <si>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</si>
  <si>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</si>
  <si>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</si>
  <si>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</si>
  <si>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</si>
  <si>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</si>
  <si>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</si>
  <si>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</si>
  <si>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</si>
  <si>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</si>
  <si>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</si>
  <si>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</si>
  <si>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</si>
  <si>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</si>
  <si>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</si>
  <si>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</si>
  <si>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</si>
  <si>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</si>
  <si>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</si>
  <si>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</si>
  <si>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</si>
  <si>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</si>
  <si>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</si>
  <si>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</si>
  <si>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</si>
  <si>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</si>
  <si>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</si>
  <si>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</si>
  <si>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</si>
  <si>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</si>
  <si>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</si>
  <si>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</si>
  <si>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</si>
  <si>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</si>
  <si>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</si>
  <si>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</si>
  <si>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</si>
  <si>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</si>
  <si>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</si>
  <si>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</si>
  <si>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</si>
  <si>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</si>
  <si>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</si>
  <si>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</si>
  <si>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</si>
  <si>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</si>
  <si>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</si>
  <si>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</si>
  <si>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</si>
  <si>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</si>
  <si>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</si>
  <si>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</si>
  <si>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</si>
  <si>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</si>
  <si>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</si>
  <si>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</si>
  <si>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</si>
  <si>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</si>
  <si>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</si>
  <si>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</si>
  <si>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</si>
  <si>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</si>
  <si>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</si>
  <si>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</si>
  <si>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</si>
  <si>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</si>
  <si>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</si>
  <si>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</si>
  <si>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</si>
  <si>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</si>
  <si>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</si>
  <si>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</si>
  <si>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</si>
  <si>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</si>
  <si>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</si>
  <si>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</si>
  <si>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</si>
  <si>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</si>
  <si>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</si>
  <si>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</si>
  <si>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</si>
  <si>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</si>
  <si>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</si>
  <si>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</si>
  <si>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</si>
  <si>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</si>
  <si>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</si>
  <si>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</si>
  <si>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</si>
  <si>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</si>
  <si>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</si>
  <si>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</si>
  <si>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</si>
  <si>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</si>
  <si>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</si>
  <si>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</si>
  <si>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</si>
  <si>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</si>
  <si>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</si>
  <si>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</si>
  <si>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</si>
  <si>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</si>
  <si>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</si>
  <si>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</si>
  <si>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</si>
  <si>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</si>
  <si>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</si>
  <si>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</si>
  <si>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</si>
  <si>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</si>
  <si>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</si>
  <si>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</si>
  <si>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</si>
  <si>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</si>
  <si>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</si>
  <si>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</si>
  <si>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</si>
  <si>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</si>
  <si>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</si>
  <si>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</si>
  <si>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</si>
  <si>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</si>
  <si>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</si>
  <si>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</si>
  <si>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</si>
  <si>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</si>
  <si>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</si>
  <si>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</si>
  <si>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</si>
  <si>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</si>
  <si>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</si>
  <si>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</si>
  <si>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</si>
  <si>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</si>
  <si>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</si>
  <si>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</si>
  <si>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</si>
  <si>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</si>
  <si>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</si>
  <si>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</si>
  <si>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</si>
  <si>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</si>
  <si>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</si>
  <si>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</si>
  <si>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</si>
  <si>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</si>
  <si>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</si>
  <si>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</si>
  <si>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</si>
  <si>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</si>
  <si>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</si>
  <si>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</si>
  <si>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</si>
  <si>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</si>
  <si>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</si>
  <si>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</si>
  <si>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</si>
  <si>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</si>
  <si>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</si>
  <si>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</si>
  <si>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</si>
  <si>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</si>
  <si>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</si>
  <si>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</si>
  <si>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</si>
  <si>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</si>
  <si>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</si>
  <si>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</si>
  <si>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</si>
  <si>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</si>
  <si>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</si>
  <si>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</si>
  <si>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</si>
  <si>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</si>
  <si>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</si>
  <si>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</si>
  <si>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</si>
  <si>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</si>
  <si>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</si>
  <si>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</si>
  <si>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</si>
  <si>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</si>
  <si>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</si>
  <si>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</si>
  <si>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</si>
  <si>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</si>
  <si>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</si>
  <si>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</si>
  <si>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</si>
  <si>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</si>
  <si>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</si>
  <si>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</si>
  <si>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</si>
  <si>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</si>
  <si>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</si>
  <si>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</si>
  <si>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</si>
  <si>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</si>
  <si>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</si>
  <si>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</si>
  <si>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</si>
  <si>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</si>
  <si>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</si>
  <si>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</si>
  <si>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</si>
  <si>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</si>
  <si>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</si>
  <si>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</si>
  <si>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</si>
  <si>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</si>
  <si>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</si>
  <si>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</si>
  <si>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</si>
  <si>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</si>
  <si>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</si>
  <si>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</si>
  <si>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</si>
  <si>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</si>
  <si>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</si>
  <si>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</si>
  <si>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</si>
  <si>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</si>
  <si>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</si>
  <si>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</si>
  <si>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</si>
  <si>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</si>
  <si>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</si>
  <si>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</si>
  <si>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</si>
  <si>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</si>
  <si>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</si>
  <si>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</si>
  <si>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</si>
  <si>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</si>
  <si>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</si>
  <si>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</si>
  <si>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</si>
  <si>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</si>
  <si>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</si>
  <si>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</si>
  <si>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</si>
  <si>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</si>
  <si>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</si>
  <si>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</si>
  <si>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</si>
  <si>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</si>
  <si>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</si>
  <si>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</si>
  <si>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</si>
  <si>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</si>
  <si>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</si>
  <si>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</si>
  <si>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</si>
  <si>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</si>
  <si>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</si>
  <si>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</si>
  <si>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</si>
  <si>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</si>
  <si>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</si>
  <si>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</si>
  <si>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</si>
  <si>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</si>
  <si>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</si>
  <si>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</si>
  <si>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</si>
  <si>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</si>
  <si>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</si>
  <si>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</si>
  <si>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</si>
  <si>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</si>
  <si>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</si>
  <si>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</si>
  <si>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</si>
  <si>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</si>
  <si>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</si>
  <si>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</si>
  <si>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</si>
  <si>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</si>
  <si>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</si>
  <si>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</si>
  <si>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</si>
  <si>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</si>
  <si>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</si>
  <si>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</si>
  <si>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</si>
  <si>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</si>
  <si>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</si>
  <si>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</si>
  <si>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</si>
  <si>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</si>
  <si>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</si>
  <si>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</si>
  <si>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</si>
  <si>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</si>
  <si>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</si>
  <si>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</si>
  <si>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</si>
  <si>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</si>
  <si>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</si>
  <si>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</si>
  <si>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</si>
  <si>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</si>
  <si>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</si>
  <si>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</si>
  <si>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</si>
  <si>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</si>
  <si>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</si>
  <si>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</si>
  <si>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</si>
  <si>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</si>
  <si>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</si>
  <si>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</si>
  <si>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</si>
  <si>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</si>
  <si>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</si>
  <si>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</si>
  <si>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</si>
  <si>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</si>
  <si>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</si>
  <si>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</si>
  <si>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</si>
  <si>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</si>
  <si>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</si>
  <si>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</si>
  <si>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</si>
  <si>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</si>
  <si>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</si>
  <si>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</si>
  <si>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</si>
  <si>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</si>
  <si>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</si>
  <si>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</si>
  <si>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</si>
  <si>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</si>
  <si>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</si>
  <si>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</si>
  <si>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</si>
  <si>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</si>
  <si>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</si>
  <si>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</si>
  <si>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</si>
  <si>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</si>
  <si>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</si>
  <si>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</si>
  <si>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</si>
  <si>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</si>
  <si>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</si>
  <si>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</si>
  <si>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</si>
  <si>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</si>
  <si>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</si>
  <si>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</si>
  <si>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</si>
  <si>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</si>
  <si>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</si>
  <si>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</si>
  <si>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</si>
  <si>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</si>
  <si>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</si>
  <si>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</si>
  <si>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</si>
  <si>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</si>
  <si>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</si>
  <si>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</si>
  <si>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</si>
  <si>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</si>
  <si>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</si>
  <si>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</si>
  <si>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</si>
  <si>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</si>
  <si>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</si>
  <si>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</si>
  <si>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</si>
  <si>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</si>
  <si>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</si>
  <si>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</si>
  <si>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</si>
  <si>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</si>
  <si>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</si>
  <si>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</si>
  <si>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</si>
  <si>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</si>
  <si>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</si>
  <si>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</si>
  <si>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</si>
  <si>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</si>
  <si>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</si>
  <si>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</si>
  <si>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</si>
  <si>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</si>
  <si>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</si>
  <si>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</si>
  <si>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</si>
  <si>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</si>
  <si>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</si>
  <si>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</si>
  <si>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</si>
  <si>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</si>
  <si>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</si>
  <si>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</si>
  <si>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</si>
  <si>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</si>
  <si>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</si>
  <si>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</si>
  <si>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</si>
  <si>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</si>
  <si>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</si>
  <si>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</si>
  <si>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</si>
  <si>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</si>
  <si>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</si>
  <si>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</si>
  <si>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</si>
  <si>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</si>
  <si>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</si>
  <si>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</si>
  <si>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</si>
  <si>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</si>
  <si>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</si>
  <si>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</si>
  <si>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</si>
  <si>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</si>
  <si>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</si>
  <si>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</si>
  <si>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</si>
  <si>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</si>
  <si>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</si>
  <si>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</si>
  <si>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</si>
  <si>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</si>
  <si>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</si>
  <si>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</si>
  <si>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</si>
  <si>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</si>
  <si>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</si>
  <si>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</si>
  <si>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</si>
  <si>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</si>
  <si>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</si>
  <si>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</si>
  <si>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</si>
  <si>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</si>
  <si>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</si>
  <si>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</si>
  <si>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</si>
  <si>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</si>
  <si>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</si>
  <si>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</si>
  <si>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</si>
  <si>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</si>
  <si>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</si>
  <si>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</si>
  <si>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</si>
  <si>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</si>
  <si>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</si>
  <si>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</si>
  <si>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</si>
  <si>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</si>
  <si>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</si>
  <si>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</si>
  <si>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</si>
  <si>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</si>
  <si>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</si>
  <si>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</si>
  <si>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</si>
  <si>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</si>
  <si>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</si>
  <si>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</si>
  <si>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</si>
  <si>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</si>
  <si>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</si>
  <si>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</si>
  <si>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</si>
  <si>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</si>
  <si>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</si>
  <si>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</si>
  <si>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</si>
  <si>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</si>
  <si>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</si>
  <si>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</si>
  <si>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</si>
  <si>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</si>
  <si>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</si>
  <si>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</si>
  <si>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</si>
  <si>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</si>
  <si>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</si>
  <si>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</si>
  <si>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</si>
  <si>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</si>
  <si>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</si>
  <si>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</si>
  <si>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</si>
  <si>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</si>
  <si>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</si>
  <si>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</si>
  <si>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</si>
  <si>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</si>
  <si>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</si>
  <si>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</si>
  <si>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</si>
  <si>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</si>
  <si>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</si>
  <si>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</si>
  <si>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</si>
  <si>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</si>
  <si>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</si>
  <si>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</si>
  <si>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</si>
  <si>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</si>
  <si>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</si>
  <si>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</si>
  <si>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</si>
  <si>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</si>
  <si>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</si>
  <si>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</si>
  <si>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</si>
  <si>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</si>
  <si>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</si>
  <si>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</si>
  <si>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</si>
  <si>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</si>
  <si>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</si>
  <si>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</si>
  <si>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</si>
  <si>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</si>
  <si>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</si>
  <si>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</si>
  <si>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</si>
  <si>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</si>
  <si>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</si>
  <si>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</si>
  <si>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</si>
  <si>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</si>
  <si>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</si>
  <si>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</si>
  <si>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</si>
  <si>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</si>
  <si>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</si>
  <si>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</si>
  <si>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</si>
  <si>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</si>
  <si>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</si>
  <si>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</si>
  <si>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</si>
  <si>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</si>
  <si>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</si>
  <si>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</si>
  <si>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</si>
  <si>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</si>
  <si>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</si>
  <si>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</si>
  <si>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</si>
  <si>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</si>
  <si>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</si>
  <si>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</si>
  <si>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</si>
  <si>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</si>
  <si>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</si>
  <si>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</si>
  <si>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</si>
  <si>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</si>
  <si>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</si>
  <si>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</si>
  <si>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</si>
  <si>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</si>
  <si>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</si>
  <si>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</si>
  <si>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</si>
  <si>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</si>
  <si>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</si>
  <si>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</si>
  <si>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</si>
  <si>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</si>
  <si>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</si>
  <si>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</si>
  <si>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</si>
  <si>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</si>
  <si>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</si>
  <si>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</si>
  <si>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</si>
  <si>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</si>
  <si>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</si>
  <si>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</si>
  <si>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</si>
  <si>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</si>
  <si>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</si>
  <si>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</si>
  <si>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</si>
  <si>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</si>
  <si>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</si>
  <si>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</si>
  <si>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</si>
  <si>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</si>
  <si>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</si>
  <si>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</si>
  <si>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</si>
  <si>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</si>
  <si>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</si>
  <si>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</si>
  <si>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</si>
  <si>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</si>
  <si>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</si>
  <si>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</si>
  <si>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</si>
  <si>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</si>
  <si>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</si>
  <si>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</si>
  <si>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</si>
  <si>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</si>
  <si>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</si>
  <si>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</si>
  <si>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</si>
  <si>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</si>
  <si>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</si>
  <si>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</si>
  <si>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</si>
  <si>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</si>
  <si>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</si>
  <si>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</si>
  <si>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</si>
  <si>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</si>
  <si>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</si>
  <si>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</si>
  <si>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</si>
  <si>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</si>
  <si>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</si>
  <si>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</si>
  <si>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</si>
  <si>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</si>
  <si>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</si>
  <si>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</si>
  <si>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</si>
  <si>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</si>
  <si>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</si>
  <si>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</si>
  <si>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</si>
  <si>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</si>
  <si>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</si>
  <si>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</si>
  <si>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</si>
  <si>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</si>
  <si>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</si>
  <si>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</si>
  <si>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</si>
  <si>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</si>
  <si>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</si>
  <si>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</si>
  <si>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</si>
  <si>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</si>
  <si>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</si>
  <si>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</si>
  <si>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</si>
  <si>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</si>
  <si>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</si>
  <si>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</si>
  <si>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</si>
  <si>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</si>
  <si>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</si>
  <si>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</si>
  <si>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</si>
  <si>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</si>
  <si>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</si>
  <si>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</si>
  <si>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</si>
  <si>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</si>
  <si>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</si>
  <si>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</si>
  <si>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</si>
  <si>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</si>
  <si>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</si>
  <si>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</si>
  <si>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</si>
  <si>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</si>
  <si>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</si>
  <si>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</si>
  <si>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</si>
  <si>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</si>
  <si>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</si>
  <si>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</si>
  <si>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</si>
  <si>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</si>
  <si>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</si>
  <si>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</si>
  <si>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</si>
  <si>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</si>
  <si>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</si>
  <si>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</si>
  <si>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</si>
  <si>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</si>
  <si>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</si>
  <si>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</si>
  <si>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</si>
  <si>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</si>
  <si>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</si>
  <si>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</si>
  <si>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</si>
  <si>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</si>
  <si>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</si>
  <si>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</si>
  <si>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</si>
  <si>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</si>
  <si>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</si>
  <si>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</si>
  <si>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</si>
  <si>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</si>
  <si>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</si>
  <si>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</si>
  <si>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</si>
  <si>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</si>
  <si>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</si>
  <si>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</si>
  <si>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</si>
  <si>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</si>
  <si>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</si>
  <si>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</si>
  <si>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</si>
  <si>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</si>
  <si>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</si>
  <si>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</si>
  <si>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</si>
  <si>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</si>
  <si>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</si>
  <si>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</si>
  <si>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</si>
  <si>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</si>
  <si>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</si>
  <si>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</si>
  <si>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</si>
  <si>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</si>
  <si>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</si>
  <si>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</si>
  <si>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</si>
  <si>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</si>
  <si>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</si>
  <si>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</si>
  <si>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</si>
  <si>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</si>
  <si>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</si>
  <si>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</si>
  <si>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</si>
  <si>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</si>
  <si>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</si>
  <si>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</si>
  <si>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</si>
  <si>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</si>
  <si>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</si>
  <si>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</si>
  <si>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</si>
  <si>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</si>
  <si>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</si>
  <si>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</si>
  <si>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</si>
  <si>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</si>
  <si>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</si>
  <si>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</si>
  <si>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</si>
  <si>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</si>
  <si>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</si>
  <si>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</si>
  <si>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</si>
  <si>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</si>
  <si>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</si>
  <si>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</si>
  <si>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</si>
  <si>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</si>
  <si>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</si>
  <si>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</si>
  <si>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</si>
  <si>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</si>
  <si>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</si>
  <si>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</si>
  <si>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</si>
  <si>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</si>
  <si>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</si>
  <si>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</si>
  <si>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</si>
  <si>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</si>
  <si>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</si>
  <si>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</si>
  <si>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</si>
  <si>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</si>
  <si>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</si>
  <si>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</si>
  <si>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</si>
  <si>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</si>
  <si>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</si>
  <si>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</si>
  <si>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</si>
  <si>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</si>
  <si>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</si>
  <si>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</si>
  <si>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</si>
  <si>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</si>
  <si>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</si>
  <si>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</si>
  <si>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</si>
  <si>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</si>
  <si>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</si>
  <si>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</si>
  <si>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</si>
  <si>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</si>
  <si>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</si>
  <si>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</si>
  <si>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</si>
  <si>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</si>
  <si>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</si>
  <si>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</si>
  <si>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</si>
  <si>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</si>
  <si>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</si>
  <si>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</si>
  <si>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</si>
  <si>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</si>
  <si>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</si>
  <si>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</si>
  <si>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</si>
  <si>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</si>
  <si>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</si>
  <si>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</si>
  <si>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</si>
  <si>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</si>
  <si>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</si>
  <si>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</si>
  <si>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</si>
  <si>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</si>
  <si>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</si>
  <si>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</si>
  <si>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</si>
  <si>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</si>
  <si>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</si>
  <si>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</si>
  <si>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</si>
  <si>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</si>
  <si>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</si>
  <si>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</si>
  <si>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</si>
  <si>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</si>
  <si>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</si>
  <si>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</si>
  <si>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</si>
  <si>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</si>
  <si>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</si>
  <si>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</si>
  <si>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</si>
  <si>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</si>
  <si>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</si>
  <si>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</si>
  <si>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</si>
  <si>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</si>
  <si>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</si>
  <si>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</si>
  <si>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</si>
  <si>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</si>
  <si>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</si>
  <si>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</si>
  <si>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</si>
  <si>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</si>
  <si>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</si>
  <si>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</si>
  <si>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</si>
  <si>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</si>
  <si>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</si>
  <si>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</si>
  <si>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</si>
  <si>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</si>
  <si>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</si>
  <si>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</si>
  <si>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</si>
  <si>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</si>
  <si>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</si>
  <si>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</si>
  <si>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</si>
  <si>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</si>
  <si>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</si>
  <si>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</si>
  <si>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</si>
  <si>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</si>
  <si>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</si>
  <si>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</si>
  <si>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</si>
  <si>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</si>
  <si>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</si>
  <si>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</si>
  <si>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</si>
  <si>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</si>
  <si>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</si>
  <si>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</si>
  <si>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</si>
  <si>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</si>
  <si>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</si>
  <si>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</si>
  <si>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</si>
  <si>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</si>
  <si>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</si>
  <si>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</si>
  <si>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</si>
  <si>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</si>
  <si>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</si>
  <si>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</si>
  <si>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</si>
  <si>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</si>
  <si>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</si>
  <si>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</si>
  <si>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</si>
  <si>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</si>
  <si>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</si>
  <si>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</si>
  <si>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</si>
  <si>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</si>
  <si>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</si>
  <si>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</si>
  <si>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</si>
  <si>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</si>
  <si>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</si>
  <si>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</si>
  <si>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</si>
  <si>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</si>
  <si>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</si>
  <si>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</si>
  <si>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</si>
  <si>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</si>
  <si>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</si>
  <si>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</si>
  <si>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</si>
  <si>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</si>
  <si>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</si>
  <si>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</si>
  <si>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</si>
  <si>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</si>
  <si>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</si>
  <si>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</si>
  <si>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</si>
  <si>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</si>
  <si>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</si>
  <si>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</si>
  <si>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</si>
  <si>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</si>
  <si>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</si>
  <si>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</si>
  <si>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</si>
  <si>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</si>
  <si>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</si>
  <si>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</si>
  <si>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</si>
  <si>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</si>
  <si>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</si>
  <si>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</si>
  <si>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</si>
  <si>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</si>
  <si>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</si>
  <si>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</si>
  <si>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</si>
  <si>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</si>
  <si>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</si>
  <si>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</si>
  <si>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</si>
  <si>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</si>
  <si>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</si>
  <si>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</si>
  <si>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</si>
  <si>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</si>
  <si>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</si>
  <si>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</si>
  <si>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</si>
  <si>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</si>
  <si>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</si>
  <si>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</si>
  <si>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</si>
  <si>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</si>
  <si>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</si>
  <si>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</si>
  <si>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</si>
  <si>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</si>
  <si>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</si>
  <si>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</si>
  <si>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</si>
  <si>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</si>
  <si>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</si>
  <si>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</si>
  <si>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</si>
  <si>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</si>
  <si>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</si>
  <si>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</si>
  <si>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</si>
  <si>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</si>
  <si>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</si>
  <si>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</si>
  <si>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</si>
  <si>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</si>
  <si>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</si>
  <si>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</si>
  <si>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</si>
  <si>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</si>
  <si>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</si>
  <si>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</si>
  <si>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</si>
  <si>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</si>
  <si>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</si>
  <si>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</si>
  <si>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</si>
  <si>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</si>
  <si>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</si>
  <si>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</si>
  <si>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</si>
  <si>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</si>
  <si>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</si>
  <si>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</si>
  <si>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</si>
  <si>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</si>
  <si>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</si>
  <si>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</si>
  <si>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</si>
  <si>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</si>
  <si>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</si>
  <si>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</si>
  <si>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</si>
  <si>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</si>
  <si>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</si>
  <si>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</si>
  <si>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</si>
  <si>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</si>
  <si>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</si>
  <si>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</si>
  <si>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</si>
  <si>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</si>
  <si>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</si>
  <si>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</si>
  <si>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</si>
  <si>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</si>
  <si>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</si>
  <si>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</si>
  <si>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</si>
  <si>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</si>
  <si>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</si>
  <si>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</si>
  <si>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</si>
  <si>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</si>
  <si>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</si>
  <si>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</si>
  <si>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</si>
  <si>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</si>
  <si>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</si>
  <si>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</si>
  <si>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</si>
  <si>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</si>
  <si>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</si>
  <si>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</si>
  <si>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</si>
  <si>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</si>
  <si>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</si>
  <si>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</si>
  <si>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</si>
  <si>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</si>
  <si>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</si>
  <si>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</si>
  <si>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</si>
  <si>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</si>
  <si>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</si>
  <si>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</si>
  <si>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</si>
  <si>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</si>
  <si>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</si>
  <si>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</si>
  <si>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</si>
  <si>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</si>
  <si>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</si>
  <si>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</si>
  <si>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</si>
  <si>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</si>
  <si>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</si>
  <si>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</si>
  <si>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</si>
  <si>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</si>
  <si>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</si>
  <si>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</si>
  <si>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</si>
  <si>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</si>
  <si>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</si>
  <si>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</si>
  <si>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</si>
  <si>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</si>
  <si>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</si>
  <si>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</si>
  <si>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</si>
  <si>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</si>
  <si>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</si>
  <si>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</si>
  <si>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</si>
  <si>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</si>
  <si>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</si>
  <si>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</si>
  <si>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</si>
  <si>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</si>
  <si>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</si>
  <si>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</si>
  <si>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</si>
  <si>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</si>
  <si>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</si>
  <si>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</si>
  <si>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</si>
  <si>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</si>
  <si>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</si>
  <si>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</si>
  <si>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</si>
  <si>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</si>
  <si>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</si>
  <si>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</si>
  <si>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</si>
  <si>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</si>
  <si>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</si>
  <si>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</si>
  <si>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</si>
  <si>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</si>
  <si>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</si>
  <si>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</si>
  <si>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</si>
  <si>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</si>
  <si>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</si>
  <si>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</si>
  <si>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</si>
  <si>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</si>
  <si>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</si>
  <si>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</si>
  <si>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</si>
  <si>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</si>
  <si>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</si>
  <si>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</si>
  <si>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</si>
  <si>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</si>
  <si>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</si>
  <si>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</si>
  <si>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</si>
  <si>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</si>
  <si>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</si>
  <si>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</si>
  <si>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</si>
  <si>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</si>
  <si>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</si>
  <si>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</si>
  <si>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</si>
  <si>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</si>
  <si>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</si>
  <si>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</si>
  <si>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</si>
  <si>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</si>
  <si>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</si>
  <si>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</si>
  <si>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</si>
  <si>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</si>
  <si>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</si>
  <si>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</si>
  <si>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</si>
  <si>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</si>
  <si>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</si>
  <si>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</si>
  <si>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</si>
  <si>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</si>
  <si>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</si>
  <si>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</si>
  <si>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</si>
  <si>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</si>
  <si>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</si>
  <si>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</si>
  <si>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</si>
  <si>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</si>
  <si>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</si>
  <si>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</si>
  <si>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</si>
  <si>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</si>
  <si>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</si>
  <si>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</si>
  <si>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</si>
  <si>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</si>
  <si>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</si>
  <si>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</si>
  <si>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</si>
  <si>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</si>
  <si>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</si>
  <si>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</si>
  <si>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</si>
  <si>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</si>
  <si>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</si>
  <si>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</si>
  <si>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</si>
  <si>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</si>
  <si>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</si>
  <si>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</si>
  <si>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</si>
  <si>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</si>
  <si>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</si>
  <si>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</si>
  <si>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</si>
  <si>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</si>
  <si>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</si>
  <si>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</si>
  <si>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</si>
  <si>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</si>
  <si>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</si>
  <si>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</si>
  <si>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</si>
  <si>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</si>
  <si>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</si>
  <si>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</si>
  <si>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</si>
  <si>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</si>
  <si>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</si>
  <si>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</si>
  <si>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</si>
  <si>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</si>
  <si>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</si>
  <si>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</si>
  <si>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</si>
  <si>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</si>
  <si>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</si>
  <si>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</si>
  <si>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</si>
  <si>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</si>
  <si>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</si>
  <si>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</si>
  <si>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</si>
  <si>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</si>
  <si>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</si>
  <si>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</si>
  <si>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</si>
  <si>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</si>
  <si>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</si>
  <si>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</si>
  <si>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</si>
  <si>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</si>
  <si>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</si>
  <si>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</si>
  <si>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</si>
  <si>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</si>
  <si>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</si>
  <si>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</si>
  <si>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</si>
  <si>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</si>
  <si>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</si>
  <si>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</si>
  <si>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</si>
  <si>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</si>
  <si>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</si>
  <si>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</si>
  <si>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</si>
  <si>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</si>
  <si>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</si>
  <si>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</si>
  <si>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</si>
  <si>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</si>
  <si>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</si>
  <si>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</si>
  <si>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</si>
  <si>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</si>
  <si>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</si>
  <si>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</si>
  <si>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</si>
  <si>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</si>
  <si>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</si>
  <si>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</si>
  <si>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</si>
  <si>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</si>
  <si>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</si>
  <si>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</si>
  <si>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</si>
  <si>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</si>
  <si>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</si>
  <si>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</si>
  <si>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</si>
  <si>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</si>
  <si>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</si>
  <si>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</si>
  <si>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</si>
  <si>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</si>
  <si>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</si>
  <si>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</si>
  <si>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</si>
  <si>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</si>
  <si>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</si>
  <si>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</si>
  <si>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</si>
  <si>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</si>
  <si>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</si>
  <si>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</si>
  <si>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</si>
  <si>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</si>
  <si>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</si>
  <si>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</si>
  <si>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</si>
  <si>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</si>
  <si>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</si>
  <si>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</si>
  <si>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</si>
  <si>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</si>
  <si>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</si>
  <si>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</si>
  <si>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</si>
  <si>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</si>
  <si>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</si>
  <si>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</si>
  <si>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</si>
  <si>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</si>
  <si>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</si>
  <si>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</si>
  <si>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</si>
  <si>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</si>
  <si>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</si>
  <si>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</si>
  <si>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</si>
  <si>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</si>
  <si>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</si>
  <si>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</si>
  <si>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</si>
  <si>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</si>
  <si>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</si>
  <si>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</si>
  <si>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</si>
  <si>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</si>
  <si>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</si>
  <si>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</si>
  <si>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</si>
  <si>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</si>
  <si>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</si>
  <si>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</si>
  <si>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</si>
  <si>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</si>
  <si>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</si>
  <si>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</si>
  <si>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</si>
  <si>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</si>
  <si>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</si>
  <si>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</si>
  <si>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</si>
  <si>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</si>
  <si>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</si>
  <si>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</si>
  <si>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</si>
  <si>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</si>
  <si>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</si>
  <si>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</si>
  <si>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</si>
  <si>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</si>
  <si>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</si>
  <si>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</si>
  <si>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</si>
  <si>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</si>
  <si>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</si>
  <si>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</si>
  <si>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</si>
  <si>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</si>
  <si>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</si>
  <si>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</si>
  <si>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</si>
  <si>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</si>
  <si>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</si>
  <si>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</si>
  <si>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</si>
  <si>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</si>
  <si>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</si>
  <si>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</si>
  <si>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</si>
  <si>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</si>
  <si>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</si>
  <si>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</si>
  <si>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</si>
  <si>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</si>
  <si>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</si>
  <si>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</si>
  <si>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</si>
  <si>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</si>
  <si>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</si>
  <si>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</si>
  <si>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</si>
  <si>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</si>
  <si>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</si>
  <si>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</si>
  <si>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</si>
  <si>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</si>
  <si>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</si>
  <si>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</si>
  <si>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</si>
  <si>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</si>
  <si>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</si>
  <si>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</si>
  <si>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</si>
  <si>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</si>
  <si>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</si>
  <si>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</si>
  <si>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</si>
  <si>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</si>
  <si>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</si>
  <si>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</si>
  <si>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</si>
  <si>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</si>
  <si>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</si>
  <si>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</si>
  <si>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</si>
  <si>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</si>
  <si>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</si>
  <si>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</si>
  <si>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</si>
  <si>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</si>
  <si>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</si>
  <si>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</si>
  <si>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</si>
  <si>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</si>
  <si>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</si>
  <si>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</si>
  <si>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</si>
  <si>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</si>
  <si>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</si>
  <si>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</si>
  <si>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</si>
  <si>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</si>
  <si>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</si>
  <si>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</si>
  <si>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</si>
  <si>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</si>
  <si>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</si>
  <si>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</si>
  <si>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</si>
  <si>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</si>
  <si>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</si>
  <si>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</si>
  <si>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</si>
  <si>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</si>
  <si>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</si>
  <si>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</si>
  <si>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</si>
  <si>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</si>
  <si>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</si>
  <si>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</si>
  <si>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</si>
  <si>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</si>
  <si>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</si>
  <si>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</si>
  <si>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</si>
  <si>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</si>
  <si>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</si>
  <si>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</si>
  <si>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</si>
  <si>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</si>
  <si>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</si>
  <si>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</si>
  <si>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</si>
  <si>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</si>
  <si>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</si>
  <si>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</si>
  <si>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</si>
  <si>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</si>
  <si>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</si>
  <si>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</si>
  <si>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</si>
  <si>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</si>
  <si>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</si>
  <si>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</si>
  <si>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</si>
  <si>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</si>
  <si>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</si>
  <si>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</si>
  <si>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</si>
  <si>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</si>
  <si>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</si>
  <si>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</si>
  <si>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</si>
  <si>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</si>
  <si>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</si>
  <si>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</si>
  <si>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</si>
  <si>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</si>
  <si>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</si>
  <si>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</si>
  <si>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</si>
  <si>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</si>
  <si>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</si>
  <si>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</si>
  <si>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</si>
  <si>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</si>
  <si>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</si>
  <si>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</si>
  <si>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</si>
  <si>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</si>
  <si>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</si>
  <si>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</si>
  <si>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</si>
  <si>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</si>
  <si>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</si>
  <si>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</si>
  <si>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</si>
  <si>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</si>
  <si>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</si>
  <si>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</si>
  <si>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</si>
  <si>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</si>
  <si>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</si>
  <si>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</si>
  <si>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</si>
  <si>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</si>
  <si>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</si>
  <si>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</si>
  <si>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</si>
  <si>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</si>
  <si>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</si>
  <si>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</si>
  <si>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</si>
  <si>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</si>
  <si>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</si>
  <si>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</si>
  <si>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</si>
  <si>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</si>
  <si>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</si>
  <si>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</si>
  <si>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</si>
  <si>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</si>
  <si>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</si>
  <si>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</si>
  <si>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</si>
  <si>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</si>
  <si>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</si>
  <si>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</si>
  <si>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</si>
  <si>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</si>
  <si>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</si>
  <si>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</si>
  <si>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</si>
  <si>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</si>
  <si>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</si>
  <si>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</si>
  <si>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</si>
  <si>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</si>
  <si>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</si>
  <si>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</si>
  <si>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</si>
  <si>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</si>
  <si>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</si>
  <si>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</si>
  <si>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</si>
  <si>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</si>
  <si>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</si>
  <si>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</si>
  <si>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</si>
  <si>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</si>
  <si>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</si>
  <si>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</si>
  <si>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</si>
  <si>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</si>
  <si>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</si>
  <si>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</si>
  <si>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</si>
  <si>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</si>
  <si>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</si>
  <si>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</si>
  <si>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</si>
  <si>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</si>
  <si>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</si>
  <si>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</si>
  <si>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</si>
  <si>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</si>
  <si>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</si>
  <si>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</si>
  <si>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</si>
  <si>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</si>
  <si>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</si>
  <si>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</si>
  <si>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</si>
  <si>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</si>
  <si>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</si>
  <si>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</si>
  <si>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</si>
  <si>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</si>
  <si>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</si>
  <si>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</si>
  <si>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</si>
  <si>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</si>
  <si>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</si>
  <si>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</si>
  <si>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</si>
  <si>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</si>
  <si>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</si>
  <si>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</si>
  <si>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</si>
  <si>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</si>
  <si>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</si>
  <si>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</si>
  <si>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</si>
  <si>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</si>
  <si>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</si>
  <si>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</si>
  <si>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</si>
  <si>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</si>
  <si>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</si>
  <si>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</si>
  <si>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</si>
  <si>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</si>
  <si>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</si>
  <si>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</si>
  <si>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</si>
  <si>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</si>
  <si>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</si>
  <si>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</si>
  <si>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</si>
  <si>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</si>
  <si>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</si>
  <si>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</si>
  <si>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</si>
  <si>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</si>
  <si>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</si>
  <si>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</si>
  <si>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</si>
  <si>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</si>
  <si>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</si>
  <si>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</si>
  <si>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</si>
  <si>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</si>
  <si>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</si>
  <si>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</si>
  <si>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</si>
  <si>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</si>
  <si>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</si>
  <si>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</si>
  <si>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</si>
  <si>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</si>
  <si>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</si>
  <si>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</si>
  <si>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</si>
  <si>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</si>
  <si>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</si>
  <si>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</si>
  <si>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</si>
  <si>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</si>
  <si>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</si>
  <si>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</si>
  <si>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</si>
  <si>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</si>
  <si>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</si>
  <si>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</si>
  <si>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</si>
  <si>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</si>
  <si>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</si>
  <si>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</si>
  <si>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</si>
  <si>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</si>
  <si>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</si>
  <si>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</si>
  <si>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</si>
  <si>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</si>
  <si>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</si>
  <si>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</si>
  <si>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</si>
  <si>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</si>
  <si>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</si>
  <si>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</si>
  <si>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</si>
  <si>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</si>
  <si>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</si>
  <si>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</si>
  <si>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</si>
  <si>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</si>
  <si>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</si>
  <si>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</si>
  <si>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</si>
  <si>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</si>
  <si>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</si>
  <si>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</si>
  <si>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</si>
  <si>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</si>
  <si>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</si>
  <si>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</si>
  <si>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</si>
  <si>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</si>
  <si>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</si>
  <si>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</si>
  <si>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</si>
  <si>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</si>
  <si>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</si>
  <si>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</si>
  <si>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</si>
  <si>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</si>
  <si>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</si>
  <si>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</si>
  <si>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</si>
  <si>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</si>
  <si>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</si>
  <si>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</si>
  <si>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</si>
  <si>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</si>
  <si>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</si>
  <si>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</si>
  <si>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</si>
  <si>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</si>
  <si>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</si>
  <si>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</si>
  <si>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</si>
  <si>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</si>
  <si>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</si>
  <si>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</si>
  <si>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</si>
  <si>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</si>
  <si>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</si>
  <si>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</si>
  <si>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</si>
  <si>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</si>
  <si>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</si>
  <si>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</si>
  <si>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</si>
  <si>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</si>
  <si>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</si>
  <si>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</si>
  <si>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</si>
  <si>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</si>
  <si>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</si>
  <si>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</si>
  <si>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</si>
  <si>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</si>
  <si>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</si>
  <si>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</si>
  <si>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</si>
  <si>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</si>
  <si>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</si>
  <si>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</si>
  <si>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</si>
  <si>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</si>
  <si>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</si>
  <si>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</si>
  <si>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</si>
  <si>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</si>
  <si>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</si>
  <si>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</si>
  <si>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</si>
  <si>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</si>
  <si>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</si>
  <si>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</si>
  <si>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</si>
  <si>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</si>
  <si>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</si>
  <si>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</si>
  <si>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</si>
  <si>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</si>
  <si>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</si>
  <si>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</si>
  <si>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</si>
  <si>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</si>
  <si>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</si>
  <si>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</si>
  <si>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</si>
  <si>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</si>
  <si>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</si>
  <si>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</si>
  <si>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</si>
  <si>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</si>
  <si>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</si>
  <si>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</si>
  <si>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</si>
  <si>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</si>
  <si>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</si>
  <si>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</si>
  <si>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</si>
  <si>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</si>
  <si>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</si>
  <si>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</si>
  <si>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</si>
  <si>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</si>
  <si>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</si>
  <si>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</si>
  <si>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</si>
  <si>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</si>
  <si>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</si>
  <si>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</si>
  <si>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</si>
  <si>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</si>
  <si>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</si>
  <si>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</si>
  <si>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</si>
  <si>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</si>
  <si>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</si>
  <si>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</si>
  <si>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</si>
  <si>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</si>
  <si>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</si>
  <si>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</si>
  <si>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</si>
  <si>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</si>
  <si>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</si>
  <si>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</si>
  <si>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</si>
  <si>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</si>
  <si>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</si>
  <si>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</si>
  <si>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</si>
  <si>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</si>
  <si>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</si>
  <si>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</si>
  <si>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</si>
  <si>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</si>
  <si>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</si>
  <si>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</si>
  <si>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</si>
  <si>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</si>
  <si>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</si>
  <si>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</si>
  <si>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</si>
  <si>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</si>
  <si>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</si>
  <si>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</si>
  <si>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</si>
  <si>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</si>
  <si>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</si>
  <si>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</si>
  <si>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</si>
  <si>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</si>
  <si>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</si>
  <si>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</si>
  <si>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</si>
  <si>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</si>
  <si>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</si>
  <si>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</si>
  <si>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</si>
  <si>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</si>
  <si>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</si>
  <si>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</si>
  <si>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</si>
  <si>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</si>
  <si>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</si>
  <si>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</si>
  <si>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</si>
  <si>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</si>
  <si>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</si>
  <si>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</si>
  <si>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</si>
  <si>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</si>
  <si>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</si>
  <si>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</si>
  <si>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</si>
  <si>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</si>
  <si>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</si>
  <si>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</si>
  <si>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</si>
  <si>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</si>
  <si>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</si>
  <si>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</si>
  <si>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</si>
  <si>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</si>
  <si>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</si>
  <si>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</si>
  <si>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</si>
  <si>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</si>
  <si>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</si>
  <si>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</si>
  <si>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</si>
  <si>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</si>
  <si>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</si>
  <si>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</si>
  <si>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</si>
  <si>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</si>
  <si>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</si>
  <si>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</si>
  <si>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</si>
  <si>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</si>
  <si>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</si>
  <si>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</si>
  <si>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</si>
  <si>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</si>
  <si>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</si>
  <si>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</si>
  <si>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</si>
  <si>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</si>
  <si>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</si>
  <si>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</si>
  <si>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</si>
  <si>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</si>
  <si>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</si>
  <si>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</si>
  <si>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</si>
  <si>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</si>
  <si>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</si>
  <si>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</si>
  <si>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</si>
  <si>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</si>
  <si>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</si>
  <si>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</si>
  <si>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</si>
  <si>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</si>
  <si>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</si>
  <si>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</si>
  <si>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</si>
  <si>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</si>
  <si>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</si>
  <si>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</si>
  <si>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</si>
  <si>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</si>
  <si>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</si>
  <si>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</si>
  <si>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</si>
  <si>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</si>
  <si>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</si>
  <si>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</si>
  <si>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</si>
  <si>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</si>
  <si>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</si>
  <si>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</si>
  <si>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</si>
  <si>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</si>
  <si>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</si>
  <si>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</si>
  <si>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</si>
  <si>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</si>
  <si>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</si>
  <si>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</si>
  <si>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</si>
  <si>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</si>
  <si>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</si>
  <si>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</si>
  <si>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</si>
  <si>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</si>
  <si>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</si>
  <si>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</si>
  <si>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</si>
  <si>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</si>
  <si>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</si>
  <si>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</si>
  <si>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</si>
  <si>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</si>
  <si>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</si>
  <si>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</si>
  <si>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</si>
  <si>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</si>
  <si>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</si>
  <si>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</si>
  <si>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</si>
  <si>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</si>
  <si>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</si>
  <si>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</si>
  <si>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</si>
  <si>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</si>
  <si>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</si>
  <si>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</si>
  <si>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</si>
  <si>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</si>
  <si>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</si>
  <si>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</si>
  <si>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</si>
  <si>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</si>
  <si>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</si>
  <si>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</si>
  <si>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</si>
  <si>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</si>
  <si>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</si>
  <si>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</si>
  <si>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</si>
  <si>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</si>
  <si>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</si>
  <si>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</si>
  <si>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</si>
  <si>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</si>
  <si>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</si>
  <si>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</si>
  <si>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</si>
  <si>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</si>
  <si>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</si>
  <si>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</si>
  <si>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</si>
  <si>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</si>
  <si>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</si>
  <si>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</si>
  <si>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</si>
  <si>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</si>
  <si>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</si>
  <si>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</si>
  <si>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</si>
  <si>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</si>
  <si>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</si>
  <si>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</si>
  <si>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</si>
  <si>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</si>
  <si>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</si>
  <si>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</si>
  <si>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</si>
  <si>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</si>
  <si>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</si>
  <si>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</si>
  <si>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</si>
  <si>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</si>
  <si>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</si>
  <si>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</si>
  <si>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</si>
  <si>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</si>
  <si>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</si>
  <si>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</si>
  <si>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</si>
  <si>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</si>
  <si>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</si>
  <si>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</si>
  <si>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</si>
  <si>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</si>
  <si>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</si>
  <si>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</si>
  <si>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</si>
  <si>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</si>
  <si>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</si>
  <si>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</si>
  <si>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</si>
  <si>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</si>
  <si>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</si>
  <si>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</si>
  <si>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</si>
  <si>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</si>
  <si>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</si>
  <si>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</si>
  <si>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</si>
  <si>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</si>
  <si>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</si>
  <si>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</si>
  <si>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</si>
  <si>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</si>
  <si>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</si>
  <si>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</si>
  <si>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</si>
  <si>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</si>
  <si>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</si>
  <si>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</si>
  <si>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</si>
  <si>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</si>
  <si>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</si>
  <si>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</si>
  <si>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</si>
  <si>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</si>
  <si>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</si>
  <si>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</si>
  <si>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</si>
  <si>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</si>
  <si>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</si>
  <si>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</si>
  <si>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</si>
  <si>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</si>
  <si>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</si>
  <si>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</si>
  <si>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</si>
  <si>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</si>
  <si>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</si>
  <si>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</si>
  <si>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</si>
  <si>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</si>
  <si>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</si>
  <si>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</si>
  <si>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</si>
  <si>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</si>
  <si>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</si>
  <si>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</si>
  <si>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</si>
  <si>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</si>
  <si>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</si>
  <si>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</si>
  <si>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</si>
  <si>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</si>
  <si>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</si>
  <si>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</si>
  <si>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</si>
  <si>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</si>
  <si>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</si>
  <si>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</si>
  <si>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</si>
  <si>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</si>
  <si>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</si>
  <si>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</si>
  <si>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</si>
  <si>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</si>
  <si>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</si>
  <si>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</si>
  <si>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</si>
  <si>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</si>
  <si>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</si>
  <si>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</si>
  <si>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</si>
  <si>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</si>
  <si>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</si>
  <si>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</si>
  <si>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</si>
  <si>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</si>
  <si>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</si>
  <si>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</si>
  <si>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</si>
  <si>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</si>
  <si>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</si>
  <si>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</si>
  <si>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</si>
  <si>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</si>
  <si>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</si>
  <si>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</si>
  <si>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</si>
  <si>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</si>
  <si>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</si>
  <si>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</si>
  <si>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</si>
  <si>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</si>
  <si>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</si>
  <si>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</si>
  <si>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</si>
  <si>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</si>
  <si>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</si>
  <si>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</si>
  <si>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</si>
  <si>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</si>
  <si>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</si>
  <si>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</si>
  <si>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</si>
  <si>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</si>
  <si>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</si>
  <si>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</si>
  <si>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</si>
  <si>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</si>
  <si>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</si>
  <si>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</si>
  <si>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</si>
  <si>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</si>
  <si>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</si>
  <si>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</si>
  <si>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</si>
  <si>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</si>
  <si>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</si>
  <si>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</si>
  <si>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</si>
  <si>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</si>
  <si>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</si>
  <si>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</si>
  <si>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</si>
  <si>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</si>
  <si>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</si>
  <si>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</si>
  <si>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</si>
  <si>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</si>
  <si>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</si>
  <si>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</si>
  <si>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</si>
  <si>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</si>
  <si>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</si>
  <si>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</si>
  <si>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</si>
  <si>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</si>
  <si>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</si>
  <si>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</si>
  <si>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</si>
  <si>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</si>
  <si>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</si>
  <si>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</si>
  <si>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</si>
  <si>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</si>
  <si>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</si>
  <si>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</si>
  <si>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</si>
  <si>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</si>
  <si>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</si>
  <si>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</si>
  <si>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</si>
  <si>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</si>
  <si>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</si>
  <si>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</si>
  <si>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</si>
  <si>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</si>
  <si>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</si>
  <si>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</si>
  <si>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</si>
  <si>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</si>
  <si>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</si>
  <si>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</si>
  <si>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</si>
  <si>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</si>
  <si>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</si>
  <si>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</si>
  <si>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</si>
  <si>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</si>
  <si>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</si>
  <si>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</si>
  <si>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</si>
  <si>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</si>
  <si>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</si>
  <si>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</si>
  <si>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</si>
  <si>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</si>
  <si>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</si>
  <si>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</si>
  <si>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</si>
  <si>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</si>
  <si>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</si>
  <si>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</si>
  <si>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</si>
  <si>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</si>
  <si>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</si>
  <si>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</si>
  <si>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</si>
  <si>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</si>
  <si>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</si>
  <si>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</si>
  <si>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</si>
  <si>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</si>
  <si>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</si>
  <si>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</si>
  <si>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</si>
  <si>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</si>
  <si>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</si>
  <si>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</si>
  <si>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</si>
  <si>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</si>
  <si>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</si>
  <si>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</si>
  <si>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</si>
  <si>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</si>
  <si>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</si>
  <si>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</si>
  <si>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</si>
  <si>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</si>
  <si>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</si>
  <si>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</si>
  <si>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</si>
  <si>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</si>
  <si>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</si>
  <si>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</si>
  <si>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</si>
  <si>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</si>
  <si>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</si>
  <si>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</si>
  <si>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</si>
  <si>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</si>
  <si>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</si>
  <si>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</si>
  <si>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</si>
  <si>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</si>
  <si>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</si>
  <si>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</si>
  <si>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</si>
  <si>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</si>
  <si>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</si>
  <si>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</si>
  <si>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</si>
  <si>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</si>
  <si>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</si>
  <si>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</si>
  <si>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</si>
  <si>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</si>
  <si>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</si>
  <si>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</si>
  <si>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</si>
  <si>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</si>
  <si>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</si>
  <si>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</si>
  <si>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</si>
  <si>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</si>
  <si>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</si>
  <si>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</si>
  <si>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</si>
  <si>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</si>
  <si>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</si>
  <si>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</si>
  <si>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</si>
  <si>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</si>
  <si>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</si>
  <si>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</si>
  <si>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</si>
  <si>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</si>
  <si>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</si>
  <si>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</si>
  <si>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</si>
  <si>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</si>
  <si>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</si>
  <si>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</si>
  <si>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</si>
  <si>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</si>
  <si>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</si>
  <si>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</si>
  <si>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</si>
  <si>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</si>
  <si>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</si>
  <si>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</si>
  <si>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</si>
  <si>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</si>
  <si>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</si>
  <si>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</si>
  <si>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</si>
  <si>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</si>
  <si>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</si>
  <si>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</si>
  <si>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</si>
  <si>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</si>
  <si>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</si>
  <si>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</si>
  <si>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</si>
  <si>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</si>
  <si>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</si>
  <si>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</si>
  <si>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</si>
  <si>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</si>
  <si>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</si>
  <si>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</si>
  <si>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</si>
  <si>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</si>
  <si>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</si>
  <si>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</si>
  <si>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</si>
  <si>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</si>
  <si>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</si>
  <si>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</si>
  <si>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</si>
  <si>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</si>
  <si>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</si>
  <si>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</si>
  <si>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</si>
  <si>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</si>
  <si>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</si>
  <si>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</si>
  <si>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</si>
  <si>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</si>
  <si>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</si>
  <si>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</si>
  <si>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</si>
  <si>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</si>
  <si>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</si>
  <si>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</si>
  <si>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</si>
  <si>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</si>
  <si>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</si>
  <si>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</si>
  <si>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</si>
  <si>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</si>
  <si>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</si>
  <si>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</si>
  <si>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</si>
  <si>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</si>
  <si>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</si>
  <si>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</si>
  <si>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</si>
  <si>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</si>
  <si>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</si>
  <si>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</si>
  <si>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</si>
  <si>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</si>
  <si>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</si>
  <si>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</si>
  <si>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</si>
  <si>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</si>
  <si>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</si>
  <si>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</si>
  <si>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</si>
  <si>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</si>
  <si>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</si>
  <si>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</si>
  <si>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</si>
  <si>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</si>
  <si>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</si>
  <si>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</si>
  <si>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</si>
  <si>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</si>
  <si>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</si>
  <si>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</si>
  <si>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</si>
  <si>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</si>
  <si>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</si>
  <si>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</si>
  <si>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</si>
  <si>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</si>
  <si>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</si>
  <si>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</si>
  <si>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</si>
  <si>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</si>
  <si>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</si>
  <si>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</si>
  <si>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</si>
  <si>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</si>
  <si>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</si>
  <si>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</si>
  <si>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</si>
  <si>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</si>
  <si>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</si>
  <si>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</si>
  <si>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</si>
  <si>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</si>
  <si>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</si>
  <si>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</si>
  <si>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</si>
  <si>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</si>
  <si>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</si>
  <si>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</si>
  <si>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</si>
  <si>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</si>
  <si>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</si>
  <si>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</si>
  <si>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</si>
  <si>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</si>
  <si>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</si>
  <si>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</si>
  <si>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</si>
  <si>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</si>
  <si>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</si>
  <si>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</si>
  <si>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</si>
  <si>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</si>
  <si>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</si>
  <si>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</si>
  <si>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</si>
  <si>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</si>
  <si>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</si>
  <si>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</si>
  <si>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</si>
  <si>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</si>
  <si>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</si>
  <si>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</si>
  <si>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</si>
  <si>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</si>
  <si>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</si>
  <si>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</si>
  <si>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</si>
  <si>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</si>
  <si>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</si>
  <si>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</si>
  <si>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</si>
  <si>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</si>
  <si>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</si>
  <si>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</si>
  <si>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</si>
  <si>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</si>
  <si>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</si>
  <si>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</si>
  <si>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</si>
  <si>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</si>
  <si>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</si>
  <si>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</si>
  <si>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</si>
  <si>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</si>
  <si>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</si>
  <si>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</si>
  <si>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</si>
  <si>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</si>
  <si>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</si>
  <si>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</si>
  <si>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</si>
  <si>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</si>
  <si>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</si>
  <si>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</si>
  <si>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</si>
  <si>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</si>
  <si>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</si>
  <si>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</si>
  <si>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</si>
  <si>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</si>
  <si>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</si>
  <si>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</si>
  <si>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</si>
  <si>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</si>
  <si>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</si>
  <si>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</si>
  <si>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</si>
  <si>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</si>
  <si>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</si>
  <si>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</si>
  <si>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</si>
  <si>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</si>
  <si>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</si>
  <si>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</si>
  <si>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</si>
  <si>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</si>
  <si>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</si>
  <si>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</si>
  <si>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</si>
  <si>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</si>
  <si>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</si>
  <si>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</si>
  <si>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</si>
  <si>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</si>
  <si>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</si>
  <si>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</si>
  <si>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</si>
  <si>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</si>
  <si>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</si>
  <si>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</si>
  <si>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</si>
  <si>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</si>
  <si>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</si>
  <si>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</si>
  <si>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</si>
  <si>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</si>
  <si>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</si>
  <si>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</si>
  <si>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</si>
  <si>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</si>
  <si>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</si>
  <si>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</si>
  <si>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</si>
  <si>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</si>
  <si>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</si>
  <si>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</si>
  <si>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</si>
  <si>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</si>
  <si>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</si>
  <si>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</si>
  <si>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</si>
  <si>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</si>
  <si>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</si>
  <si>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</si>
  <si>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</si>
  <si>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</si>
  <si>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</si>
  <si>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</si>
  <si>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</si>
  <si>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</si>
  <si>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</si>
  <si>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</si>
  <si>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</si>
  <si>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</si>
  <si>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</si>
  <si>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</si>
  <si>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</si>
  <si>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</si>
  <si>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</si>
  <si>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</si>
  <si>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</si>
  <si>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</si>
  <si>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</si>
  <si>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</si>
  <si>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</si>
  <si>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</si>
  <si>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</si>
  <si>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</si>
  <si>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</si>
  <si>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</si>
  <si>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</si>
  <si>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</si>
  <si>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</si>
  <si>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</si>
  <si>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</si>
  <si>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</si>
  <si>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</si>
  <si>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</si>
  <si>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</si>
  <si>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</si>
  <si>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</si>
  <si>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</si>
  <si>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</si>
  <si>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</si>
  <si>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</si>
  <si>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</si>
  <si>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</si>
  <si>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</si>
  <si>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</si>
  <si>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</si>
  <si>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</si>
  <si>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</si>
  <si>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</si>
  <si>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</si>
  <si>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</si>
  <si>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</si>
  <si>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</si>
  <si>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</si>
  <si>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</si>
  <si>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</si>
  <si>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</si>
  <si>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</si>
  <si>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</si>
  <si>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</si>
  <si>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</si>
  <si>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</si>
  <si>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</si>
  <si>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</si>
  <si>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</si>
  <si>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</si>
  <si>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</si>
  <si>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</si>
  <si>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</si>
  <si>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</si>
  <si>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</si>
  <si>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</si>
  <si>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</si>
  <si>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</si>
  <si>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</si>
  <si>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</si>
  <si>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</si>
  <si>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</si>
  <si>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</si>
  <si>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</si>
  <si>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</si>
  <si>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</si>
  <si>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</si>
  <si>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</si>
  <si>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</si>
  <si>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</si>
  <si>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</si>
  <si>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</si>
  <si>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</si>
  <si>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</si>
  <si>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</si>
  <si>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</si>
  <si>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</si>
  <si>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</si>
  <si>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</si>
  <si>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</si>
  <si>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</si>
  <si>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</si>
  <si>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</si>
  <si>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</si>
  <si>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</si>
  <si>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</si>
  <si>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</si>
  <si>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</si>
  <si>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</si>
  <si>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</si>
  <si>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</si>
  <si>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</si>
  <si>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</si>
  <si>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</si>
  <si>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</si>
  <si>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</si>
  <si>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</si>
  <si>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</si>
  <si>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</si>
  <si>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</si>
  <si>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</si>
  <si>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</si>
  <si>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</si>
  <si>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</si>
  <si>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</si>
  <si>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</si>
  <si>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</si>
  <si>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</si>
  <si>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</si>
  <si>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</si>
  <si>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</si>
  <si>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</si>
  <si>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</si>
  <si>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</si>
  <si>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</si>
  <si>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</si>
  <si>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</si>
  <si>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</si>
  <si>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</si>
  <si>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</si>
  <si>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</si>
  <si>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</si>
  <si>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</si>
  <si>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</si>
  <si>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</si>
  <si>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</si>
  <si>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</si>
  <si>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</si>
  <si>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</si>
  <si>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</si>
  <si>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</si>
  <si>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</si>
  <si>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</si>
  <si>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</si>
  <si>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</si>
  <si>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</si>
  <si>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</si>
  <si>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</si>
  <si>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</si>
  <si>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</si>
  <si>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</si>
  <si>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</si>
  <si>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</si>
  <si>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</si>
  <si>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</si>
  <si>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</si>
  <si>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</si>
  <si>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</si>
  <si>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</si>
  <si>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</si>
  <si>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</si>
  <si>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</si>
  <si>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</si>
  <si>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</si>
  <si>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</si>
  <si>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</si>
  <si>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</si>
  <si>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</si>
  <si>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</si>
  <si>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</si>
  <si>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</si>
  <si>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</si>
  <si>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</si>
  <si>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</si>
  <si>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</si>
  <si>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</si>
  <si>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</si>
  <si>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</si>
  <si>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</si>
  <si>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</si>
  <si>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</si>
  <si>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</si>
  <si>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</si>
  <si>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</si>
  <si>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</si>
  <si>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</si>
  <si>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</si>
  <si>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</si>
  <si>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</si>
  <si>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</si>
  <si>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</si>
  <si>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</si>
  <si>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</si>
  <si>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</si>
  <si>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</si>
  <si>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</si>
  <si>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</si>
  <si>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</si>
  <si>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</si>
  <si>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</si>
  <si>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</si>
  <si>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</si>
  <si>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</si>
  <si>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</si>
  <si>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</si>
  <si>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</si>
  <si>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</si>
  <si>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</si>
  <si>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</si>
  <si>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</si>
  <si>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</si>
  <si>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</si>
  <si>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</si>
  <si>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</si>
  <si>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</si>
  <si>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</si>
  <si>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</si>
  <si>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</si>
  <si>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</si>
  <si>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</si>
  <si>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</si>
  <si>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</si>
  <si>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</si>
  <si>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</si>
  <si>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</si>
  <si>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</si>
  <si>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</si>
  <si>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</si>
  <si>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</si>
  <si>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</si>
  <si>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</si>
  <si>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</si>
  <si>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</si>
  <si>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</si>
  <si>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</si>
  <si>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</si>
  <si>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</si>
  <si>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</si>
  <si>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</si>
  <si>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</si>
  <si>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</si>
  <si>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</si>
  <si>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</si>
  <si>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</si>
  <si>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</si>
  <si>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</si>
  <si>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</si>
  <si>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</si>
  <si>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</si>
  <si>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</si>
  <si>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</si>
  <si>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</si>
  <si>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</si>
  <si>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</si>
  <si>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</si>
  <si>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</si>
  <si>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</si>
  <si>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</si>
  <si>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</si>
  <si>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</si>
  <si>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</si>
  <si>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</si>
  <si>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</si>
  <si>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</si>
  <si>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</si>
  <si>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</si>
  <si>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</si>
  <si>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</si>
  <si>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</si>
  <si>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</si>
  <si>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</si>
  <si>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</si>
  <si>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</si>
  <si>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</si>
  <si>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</si>
  <si>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</si>
  <si>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</si>
  <si>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</si>
  <si>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</si>
  <si>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</si>
  <si>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</si>
  <si>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</si>
  <si>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</si>
  <si>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</si>
  <si>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</si>
  <si>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</si>
  <si>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</si>
  <si>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</si>
  <si>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</si>
  <si>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</si>
  <si>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</si>
  <si>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</si>
  <si>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</si>
  <si>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</si>
  <si>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</si>
  <si>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</si>
  <si>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</si>
  <si>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</si>
  <si>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</si>
  <si>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</si>
  <si>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</si>
  <si>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</si>
  <si>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</si>
  <si>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</si>
  <si>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</si>
  <si>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</si>
  <si>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</si>
  <si>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</si>
  <si>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</si>
  <si>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</si>
  <si>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</si>
  <si>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</si>
  <si>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</si>
  <si>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</si>
  <si>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</si>
  <si>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</si>
  <si>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</si>
  <si>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</si>
  <si>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</si>
  <si>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</si>
  <si>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</si>
  <si>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</si>
  <si>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</si>
  <si>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</si>
  <si>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</si>
  <si>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</si>
  <si>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</si>
  <si>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</si>
  <si>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</si>
  <si>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</si>
  <si>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</si>
  <si>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</si>
  <si>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</si>
  <si>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</si>
  <si>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</si>
  <si>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</si>
  <si>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</si>
  <si>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</si>
  <si>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</si>
  <si>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</si>
  <si>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</si>
  <si>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</si>
  <si>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</si>
  <si>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</si>
  <si>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</si>
  <si>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</si>
  <si>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</si>
  <si>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</si>
  <si>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</si>
  <si>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</si>
  <si>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</si>
  <si>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</si>
  <si>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</si>
  <si>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</si>
  <si>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</si>
  <si>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</si>
  <si>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</si>
  <si>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</si>
  <si>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</si>
  <si>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</si>
  <si>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</si>
  <si>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</si>
  <si>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</si>
  <si>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</si>
  <si>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</si>
  <si>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</si>
  <si>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</si>
  <si>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</si>
  <si>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</si>
  <si>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</si>
  <si>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</si>
  <si>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</si>
  <si>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</si>
  <si>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</si>
  <si>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</si>
  <si>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</si>
  <si>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</si>
  <si>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</si>
  <si>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</si>
  <si>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</si>
  <si>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</si>
  <si>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</si>
  <si>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</si>
  <si>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</si>
  <si>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</si>
  <si>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</si>
  <si>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</si>
  <si>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</si>
  <si>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</si>
  <si>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</si>
  <si>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</si>
  <si>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</si>
  <si>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</si>
  <si>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</si>
  <si>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</si>
  <si>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</si>
  <si>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</si>
  <si>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</si>
  <si>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</si>
  <si>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</si>
  <si>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</si>
  <si>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</si>
  <si>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</si>
  <si>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</si>
  <si>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</si>
  <si>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</si>
  <si>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</si>
  <si>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</si>
  <si>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</si>
  <si>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</si>
  <si>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</si>
  <si>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</si>
  <si>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</si>
  <si>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</si>
  <si>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</si>
  <si>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</si>
  <si>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</si>
  <si>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</si>
  <si>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</si>
  <si>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</si>
  <si>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</si>
  <si>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</si>
  <si>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</si>
  <si>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</si>
  <si>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</si>
  <si>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</si>
  <si>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</si>
  <si>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</si>
  <si>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</si>
  <si>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</si>
  <si>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</si>
  <si>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</si>
  <si>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</si>
  <si>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</si>
  <si>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</si>
  <si>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</si>
  <si>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</si>
  <si>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</si>
  <si>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</si>
  <si>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</si>
  <si>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</si>
  <si>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</si>
  <si>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</si>
  <si>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</si>
  <si>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</si>
  <si>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</si>
  <si>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</si>
  <si>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</si>
  <si>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</si>
  <si>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</si>
  <si>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</si>
  <si>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</si>
  <si>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</si>
  <si>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</si>
  <si>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</si>
  <si>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</si>
  <si>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</si>
  <si>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</si>
  <si>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</si>
  <si>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</si>
  <si>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</si>
  <si>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</si>
  <si>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</si>
  <si>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</si>
  <si>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</si>
  <si>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</si>
  <si>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</si>
  <si>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</si>
  <si>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</si>
  <si>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</si>
  <si>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</si>
  <si>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</si>
  <si>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</si>
  <si>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</si>
  <si>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</si>
  <si>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</si>
  <si>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</si>
  <si>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</si>
  <si>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</si>
  <si>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</si>
  <si>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</si>
  <si>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</si>
  <si>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</si>
  <si>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</si>
  <si>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</si>
  <si>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</si>
  <si>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</si>
  <si>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</si>
  <si>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</si>
  <si>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</si>
  <si>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</si>
  <si>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</si>
  <si>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</si>
  <si>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</si>
  <si>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</si>
  <si>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</si>
  <si>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</si>
  <si>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</si>
  <si>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</si>
  <si>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</si>
  <si>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</si>
  <si>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</si>
  <si>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</si>
  <si>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</si>
  <si>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</si>
  <si>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</si>
  <si>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</si>
  <si>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</si>
  <si>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</si>
  <si>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</si>
  <si>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</si>
  <si>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</si>
  <si>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</si>
  <si>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</si>
  <si>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</si>
  <si>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</si>
  <si>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</si>
  <si>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</si>
  <si>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</si>
  <si>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</si>
  <si>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</si>
  <si>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</si>
  <si>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</si>
  <si>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</si>
  <si>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</si>
  <si>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</si>
  <si>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</si>
  <si>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</si>
  <si>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</si>
  <si>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</si>
  <si>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</si>
  <si>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</si>
  <si>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</si>
  <si>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</si>
  <si>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</si>
  <si>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</si>
  <si>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</si>
  <si>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</si>
  <si>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</si>
  <si>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</si>
  <si>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</si>
  <si>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</si>
  <si>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</si>
  <si>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</si>
  <si>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</si>
  <si>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</si>
  <si>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</si>
  <si>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</si>
  <si>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</si>
  <si>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</si>
  <si>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</si>
  <si>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</si>
  <si>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</si>
  <si>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</si>
  <si>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</si>
  <si>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</si>
  <si>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</si>
  <si>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</si>
  <si>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</si>
  <si>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</si>
  <si>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</si>
  <si>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</si>
  <si>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</si>
  <si>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</si>
  <si>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</si>
  <si>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</si>
  <si>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</si>
  <si>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</si>
  <si>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</si>
  <si>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</si>
  <si>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</si>
  <si>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</si>
  <si>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</si>
  <si>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</si>
  <si>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</si>
  <si>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</si>
  <si>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</si>
  <si>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</si>
  <si>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</si>
  <si>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</si>
  <si>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</si>
  <si>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</si>
  <si>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</si>
  <si>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</si>
  <si>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</si>
  <si>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</si>
  <si>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</si>
  <si>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</si>
  <si>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</si>
  <si>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</si>
  <si>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</si>
  <si>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</si>
  <si>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</si>
  <si>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</si>
  <si>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</si>
  <si>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</si>
  <si>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</si>
  <si>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</si>
  <si>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</si>
  <si>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</si>
  <si>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</si>
  <si>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</si>
  <si>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</si>
  <si>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</si>
  <si>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</si>
  <si>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</si>
  <si>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</si>
  <si>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</si>
  <si>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</si>
  <si>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</si>
  <si>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</si>
  <si>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</si>
  <si>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</si>
  <si>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</si>
  <si>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</si>
  <si>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</si>
  <si>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</si>
  <si>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</si>
  <si>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</si>
  <si>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</si>
  <si>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</si>
  <si>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</si>
  <si>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</si>
  <si>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</si>
  <si>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</si>
  <si>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</si>
  <si>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</si>
  <si>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</si>
  <si>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</si>
  <si>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</si>
  <si>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</si>
  <si>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</si>
  <si>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</si>
  <si>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</si>
  <si>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</si>
  <si>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</si>
  <si>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</si>
  <si>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</si>
  <si>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</si>
  <si>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</si>
  <si>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</si>
  <si>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</si>
  <si>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</si>
  <si>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</si>
  <si>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</si>
  <si>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</si>
  <si>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</si>
  <si>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</si>
  <si>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</si>
  <si>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</si>
  <si>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</si>
  <si>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</si>
  <si>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</si>
  <si>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</si>
  <si>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</si>
  <si>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</si>
  <si>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</si>
  <si>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</si>
  <si>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</si>
  <si>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</si>
  <si>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</si>
  <si>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</si>
  <si>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</si>
  <si>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</si>
  <si>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</si>
  <si>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</si>
  <si>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</si>
  <si>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</si>
  <si>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</si>
  <si>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</si>
  <si>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</si>
  <si>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</si>
  <si>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</si>
  <si>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</si>
  <si>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</si>
  <si>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</si>
  <si>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</si>
  <si>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</si>
  <si>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</si>
  <si>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</si>
  <si>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</si>
  <si>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</si>
  <si>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</si>
  <si>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</si>
  <si>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</si>
  <si>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</si>
  <si>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</si>
  <si>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</si>
  <si>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</si>
  <si>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</si>
  <si>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</si>
  <si>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</si>
  <si>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</si>
  <si>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</si>
  <si>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</si>
  <si>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</si>
  <si>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</si>
  <si>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</si>
  <si>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</si>
  <si>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</si>
  <si>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</si>
  <si>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</si>
  <si>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</si>
  <si>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</si>
  <si>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</si>
  <si>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</si>
  <si>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</si>
  <si>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</si>
  <si>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</si>
  <si>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</si>
  <si>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</si>
  <si>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</si>
  <si>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</si>
  <si>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</si>
  <si>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</si>
  <si>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</si>
  <si>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</si>
  <si>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</si>
  <si>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</si>
  <si>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</si>
  <si>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</si>
  <si>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</si>
  <si>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</si>
  <si>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</si>
  <si>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</si>
  <si>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</si>
  <si>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</si>
  <si>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</si>
  <si>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</si>
  <si>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</si>
  <si>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</si>
  <si>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</si>
  <si>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</si>
  <si>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</si>
  <si>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</si>
  <si>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</si>
  <si>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</si>
  <si>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</si>
  <si>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</si>
  <si>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</si>
  <si>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</si>
  <si>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</si>
  <si>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</si>
  <si>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</si>
  <si>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</si>
  <si>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</si>
  <si>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</si>
  <si>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</si>
  <si>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</si>
  <si>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</si>
  <si>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</si>
  <si>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</si>
  <si>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</si>
  <si>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</si>
  <si>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</si>
  <si>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</si>
  <si>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</si>
  <si>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</si>
  <si>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</si>
  <si>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</si>
  <si>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</si>
  <si>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</si>
  <si>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</si>
  <si>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</si>
  <si>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</si>
  <si>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</si>
  <si>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</si>
  <si>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</si>
  <si>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</si>
  <si>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</si>
  <si>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</si>
  <si>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</si>
  <si>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</si>
  <si>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</si>
  <si>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</si>
  <si>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</si>
  <si>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</si>
  <si>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</si>
  <si>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</si>
  <si>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</si>
  <si>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</si>
  <si>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</si>
  <si>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</si>
  <si>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</si>
  <si>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</si>
  <si>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</si>
  <si>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</si>
  <si>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</si>
  <si>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</si>
  <si>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</si>
  <si>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</si>
  <si>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</si>
  <si>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</si>
  <si>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</si>
  <si>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</si>
  <si>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</si>
  <si>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</si>
  <si>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</si>
  <si>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</si>
  <si>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</si>
  <si>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</si>
  <si>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</si>
  <si>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</si>
  <si>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</si>
  <si>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</si>
  <si>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</si>
  <si>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</si>
  <si>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</si>
  <si>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</si>
  <si>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</si>
  <si>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</si>
  <si>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</si>
  <si>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</si>
  <si>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</si>
  <si>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</si>
  <si>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</si>
  <si>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</si>
  <si>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</si>
  <si>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</si>
  <si>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</si>
  <si>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</si>
  <si>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</si>
  <si>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</si>
  <si>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</si>
  <si>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</si>
  <si>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</si>
  <si>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</si>
  <si>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</si>
  <si>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</si>
  <si>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</si>
  <si>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</si>
  <si>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</si>
  <si>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</si>
  <si>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</si>
  <si>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</si>
  <si>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</si>
  <si>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</si>
  <si>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</si>
  <si>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</si>
  <si>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</si>
  <si>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</si>
  <si>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</si>
  <si>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</si>
  <si>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</si>
  <si>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</si>
  <si>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</si>
  <si>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</si>
  <si>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</si>
  <si>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</si>
  <si>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</si>
  <si>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</si>
  <si>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</si>
  <si>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</si>
  <si>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</si>
  <si>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</si>
  <si>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</si>
  <si>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</si>
  <si>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</si>
  <si>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W1.1</t>
  </si>
  <si>
    <t>W3.1</t>
  </si>
  <si>
    <t>W4.1</t>
  </si>
  <si>
    <t>W6.1</t>
  </si>
  <si>
    <t>W8.1</t>
  </si>
  <si>
    <t>W17.1</t>
  </si>
  <si>
    <t>W18.1</t>
  </si>
  <si>
    <t>W26.1</t>
  </si>
  <si>
    <t>W27.1</t>
  </si>
  <si>
    <t>W30.1</t>
  </si>
  <si>
    <t>WN1.1</t>
  </si>
  <si>
    <t>WN2.2</t>
  </si>
  <si>
    <t>WN4.1</t>
  </si>
  <si>
    <t>SLPM S1/2</t>
  </si>
  <si>
    <t>SLPM S2/2a</t>
  </si>
  <si>
    <t>SLPM S2/2b</t>
  </si>
  <si>
    <t>SLPM S3</t>
  </si>
  <si>
    <t>SLPM S4/1</t>
  </si>
  <si>
    <t>SLPM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</si>
</sst>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3">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3" fontId="41" fillId="58" borderId="90" xfId="35" applyNumberFormat="1" applyFont="1" applyFill="1" applyBorder="1" applyAlignment="1" applyProtection="1">
      <alignment horizontal="center" vertical="center" wrapText="1"/>
      <protection locked="0"/>
    </xf>
    <xf numFmtId="172" fontId="34" fillId="58" borderId="108" xfId="0" applyNumberFormat="1" applyFont="1" applyFill="1" applyBorder="1" applyAlignment="1" applyProtection="1">
      <alignment horizontal="center" vertical="center"/>
      <protection locked="0"/>
    </xf>
    <xf numFmtId="4" fontId="34" fillId="58" borderId="102"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65">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41"/>
    </row>
    <row r="37" spans="2:5" ht="15.75">
      <c r="B37" s="1579"/>
      <c r="C37" s="2029"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I37" sqref="I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50"/>
      <c r="D1" s="2051"/>
      <c r="E1" s="2051"/>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Bristol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2"/>
      <c r="C4" s="2052"/>
      <c r="D4" s="2052"/>
      <c r="E4" s="2052"/>
      <c r="F4" s="2052"/>
      <c r="G4" s="2052"/>
      <c r="H4" s="2052"/>
      <c r="I4" s="2052"/>
      <c r="J4" s="2052"/>
      <c r="K4" s="2052"/>
      <c r="L4" s="2052"/>
      <c r="M4" s="2052"/>
      <c r="N4" s="2052"/>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589</v>
      </c>
      <c r="C9" s="310" t="s">
        <v>590</v>
      </c>
      <c r="D9" s="382" t="s">
        <v>591</v>
      </c>
      <c r="E9" s="1913">
        <f>$E$11</f>
        <v>6955.92</v>
      </c>
      <c r="F9" s="1895">
        <v>510</v>
      </c>
      <c r="G9" s="1912">
        <f>(F9 / E9) * 1000</f>
        <v>73.318842079839911</v>
      </c>
      <c r="H9" s="357"/>
      <c r="I9" s="357"/>
      <c r="J9" s="357"/>
      <c r="K9" s="357"/>
      <c r="L9" s="357"/>
      <c r="N9" s="27"/>
      <c r="P9" s="294" t="s">
        <v>592</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593</v>
      </c>
      <c r="AV9" s="1552" t="s">
        <v>594</v>
      </c>
      <c r="AW9" s="357"/>
      <c r="AX9" s="357"/>
      <c r="AY9" s="357"/>
    </row>
    <row r="10" spans="2:55" s="22" customFormat="1" ht="29.25" customHeight="1" thickBot="1">
      <c r="B10" s="310" t="s">
        <v>595</v>
      </c>
      <c r="C10" s="310" t="s">
        <v>590</v>
      </c>
      <c r="D10" s="382" t="s">
        <v>591</v>
      </c>
      <c r="E10" s="1913">
        <f>$E$11</f>
        <v>6955.92</v>
      </c>
      <c r="F10" s="1895">
        <v>678</v>
      </c>
      <c r="G10" s="1892">
        <f>(F10 / E10) * 1000</f>
        <v>97.470931235551873</v>
      </c>
      <c r="H10" s="358"/>
      <c r="I10" s="358"/>
      <c r="J10" s="358"/>
      <c r="K10" s="358"/>
      <c r="L10" s="358"/>
      <c r="N10" s="27"/>
      <c r="P10" s="294" t="s">
        <v>596</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597</v>
      </c>
      <c r="AV10" s="1498" t="s">
        <v>598</v>
      </c>
      <c r="AW10" s="358"/>
      <c r="AX10" s="358"/>
      <c r="AY10" s="358"/>
    </row>
    <row r="11" spans="2:55" s="22" customFormat="1" ht="29.25" customHeight="1" thickTop="1" thickBot="1">
      <c r="B11" s="310" t="s">
        <v>154</v>
      </c>
      <c r="C11" s="310" t="s">
        <v>590</v>
      </c>
      <c r="D11" s="382" t="s">
        <v>591</v>
      </c>
      <c r="E11" s="1896">
        <v>6955.92</v>
      </c>
      <c r="F11" s="1911">
        <f>SUM(F9:F10)</f>
        <v>1188</v>
      </c>
      <c r="G11" s="1892">
        <f>(F11 / E11) * 1000</f>
        <v>170.78977331539178</v>
      </c>
      <c r="H11" s="358"/>
      <c r="I11" s="358"/>
      <c r="J11" s="358"/>
      <c r="K11" s="358"/>
      <c r="L11" s="358"/>
      <c r="N11" s="27"/>
      <c r="P11" s="294" t="s">
        <v>600</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601</v>
      </c>
      <c r="AV11" s="1498" t="s">
        <v>156</v>
      </c>
      <c r="AW11" s="358"/>
      <c r="AX11" s="358"/>
      <c r="AY11" s="358"/>
    </row>
    <row r="12" spans="2:55" s="22" customFormat="1" ht="53.25" customHeight="1" thickTop="1">
      <c r="B12" s="310" t="s">
        <v>602</v>
      </c>
      <c r="C12" s="310" t="s">
        <v>603</v>
      </c>
      <c r="D12" s="1316" t="s">
        <v>604</v>
      </c>
      <c r="E12" s="2036">
        <v>1194.6590000000001</v>
      </c>
      <c r="F12" s="2037">
        <v>177.69</v>
      </c>
      <c r="G12" s="1892">
        <f>ROUND((F12 / E12)*1000,1)</f>
        <v>148.69999999999999</v>
      </c>
      <c r="H12" s="361"/>
      <c r="I12" s="361"/>
      <c r="J12" s="361"/>
      <c r="K12" s="361"/>
      <c r="L12" s="361"/>
      <c r="N12" s="27"/>
      <c r="P12" s="294" t="s">
        <v>605</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606</v>
      </c>
      <c r="AU12" s="1505" t="s">
        <v>607</v>
      </c>
      <c r="AV12" s="1498" t="s">
        <v>608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624</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625</v>
      </c>
      <c r="C18" s="310" t="s">
        <v>626</v>
      </c>
      <c r="D18" s="1897">
        <v>43.9</v>
      </c>
      <c r="E18" s="1897">
        <v>41.1</v>
      </c>
      <c r="F18" s="1897">
        <v>37</v>
      </c>
      <c r="G18" s="1909">
        <f>ROUND(AVERAGE(D18:F18),1)</f>
        <v>40.700000000000003</v>
      </c>
      <c r="H18" s="1898">
        <v>35.5</v>
      </c>
      <c r="I18" s="1898">
        <v>35.6</v>
      </c>
      <c r="J18" s="1900">
        <v>39.5</v>
      </c>
      <c r="K18" s="370"/>
      <c r="L18" s="371"/>
      <c r="M18" s="1910">
        <f>ROUND(AVERAGE(H18:J18),1)</f>
        <v>36.9</v>
      </c>
      <c r="N18" s="1910">
        <f>(1-M18/G18)*100</f>
        <v>9.3366093366093477</v>
      </c>
      <c r="P18" s="294" t="s">
        <v>627</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628</v>
      </c>
      <c r="AW18" s="1547"/>
      <c r="AX18" s="1548" t="s">
        <v>629</v>
      </c>
      <c r="AY18" s="1547"/>
      <c r="AZ18" s="1547"/>
      <c r="BA18" s="1547"/>
      <c r="BB18" s="1546" t="s">
        <v>630</v>
      </c>
      <c r="BC18" s="1546" t="s">
        <v>137</v>
      </c>
    </row>
    <row r="19" spans="2:55" s="22" customFormat="1" ht="25.5" customHeight="1" thickTop="1">
      <c r="B19" s="310" t="s">
        <v>602</v>
      </c>
      <c r="C19" s="310" t="s">
        <v>603</v>
      </c>
      <c r="D19" s="1897">
        <v>148.9</v>
      </c>
      <c r="E19" s="1897">
        <v>151.30000000000001</v>
      </c>
      <c r="F19" s="1897">
        <v>146.4</v>
      </c>
      <c r="G19" s="1909">
        <f>ROUND(AVERAGE(D19:F19),1)</f>
        <v>148.9</v>
      </c>
      <c r="H19" s="1899">
        <v>161.1</v>
      </c>
      <c r="I19" s="1899">
        <v>154.69999999999999</v>
      </c>
      <c r="J19" s="1914">
        <f>$G$12</f>
        <v>148.69999999999999</v>
      </c>
      <c r="K19" s="370"/>
      <c r="L19" s="371"/>
      <c r="M19" s="1910">
        <f>ROUND(AVERAGE(H19:J19),1)</f>
        <v>154.80000000000001</v>
      </c>
      <c r="N19" s="1910">
        <f>(1-M19/G19)*100</f>
        <v>-3.9623908663532603</v>
      </c>
      <c r="P19" s="294" t="s">
        <v>631</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632</v>
      </c>
      <c r="AW19" s="1547"/>
      <c r="AX19" s="1548" t="s">
        <v>608</v>
      </c>
      <c r="AY19" s="1547"/>
      <c r="AZ19" s="1547"/>
      <c r="BA19" s="1547"/>
      <c r="BB19" s="1546" t="s">
        <v>633</v>
      </c>
      <c r="BC19" s="1546"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583</v>
      </c>
      <c r="E22" s="1324" t="s">
        <v>634</v>
      </c>
      <c r="F22" s="1324" t="s">
        <v>635</v>
      </c>
      <c r="G22" s="1324" t="s">
        <v>636</v>
      </c>
      <c r="H22" s="1324" t="s">
        <v>637</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583</v>
      </c>
      <c r="AT22" s="1324" t="s">
        <v>634</v>
      </c>
      <c r="AU22" s="1324" t="s">
        <v>635</v>
      </c>
      <c r="AV22" s="1324" t="s">
        <v>636</v>
      </c>
      <c r="AW22" s="1324" t="s">
        <v>637</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130</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130</v>
      </c>
      <c r="C25" s="310" t="s">
        <v>638</v>
      </c>
      <c r="D25" s="382" t="s">
        <v>639</v>
      </c>
      <c r="E25" s="1901">
        <v>557.79</v>
      </c>
      <c r="F25" s="1902">
        <v>3120.807997685185</v>
      </c>
      <c r="G25" s="1903">
        <v>10508</v>
      </c>
      <c r="H25" s="1908">
        <f>F25 / (E25*1000)</f>
        <v>5.5949515008967268E-3</v>
      </c>
      <c r="I25" s="369"/>
      <c r="J25" s="369"/>
      <c r="K25" s="369"/>
      <c r="L25" s="369"/>
      <c r="M25" s="354"/>
      <c r="N25" s="27"/>
      <c r="P25" s="294" t="s">
        <v>640</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641</v>
      </c>
      <c r="AV25" s="1505" t="s">
        <v>642</v>
      </c>
      <c r="AW25" s="1506" t="s">
        <v>132</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643</v>
      </c>
      <c r="AS28" s="1324" t="s">
        <v>644</v>
      </c>
      <c r="AT28" s="1324" t="s">
        <v>645</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646</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160</v>
      </c>
      <c r="C31" s="1904">
        <v>522.29999999999995</v>
      </c>
      <c r="D31" s="1905">
        <v>32.43</v>
      </c>
      <c r="E31" s="1891">
        <f>D31/C31</f>
        <v>6.2090752441125795E-2</v>
      </c>
      <c r="F31" s="256"/>
      <c r="G31" s="27"/>
      <c r="H31" s="27"/>
      <c r="I31" s="27"/>
      <c r="J31" s="27"/>
      <c r="K31" s="27"/>
      <c r="L31" s="27"/>
      <c r="M31" s="27"/>
      <c r="N31" s="27"/>
      <c r="P31" s="294" t="s">
        <v>647</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648</v>
      </c>
      <c r="AS31" s="1555" t="s">
        <v>649</v>
      </c>
      <c r="AT31" s="1556" t="s">
        <v>650</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651</v>
      </c>
      <c r="D34" s="1324" t="s">
        <v>652</v>
      </c>
      <c r="E34" s="1324" t="s">
        <v>653</v>
      </c>
      <c r="F34" s="1324" t="s">
        <v>654</v>
      </c>
      <c r="G34" s="1324" t="s">
        <v>655</v>
      </c>
      <c r="H34" s="1324" t="s">
        <v>656</v>
      </c>
      <c r="I34" s="1324" t="s">
        <v>657</v>
      </c>
      <c r="J34" s="1324" t="s">
        <v>658</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651</v>
      </c>
      <c r="AS34" s="1324" t="s">
        <v>652</v>
      </c>
      <c r="AT34" s="1324" t="s">
        <v>653</v>
      </c>
      <c r="AU34" s="1324" t="s">
        <v>654</v>
      </c>
      <c r="AV34" s="1324" t="s">
        <v>655</v>
      </c>
      <c r="AW34" s="1324" t="s">
        <v>656</v>
      </c>
      <c r="AX34" s="1324" t="s">
        <v>657</v>
      </c>
      <c r="AY34" s="1324" t="s">
        <v>658</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659</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659</v>
      </c>
      <c r="C37" s="1906">
        <v>516.38</v>
      </c>
      <c r="D37" s="1895">
        <v>33764</v>
      </c>
      <c r="E37" s="1907">
        <f>D37/($C37*1000)</f>
        <v>6.5385956078856652E-2</v>
      </c>
      <c r="F37" s="1895">
        <v>13636</v>
      </c>
      <c r="G37" s="1903">
        <v>12418</v>
      </c>
      <c r="H37" s="1907">
        <f>G37/$F37</f>
        <v>0.91067761806981518</v>
      </c>
      <c r="I37" s="1903">
        <v>7238</v>
      </c>
      <c r="J37" s="1907">
        <f>I37/$F37</f>
        <v>0.5308008213552361</v>
      </c>
      <c r="P37" s="294" t="s">
        <v>660</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661</v>
      </c>
      <c r="AS37" s="1505" t="s">
        <v>662</v>
      </c>
      <c r="AT37" s="1557" t="s">
        <v>497</v>
      </c>
      <c r="AU37" s="1505" t="s">
        <v>663</v>
      </c>
      <c r="AV37" s="1505" t="s">
        <v>664</v>
      </c>
      <c r="AW37" s="1557" t="s">
        <v>501</v>
      </c>
      <c r="AX37" s="1505" t="s">
        <v>665</v>
      </c>
      <c r="AY37" s="1557" t="s">
        <v>505</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3" t="str">
        <f>IF(OR(InpCompany!$F$5="Northumbrian Water",  InpCompany!$F$5="South Staffs Water"),"","For use by Northumbrian Water and South Staffs Water only")</f>
        <v>For use by Northumbrian Water and South Staffs Water only</v>
      </c>
      <c r="D1" s="2053"/>
      <c r="E1" s="2053"/>
      <c r="F1" s="2053"/>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2"/>
      <c r="C4" s="2052"/>
      <c r="D4" s="2052"/>
      <c r="E4" s="2052"/>
      <c r="F4" s="2052"/>
      <c r="G4" s="2052"/>
      <c r="H4" s="2052"/>
      <c r="I4" s="2052"/>
      <c r="J4" s="2052"/>
      <c r="K4" s="2052"/>
      <c r="L4" s="2052"/>
      <c r="M4" s="2052"/>
      <c r="N4" s="2052"/>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589</v>
      </c>
      <c r="C9" s="310" t="s">
        <v>590</v>
      </c>
      <c r="D9" s="310" t="s">
        <v>591</v>
      </c>
      <c r="E9" s="313"/>
      <c r="F9" s="265"/>
      <c r="G9" s="266"/>
      <c r="H9" s="27"/>
      <c r="I9" s="27"/>
      <c r="J9" s="27"/>
      <c r="K9" s="27"/>
      <c r="L9" s="27"/>
      <c r="M9" s="27"/>
      <c r="N9" s="27"/>
      <c r="P9" s="294" t="s">
        <v>592</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595</v>
      </c>
      <c r="C10" s="310" t="s">
        <v>590</v>
      </c>
      <c r="D10" s="310" t="s">
        <v>591</v>
      </c>
      <c r="E10" s="313"/>
      <c r="F10" s="265"/>
      <c r="G10" s="266"/>
      <c r="H10" s="27"/>
      <c r="I10" s="27"/>
      <c r="J10" s="27"/>
      <c r="K10" s="27"/>
      <c r="L10" s="27"/>
      <c r="M10" s="27"/>
      <c r="N10" s="27"/>
      <c r="P10" s="294" t="s">
        <v>596</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590</v>
      </c>
      <c r="D11" s="310" t="s">
        <v>591</v>
      </c>
      <c r="E11" s="313"/>
      <c r="F11" s="270"/>
      <c r="G11" s="266"/>
      <c r="H11" s="27"/>
      <c r="I11" s="27"/>
      <c r="J11" s="27"/>
      <c r="K11" s="27"/>
      <c r="L11" s="27"/>
      <c r="M11" s="27"/>
      <c r="N11" s="27"/>
      <c r="P11" s="294" t="s">
        <v>600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602</v>
      </c>
      <c r="C12" s="310" t="s">
        <v>603</v>
      </c>
      <c r="D12" s="1316" t="s">
        <v>604</v>
      </c>
      <c r="E12" s="1915"/>
      <c r="F12" s="1916"/>
      <c r="G12" s="1917" t="str">
        <f>IF('Validation summary'!$B$3="South Staffs Water",ROUND((F12 / E12)*1000,1),"")</f>
        <v/>
      </c>
      <c r="H12" s="27"/>
      <c r="I12" s="27"/>
      <c r="J12" s="27"/>
      <c r="K12" s="27"/>
      <c r="L12" s="27"/>
      <c r="M12" s="27"/>
      <c r="N12" s="27"/>
      <c r="P12" s="294" t="s">
        <v>605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602</v>
      </c>
      <c r="AR12" s="310" t="s">
        <v>603</v>
      </c>
      <c r="AS12" s="1316" t="s">
        <v>604</v>
      </c>
      <c r="AT12" s="1507" t="s">
        <v>606</v>
      </c>
      <c r="AU12" s="1508" t="s">
        <v>607</v>
      </c>
      <c r="AV12" s="1509" t="s">
        <v>608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625</v>
      </c>
      <c r="C18" s="310" t="s">
        <v>626</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627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625</v>
      </c>
      <c r="AR18" s="310" t="s">
        <v>626</v>
      </c>
      <c r="AS18" s="1510"/>
      <c r="AT18" s="1510"/>
      <c r="AU18" s="1510"/>
      <c r="AV18" s="1511" t="s">
        <v>628</v>
      </c>
      <c r="AW18" s="1510"/>
      <c r="AX18" s="1512" t="s">
        <v>629</v>
      </c>
      <c r="AY18" s="1510"/>
      <c r="AZ18" s="1510"/>
      <c r="BA18" s="1510"/>
      <c r="BB18" s="1544" t="s">
        <v>630</v>
      </c>
      <c r="BC18" s="1544" t="s">
        <v>137</v>
      </c>
    </row>
    <row r="19" spans="2:55" s="22" customFormat="1" ht="25.5" customHeight="1">
      <c r="B19" s="310" t="s">
        <v>602</v>
      </c>
      <c r="C19" s="310" t="s">
        <v>603</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631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602</v>
      </c>
      <c r="AR19" s="310" t="s">
        <v>603</v>
      </c>
      <c r="AS19" s="1510"/>
      <c r="AT19" s="1510"/>
      <c r="AU19" s="1510"/>
      <c r="AV19" s="1511" t="s">
        <v>632</v>
      </c>
      <c r="AW19" s="1510"/>
      <c r="AX19" s="1513" t="s">
        <v>608</v>
      </c>
      <c r="AY19" s="1510"/>
      <c r="AZ19" s="1510"/>
      <c r="BA19" s="1510"/>
      <c r="BB19" s="1544" t="s">
        <v>633</v>
      </c>
      <c r="BC19" s="1544" t="s">
        <v>146</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583</v>
      </c>
      <c r="E22" s="1324" t="s">
        <v>634</v>
      </c>
      <c r="F22" s="1324" t="s">
        <v>635</v>
      </c>
      <c r="G22" s="1324" t="s">
        <v>636</v>
      </c>
      <c r="H22" s="1324" t="s">
        <v>637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638</v>
      </c>
      <c r="D25" s="310" t="s">
        <v>639</v>
      </c>
      <c r="E25" s="266"/>
      <c r="F25" s="267"/>
      <c r="G25" s="23"/>
      <c r="H25" s="266"/>
      <c r="I25" s="266"/>
      <c r="J25" s="266"/>
      <c r="K25" s="266"/>
      <c r="L25" s="266"/>
      <c r="M25" s="27"/>
      <c r="N25" s="27"/>
      <c r="P25" s="294" t="s">
        <v>640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651</v>
      </c>
      <c r="D34" s="1324" t="s">
        <v>652</v>
      </c>
      <c r="E34" s="1324" t="s">
        <v>653</v>
      </c>
      <c r="F34" s="1324" t="s">
        <v>654</v>
      </c>
      <c r="G34" s="1324" t="s">
        <v>655</v>
      </c>
      <c r="H34" s="1324" t="s">
        <v>656</v>
      </c>
      <c r="I34" s="1324" t="s">
        <v>657</v>
      </c>
      <c r="J34" s="1324" t="s">
        <v>658</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659</v>
      </c>
      <c r="C37" s="314"/>
      <c r="D37" s="23"/>
      <c r="E37" s="266"/>
      <c r="F37" s="23"/>
      <c r="G37" s="269"/>
      <c r="H37" s="23"/>
      <c r="I37" s="23"/>
      <c r="J37" s="23"/>
      <c r="K37" s="23"/>
      <c r="L37" s="23"/>
      <c r="M37" s="269"/>
      <c r="N37" s="27"/>
      <c r="P37" s="294" t="s">
        <v>660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3" t="str">
        <f>IF(OR(InpCompany!$F$5="Northumbrian Water",  InpCompany!$F$5="South Staffs Water"),"","For use by Northumbrian Water and South Staffs Water only")</f>
        <v>For use by Northumbrian Water and South Staffs Water only</v>
      </c>
      <c r="D1" s="2053"/>
      <c r="E1" s="2053"/>
      <c r="F1" s="2053"/>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2"/>
      <c r="C4" s="2052"/>
      <c r="D4" s="2052"/>
      <c r="E4" s="2052"/>
      <c r="F4" s="2052"/>
      <c r="G4" s="2052"/>
      <c r="H4" s="2052"/>
      <c r="I4" s="2052"/>
      <c r="J4" s="2052"/>
      <c r="K4" s="2052"/>
      <c r="L4" s="2052"/>
      <c r="M4" s="2052"/>
      <c r="N4" s="2052"/>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583</v>
      </c>
      <c r="E6" s="1324" t="s">
        <v>584</v>
      </c>
      <c r="F6" s="1324" t="s">
        <v>585</v>
      </c>
      <c r="G6" s="1324" t="s">
        <v>586</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583</v>
      </c>
      <c r="AT6" s="1324" t="s">
        <v>584</v>
      </c>
      <c r="AU6" s="1324" t="s">
        <v>587</v>
      </c>
      <c r="AV6" s="1324" t="s">
        <v>586</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588</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589</v>
      </c>
      <c r="C9" s="310" t="s">
        <v>590</v>
      </c>
      <c r="D9" s="310" t="s">
        <v>591</v>
      </c>
      <c r="E9" s="313"/>
      <c r="F9" s="265"/>
      <c r="G9" s="266"/>
      <c r="H9" s="27"/>
      <c r="I9" s="27"/>
      <c r="J9" s="27"/>
      <c r="K9" s="27"/>
      <c r="L9" s="27"/>
      <c r="M9" s="27"/>
      <c r="N9" s="27"/>
      <c r="P9" s="294" t="s">
        <v>592</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595</v>
      </c>
      <c r="C10" s="310" t="s">
        <v>590</v>
      </c>
      <c r="D10" s="310" t="s">
        <v>591</v>
      </c>
      <c r="E10" s="313"/>
      <c r="F10" s="265"/>
      <c r="G10" s="266"/>
      <c r="H10" s="27"/>
      <c r="I10" s="27"/>
      <c r="J10" s="27"/>
      <c r="K10" s="27"/>
      <c r="L10" s="27"/>
      <c r="M10" s="27"/>
      <c r="N10" s="27"/>
      <c r="P10" s="294" t="s">
        <v>596</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154</v>
      </c>
      <c r="C11" s="310" t="s">
        <v>590</v>
      </c>
      <c r="D11" s="310" t="s">
        <v>591</v>
      </c>
      <c r="E11" s="313"/>
      <c r="F11" s="270"/>
      <c r="G11" s="266"/>
      <c r="H11" s="27"/>
      <c r="I11" s="27"/>
      <c r="J11" s="27"/>
      <c r="K11" s="27"/>
      <c r="L11" s="27"/>
      <c r="M11" s="27"/>
      <c r="N11" s="27"/>
      <c r="P11" s="294" t="s">
        <v>600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602</v>
      </c>
      <c r="C12" s="310" t="s">
        <v>603</v>
      </c>
      <c r="D12" s="1316" t="s">
        <v>604</v>
      </c>
      <c r="E12" s="1915"/>
      <c r="F12" s="1916"/>
      <c r="G12" s="1917" t="str">
        <f>IF('Validation summary'!$B$3="South Staffs Water",ROUND((F12 / E12)*1000,1),"")</f>
        <v/>
      </c>
      <c r="H12" s="27"/>
      <c r="I12" s="27"/>
      <c r="J12" s="27"/>
      <c r="K12" s="27"/>
      <c r="L12" s="27"/>
      <c r="M12" s="27"/>
      <c r="N12" s="27"/>
      <c r="P12" s="294" t="s">
        <v>605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602</v>
      </c>
      <c r="AR12" s="310" t="s">
        <v>603</v>
      </c>
      <c r="AS12" s="1316" t="s">
        <v>604</v>
      </c>
      <c r="AT12" s="1507" t="s">
        <v>666</v>
      </c>
      <c r="AU12" s="1508" t="s">
        <v>667</v>
      </c>
      <c r="AV12" s="1509" t="s">
        <v>668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609</v>
      </c>
      <c r="J14" s="26" t="s">
        <v>610</v>
      </c>
      <c r="K14" s="26" t="s">
        <v>611</v>
      </c>
      <c r="L14" s="26" t="s">
        <v>612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613</v>
      </c>
      <c r="E15" s="1324" t="s">
        <v>614</v>
      </c>
      <c r="F15" s="1324" t="s">
        <v>615</v>
      </c>
      <c r="G15" s="1324" t="s">
        <v>616</v>
      </c>
      <c r="H15" s="1324" t="s">
        <v>617</v>
      </c>
      <c r="I15" s="1324" t="s">
        <v>618</v>
      </c>
      <c r="J15" s="1324" t="s">
        <v>619</v>
      </c>
      <c r="K15" s="1324" t="s">
        <v>620</v>
      </c>
      <c r="L15" s="1324" t="s">
        <v>621</v>
      </c>
      <c r="M15" s="1324" t="s">
        <v>622</v>
      </c>
      <c r="N15" s="1324" t="s">
        <v>623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613</v>
      </c>
      <c r="AT15" s="1324" t="s">
        <v>614</v>
      </c>
      <c r="AU15" s="1324" t="s">
        <v>615</v>
      </c>
      <c r="AV15" s="1324" t="s">
        <v>616</v>
      </c>
      <c r="AW15" s="1324" t="s">
        <v>617</v>
      </c>
      <c r="AX15" s="1324" t="s">
        <v>618</v>
      </c>
      <c r="AY15" s="1324" t="s">
        <v>619</v>
      </c>
      <c r="AZ15" s="1324" t="s">
        <v>620</v>
      </c>
      <c r="BA15" s="1324" t="s">
        <v>621</v>
      </c>
      <c r="BB15" s="1324" t="s">
        <v>622</v>
      </c>
      <c r="BC15" s="1324" t="s">
        <v>623</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609</v>
      </c>
      <c r="AB17" s="327" t="s">
        <v>610</v>
      </c>
      <c r="AC17" s="327" t="s">
        <v>611</v>
      </c>
      <c r="AD17" s="327" t="s">
        <v>612</v>
      </c>
      <c r="AE17" s="1386"/>
      <c r="AF17" s="327">
        <v>7</v>
      </c>
      <c r="AG17" s="327">
        <v>8</v>
      </c>
      <c r="AH17" s="327">
        <v>9</v>
      </c>
      <c r="AI17" s="327">
        <v>10</v>
      </c>
      <c r="AJ17" s="327">
        <v>11</v>
      </c>
      <c r="AK17" s="327" t="s">
        <v>609</v>
      </c>
      <c r="AL17" s="327" t="s">
        <v>610</v>
      </c>
      <c r="AM17" s="327" t="s">
        <v>611</v>
      </c>
      <c r="AN17" s="327" t="s">
        <v>612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625</v>
      </c>
      <c r="C18" s="310" t="s">
        <v>626</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627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625</v>
      </c>
      <c r="AR18" s="310" t="s">
        <v>626</v>
      </c>
      <c r="AS18" s="1510"/>
      <c r="AT18" s="1510"/>
      <c r="AU18" s="1510"/>
      <c r="AV18" s="1511" t="s">
        <v>669</v>
      </c>
      <c r="AW18" s="1510"/>
      <c r="AX18" s="1512" t="s">
        <v>670</v>
      </c>
      <c r="AY18" s="1510"/>
      <c r="AZ18" s="1510"/>
      <c r="BA18" s="1510"/>
      <c r="BB18" s="1544" t="s">
        <v>671</v>
      </c>
      <c r="BC18" s="1544" t="s">
        <v>141</v>
      </c>
    </row>
    <row r="19" spans="2:55" s="22" customFormat="1" ht="25.5" customHeight="1">
      <c r="B19" s="310" t="s">
        <v>602</v>
      </c>
      <c r="C19" s="310" t="s">
        <v>603</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631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602</v>
      </c>
      <c r="AR19" s="310" t="s">
        <v>603</v>
      </c>
      <c r="AS19" s="1510"/>
      <c r="AT19" s="1510"/>
      <c r="AU19" s="1510"/>
      <c r="AV19" s="1511" t="s">
        <v>672</v>
      </c>
      <c r="AW19" s="1510"/>
      <c r="AX19" s="1513" t="s">
        <v>668</v>
      </c>
      <c r="AY19" s="1510"/>
      <c r="AZ19" s="1510"/>
      <c r="BA19" s="1510"/>
      <c r="BB19" s="1544" t="s">
        <v>673</v>
      </c>
      <c r="BC19" s="1544" t="s">
        <v>150</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583</v>
      </c>
      <c r="E22" s="1324" t="s">
        <v>634</v>
      </c>
      <c r="F22" s="1324" t="s">
        <v>635</v>
      </c>
      <c r="G22" s="1324" t="s">
        <v>636</v>
      </c>
      <c r="H22" s="1324" t="s">
        <v>637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130</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130</v>
      </c>
      <c r="C25" s="310" t="s">
        <v>638</v>
      </c>
      <c r="D25" s="310" t="s">
        <v>639</v>
      </c>
      <c r="E25" s="266"/>
      <c r="F25" s="267"/>
      <c r="G25" s="23"/>
      <c r="H25" s="266"/>
      <c r="I25" s="266"/>
      <c r="J25" s="266"/>
      <c r="K25" s="266"/>
      <c r="L25" s="266"/>
      <c r="M25" s="27"/>
      <c r="N25" s="27"/>
      <c r="P25" s="294" t="s">
        <v>640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643</v>
      </c>
      <c r="D28" s="1324" t="s">
        <v>644</v>
      </c>
      <c r="E28" s="1324" t="s">
        <v>645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160</v>
      </c>
      <c r="C31" s="23"/>
      <c r="D31" s="23"/>
      <c r="E31" s="268"/>
      <c r="F31" s="256"/>
      <c r="G31" s="27"/>
      <c r="H31" s="27"/>
      <c r="I31" s="27"/>
      <c r="J31" s="27"/>
      <c r="K31" s="27"/>
      <c r="L31" s="27"/>
      <c r="M31" s="27"/>
      <c r="N31" s="27"/>
      <c r="P31" s="294" t="s">
        <v>647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651</v>
      </c>
      <c r="D34" s="1324" t="s">
        <v>652</v>
      </c>
      <c r="E34" s="1324" t="s">
        <v>653</v>
      </c>
      <c r="F34" s="1324" t="s">
        <v>654</v>
      </c>
      <c r="G34" s="1324" t="s">
        <v>655</v>
      </c>
      <c r="H34" s="1324" t="s">
        <v>656</v>
      </c>
      <c r="I34" s="1324" t="s">
        <v>657</v>
      </c>
      <c r="J34" s="1324" t="s">
        <v>658</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659</v>
      </c>
      <c r="C37" s="314"/>
      <c r="D37" s="23"/>
      <c r="E37" s="266"/>
      <c r="F37" s="23"/>
      <c r="G37" s="269"/>
      <c r="H37" s="23"/>
      <c r="I37" s="23"/>
      <c r="J37" s="23"/>
      <c r="K37" s="23"/>
      <c r="L37" s="23"/>
      <c r="M37" s="269"/>
      <c r="N37" s="27"/>
      <c r="P37" s="294" t="s">
        <v>660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275</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276</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277</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278</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Bristol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583</v>
      </c>
      <c r="F6" s="1324" t="s">
        <v>634</v>
      </c>
      <c r="G6" s="1324" t="s">
        <v>674</v>
      </c>
      <c r="H6" s="1324" t="s">
        <v>675</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583</v>
      </c>
      <c r="AN6" s="1324" t="s">
        <v>634</v>
      </c>
      <c r="AO6" s="1324" t="s">
        <v>674</v>
      </c>
      <c r="AP6" s="1324" t="s">
        <v>675</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676</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676</v>
      </c>
      <c r="AK8" s="287"/>
      <c r="AL8" s="286"/>
      <c r="AM8" s="286"/>
      <c r="AN8" s="286"/>
      <c r="AO8" s="286"/>
      <c r="AP8" s="286"/>
    </row>
    <row r="9" spans="2:42" s="22" customFormat="1" ht="55.15" customHeight="1">
      <c r="B9" s="310" t="s">
        <v>677</v>
      </c>
      <c r="C9" s="295" t="str">
        <f>IF(OR($J$3="Select company",'Validation summary'!$F$3="WoC"),"",VLOOKUP('3A'!$R$1,C_ISF,2,0))</f>
        <v/>
      </c>
      <c r="D9" s="310" t="s">
        <v>678</v>
      </c>
      <c r="E9" s="382" t="s">
        <v>679</v>
      </c>
      <c r="F9" s="1921" t="str">
        <f>IF($C9="","",$F$11)</f>
        <v/>
      </c>
      <c r="G9" s="1922"/>
      <c r="H9" s="1882" t="str">
        <f>IF('Validation summary'!$F$3="WoC","",(G9/(F9*1000))*10000)</f>
        <v/>
      </c>
      <c r="J9" s="294" t="s">
        <v>680</v>
      </c>
      <c r="L9" s="329">
        <f>IF(SUM($W9:$Y9)=0,0,$W$6)</f>
        <v>0</v>
      </c>
      <c r="M9" s="343">
        <f>IF(SUM($AC9:$AE9)&lt;&gt;0,$AC$6,0)</f>
        <v>0</v>
      </c>
      <c r="N9" s="257"/>
      <c r="O9" s="2054"/>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681</v>
      </c>
      <c r="AP9" s="1495" t="s">
        <v>682</v>
      </c>
    </row>
    <row r="10" spans="2:42" s="22" customFormat="1" ht="55.15" customHeight="1" thickBot="1">
      <c r="B10" s="310" t="s">
        <v>683</v>
      </c>
      <c r="C10" s="295" t="str">
        <f>IF(OR($J$3="Select company",'Validation summary'!$F$3="WoC"),"",VLOOKUP('3A'!$R$1,C_ISF,2,0))</f>
        <v/>
      </c>
      <c r="D10" s="310" t="s">
        <v>678</v>
      </c>
      <c r="E10" s="382" t="s">
        <v>679</v>
      </c>
      <c r="F10" s="1921" t="str">
        <f>IF($C10="","",$F$11)</f>
        <v/>
      </c>
      <c r="G10" s="1922"/>
      <c r="H10" s="1882" t="str">
        <f>IF('Validation summary'!$F$3="WoC","",(G10/(F10*1000))*10000)</f>
        <v/>
      </c>
      <c r="J10" s="294" t="s">
        <v>684</v>
      </c>
      <c r="L10" s="329">
        <f>IF(SUM($W10:$Y10)=0,0,$W$6)</f>
        <v>0</v>
      </c>
      <c r="M10" s="343">
        <f t="shared" ref="M10:M13" si="1">IF(SUM($AC10:$AE10)&lt;&gt;0,$AC$6,0)</f>
        <v>0</v>
      </c>
      <c r="N10" s="257"/>
      <c r="O10" s="2054"/>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685</v>
      </c>
      <c r="AP10" s="1495" t="s">
        <v>686</v>
      </c>
    </row>
    <row r="11" spans="2:42" s="22" customFormat="1" ht="55.15" customHeight="1" thickTop="1" thickBot="1">
      <c r="B11" s="310" t="s">
        <v>687</v>
      </c>
      <c r="C11" s="295" t="str">
        <f>IF(OR($J$3="Select company",'Validation summary'!$F$3="WoC"),"",VLOOKUP('3A'!$R$1,C_ISF,2,0))</f>
        <v/>
      </c>
      <c r="D11" s="310" t="s">
        <v>678</v>
      </c>
      <c r="E11" s="382" t="s">
        <v>679</v>
      </c>
      <c r="F11" s="1901" t="s">
        <v>599</v>
      </c>
      <c r="G11" s="1924" t="str">
        <f>IF('Validation summary'!$F$3="WoC","",SUM(G9:G10))</f>
        <v/>
      </c>
      <c r="H11" s="1882" t="str">
        <f>IF('Validation summary'!$F$3="WoC","",(G11/(F11*1000))*10000)</f>
        <v/>
      </c>
      <c r="J11" s="294" t="s">
        <v>688</v>
      </c>
      <c r="L11" s="329">
        <f>IF(SUM($W11:$Y11)=0,0,$W$6)</f>
        <v>0</v>
      </c>
      <c r="M11" s="343">
        <f t="shared" si="1"/>
        <v>0</v>
      </c>
      <c r="N11" s="257"/>
      <c r="O11" s="2054"/>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689</v>
      </c>
      <c r="AP11" s="1495" t="s">
        <v>690</v>
      </c>
    </row>
    <row r="12" spans="2:42" s="22" customFormat="1" ht="55.15" customHeight="1" thickTop="1" thickBot="1">
      <c r="B12" s="310" t="s">
        <v>691</v>
      </c>
      <c r="C12" s="295" t="str">
        <f>IF(OR($J$3="Select company",'Validation summary'!$F$3="WoC"),"",VLOOKUP('3A'!$R$1,C_PI,2,0))</f>
        <v/>
      </c>
      <c r="D12" s="310" t="s">
        <v>692</v>
      </c>
      <c r="E12" s="310" t="s">
        <v>693</v>
      </c>
      <c r="F12" s="1923"/>
      <c r="G12" s="1885"/>
      <c r="H12" s="1882" t="str">
        <f>IF('Validation summary'!$F$3="WoC","",(G12/F12*10000))</f>
        <v/>
      </c>
      <c r="J12" s="294" t="s">
        <v>694</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695</v>
      </c>
      <c r="AO12" s="1518" t="s">
        <v>696</v>
      </c>
      <c r="AP12" s="1495" t="s">
        <v>697</v>
      </c>
    </row>
    <row r="13" spans="2:42" s="22" customFormat="1" ht="55.15" customHeight="1" thickTop="1" thickBot="1">
      <c r="B13" s="310" t="s">
        <v>698</v>
      </c>
      <c r="C13" s="295" t="str">
        <f>IF(OR($J$3="Select company",'Validation summary'!$F$3="WoC"),"",VLOOKUP('3A'!$R$1,C_SC,2,0))</f>
        <v/>
      </c>
      <c r="D13" s="310" t="s">
        <v>699</v>
      </c>
      <c r="E13" s="382" t="s">
        <v>693</v>
      </c>
      <c r="F13" s="1901" t="s">
        <v>599</v>
      </c>
      <c r="G13" s="1922"/>
      <c r="H13" s="1882" t="str">
        <f>IF('Validation summary'!$F$3="WoC","",(G13/F13*1000))</f>
        <v/>
      </c>
      <c r="J13" s="294" t="s">
        <v>700</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701</v>
      </c>
      <c r="AO13" s="1518" t="s">
        <v>702</v>
      </c>
      <c r="AP13" s="1495" t="s">
        <v>703</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275</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276</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277</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278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279</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10" sqref="C10:C12"/>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704</v>
      </c>
      <c r="C3" s="297"/>
      <c r="D3" s="297"/>
      <c r="E3" s="297"/>
      <c r="F3" s="1709"/>
      <c r="G3" s="309" t="str">
        <f>'Validation summary'!$B$3</f>
        <v>Bristol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705</v>
      </c>
      <c r="D6" s="282"/>
      <c r="E6" s="1324" t="s">
        <v>114</v>
      </c>
      <c r="F6" s="16"/>
      <c r="G6" s="1385"/>
      <c r="H6" s="1385"/>
      <c r="I6" s="1323" t="s">
        <v>115</v>
      </c>
      <c r="J6" s="1323" t="s">
        <v>116</v>
      </c>
      <c r="K6" s="1385"/>
      <c r="L6" s="1385"/>
      <c r="M6" s="1385"/>
      <c r="N6" s="1385"/>
      <c r="O6" s="1385"/>
      <c r="P6" s="1385"/>
      <c r="Q6" s="1385"/>
      <c r="R6" s="1385"/>
      <c r="S6" s="1385"/>
      <c r="T6" s="1385"/>
      <c r="U6" s="1385"/>
      <c r="V6" s="1386"/>
      <c r="W6" s="330" t="s">
        <v>383</v>
      </c>
      <c r="X6" s="1385"/>
      <c r="Y6" s="1385"/>
      <c r="Z6" s="1385"/>
      <c r="AA6" s="1385"/>
      <c r="AB6" s="1386"/>
      <c r="AC6" s="330" t="s">
        <v>706</v>
      </c>
      <c r="AD6" s="1385"/>
      <c r="AE6" s="330"/>
      <c r="AF6" s="330"/>
      <c r="AG6" s="1385"/>
      <c r="AH6" s="1386"/>
      <c r="AI6" s="1385"/>
      <c r="AJ6" s="1325" t="s">
        <v>106</v>
      </c>
      <c r="AK6" s="1324" t="s">
        <v>705</v>
      </c>
    </row>
    <row r="7" spans="2:37" s="10" customFormat="1" ht="15.75">
      <c r="B7" s="284"/>
      <c r="C7" s="1324" t="s">
        <v>707</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708</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709</v>
      </c>
      <c r="C10" s="1877">
        <f>'Model outputs - Aggregate level'!$F7</f>
        <v>4.3222000000000003E-2</v>
      </c>
      <c r="D10" s="36"/>
      <c r="E10" s="294" t="s">
        <v>710</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711</v>
      </c>
    </row>
    <row r="11" spans="2:37" s="10" customFormat="1" ht="20.25" customHeight="1">
      <c r="B11" s="290" t="s">
        <v>712</v>
      </c>
      <c r="C11" s="1877">
        <f>'Model outputs - Aggregate level'!$F8</f>
        <v>-2.9767753653226725</v>
      </c>
      <c r="D11" s="36"/>
      <c r="E11" s="294" t="s">
        <v>713</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714</v>
      </c>
    </row>
    <row r="12" spans="2:37" s="10" customFormat="1" ht="20.25" customHeight="1">
      <c r="B12" s="290" t="s">
        <v>715</v>
      </c>
      <c r="C12" s="1877">
        <f>'Model outputs - Aggregate level'!$F9</f>
        <v>0</v>
      </c>
      <c r="D12" s="36"/>
      <c r="E12" s="294" t="s">
        <v>716</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717</v>
      </c>
    </row>
    <row r="13" spans="2:37" s="10" customFormat="1" ht="20.25" customHeight="1">
      <c r="B13" s="290" t="s">
        <v>718</v>
      </c>
      <c r="C13" s="1877">
        <f>'Model outputs - Aggregate level'!$F10</f>
        <v>0</v>
      </c>
      <c r="D13" s="36"/>
      <c r="E13" s="294" t="s">
        <v>719</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720</v>
      </c>
    </row>
    <row r="14" spans="2:37" s="10" customFormat="1" ht="20.25" customHeight="1">
      <c r="B14" s="290" t="s">
        <v>721</v>
      </c>
      <c r="C14" s="1877">
        <f>'Model outputs - Aggregate level'!$F11</f>
        <v>4.1400000000000031E-3</v>
      </c>
      <c r="D14" s="36"/>
      <c r="E14" s="294" t="s">
        <v>722</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723</v>
      </c>
    </row>
    <row r="15" spans="2:37" s="10" customFormat="1" ht="20.25" customHeight="1">
      <c r="B15" s="290" t="s">
        <v>724</v>
      </c>
      <c r="C15" s="1877">
        <f>'Model outputs - Aggregate level'!$F12</f>
        <v>0</v>
      </c>
      <c r="D15" s="36"/>
      <c r="E15" s="294" t="s">
        <v>725</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726</v>
      </c>
    </row>
    <row r="16" spans="2:37" s="10" customFormat="1" ht="20.25" customHeight="1">
      <c r="B16" s="290" t="s">
        <v>727</v>
      </c>
      <c r="C16" s="1877">
        <f>'Model outputs - Aggregate level'!$F13</f>
        <v>0</v>
      </c>
      <c r="D16" s="36"/>
      <c r="E16" s="294" t="s">
        <v>728</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729</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730</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730</v>
      </c>
      <c r="AK18" s="13"/>
    </row>
    <row r="19" spans="2:37" s="10" customFormat="1" ht="20.25" customHeight="1">
      <c r="B19" s="290" t="s">
        <v>709</v>
      </c>
      <c r="C19" s="1877">
        <f>'Model outputs - Aggregate level'!$F19</f>
        <v>0</v>
      </c>
      <c r="D19" s="36"/>
      <c r="E19" s="294" t="s">
        <v>731</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732</v>
      </c>
    </row>
    <row r="20" spans="2:37" s="10" customFormat="1" ht="20.25" customHeight="1">
      <c r="B20" s="290" t="s">
        <v>712</v>
      </c>
      <c r="C20" s="1877">
        <f>'Model outputs - Aggregate level'!$F20</f>
        <v>-3.0792299999999986</v>
      </c>
      <c r="D20" s="36"/>
      <c r="E20" s="294" t="s">
        <v>733</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734</v>
      </c>
    </row>
    <row r="21" spans="2:37" s="10" customFormat="1" ht="20.25" customHeight="1">
      <c r="B21" s="290" t="s">
        <v>715</v>
      </c>
      <c r="C21" s="1877">
        <f>'Model outputs - Aggregate level'!$F21</f>
        <v>0</v>
      </c>
      <c r="D21" s="36"/>
      <c r="E21" s="294" t="s">
        <v>735</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736</v>
      </c>
    </row>
    <row r="22" spans="2:37" s="10" customFormat="1" ht="20.25" customHeight="1">
      <c r="B22" s="290" t="s">
        <v>718</v>
      </c>
      <c r="C22" s="1877">
        <f>'Model outputs - Aggregate level'!$F22</f>
        <v>0</v>
      </c>
      <c r="D22" s="36"/>
      <c r="E22" s="294" t="s">
        <v>737</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738</v>
      </c>
    </row>
    <row r="23" spans="2:37" s="10" customFormat="1" ht="20.25" customHeight="1">
      <c r="B23" s="290" t="s">
        <v>721</v>
      </c>
      <c r="C23" s="1877">
        <f>'Model outputs - Aggregate level'!$F23</f>
        <v>-0.17549999999999999</v>
      </c>
      <c r="D23" s="36"/>
      <c r="E23" s="294" t="s">
        <v>739</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740</v>
      </c>
    </row>
    <row r="24" spans="2:37" s="10" customFormat="1" ht="20.25" customHeight="1">
      <c r="B24" s="290" t="s">
        <v>724</v>
      </c>
      <c r="C24" s="1877">
        <f>'Model outputs - Aggregate level'!$F24</f>
        <v>0</v>
      </c>
      <c r="D24" s="36"/>
      <c r="E24" s="294" t="s">
        <v>741</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742</v>
      </c>
    </row>
    <row r="25" spans="2:37" s="10" customFormat="1" ht="20.25" customHeight="1">
      <c r="B25" s="290" t="s">
        <v>727</v>
      </c>
      <c r="C25" s="1877">
        <f>'Model outputs - Aggregate level'!$F25</f>
        <v>0</v>
      </c>
      <c r="D25" s="36"/>
      <c r="E25" s="294" t="s">
        <v>743</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744</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745</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745</v>
      </c>
      <c r="AK27" s="13"/>
    </row>
    <row r="28" spans="2:37" s="10" customFormat="1" ht="20.25" customHeight="1">
      <c r="B28" s="290" t="s">
        <v>709</v>
      </c>
      <c r="C28" s="1877">
        <f>'Model outputs - Aggregate level'!$F28</f>
        <v>0</v>
      </c>
      <c r="D28" s="36"/>
      <c r="E28" s="294" t="s">
        <v>746</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747</v>
      </c>
    </row>
    <row r="29" spans="2:37" s="10" customFormat="1" ht="20.25" customHeight="1">
      <c r="B29" s="290" t="s">
        <v>712</v>
      </c>
      <c r="C29" s="1877">
        <f>'Model outputs - Aggregate level'!$F29</f>
        <v>0</v>
      </c>
      <c r="D29" s="36"/>
      <c r="E29" s="294" t="s">
        <v>748</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749</v>
      </c>
    </row>
    <row r="30" spans="2:37" s="10" customFormat="1" ht="20.25" customHeight="1">
      <c r="B30" s="290" t="s">
        <v>715</v>
      </c>
      <c r="C30" s="1877">
        <f>'Model outputs - Aggregate level'!$F30</f>
        <v>0</v>
      </c>
      <c r="D30" s="36"/>
      <c r="E30" s="294" t="s">
        <v>750</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751</v>
      </c>
    </row>
    <row r="31" spans="2:37" s="10" customFormat="1" ht="20.25" customHeight="1">
      <c r="B31" s="290" t="s">
        <v>718</v>
      </c>
      <c r="C31" s="1877">
        <f>'Model outputs - Aggregate level'!$F31</f>
        <v>0</v>
      </c>
      <c r="D31" s="36"/>
      <c r="E31" s="294" t="s">
        <v>752</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753</v>
      </c>
    </row>
    <row r="32" spans="2:37" s="10" customFormat="1" ht="20.25" customHeight="1">
      <c r="B32" s="290" t="s">
        <v>721</v>
      </c>
      <c r="C32" s="1877">
        <f>'Model outputs - Aggregate level'!$F32</f>
        <v>0</v>
      </c>
      <c r="D32" s="36"/>
      <c r="E32" s="294" t="s">
        <v>754</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755</v>
      </c>
    </row>
    <row r="33" spans="2:37" s="10" customFormat="1" ht="20.25" customHeight="1">
      <c r="B33" s="290" t="s">
        <v>724</v>
      </c>
      <c r="C33" s="1877">
        <f>'Model outputs - Aggregate level'!$F33</f>
        <v>0</v>
      </c>
      <c r="D33" s="36"/>
      <c r="E33" s="294" t="s">
        <v>756</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757</v>
      </c>
    </row>
    <row r="34" spans="2:37" s="10" customFormat="1" ht="20.25" customHeight="1">
      <c r="B34" s="290" t="s">
        <v>727</v>
      </c>
      <c r="C34" s="1877">
        <f>'Model outputs - Aggregate level'!$F34</f>
        <v>0</v>
      </c>
      <c r="D34" s="1385"/>
      <c r="E34" s="294" t="s">
        <v>758</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759</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275</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276</v>
      </c>
    </row>
    <row r="39" spans="2:37" ht="15" thickBot="1"/>
    <row r="40" spans="2:37" ht="15.75" thickTop="1" thickBot="1">
      <c r="B40" s="1864" t="s">
        <v>277</v>
      </c>
    </row>
    <row r="41" spans="2:37" ht="15" thickTop="1"/>
    <row r="42" spans="2:37">
      <c r="B42" s="1865" t="s">
        <v>278</v>
      </c>
    </row>
    <row r="43" spans="2:37"/>
    <row r="44" spans="2:37">
      <c r="B44" s="1866" t="s">
        <v>279</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G15" sqref="G15"/>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3"/>
      <c r="G1" s="2063"/>
      <c r="H1" s="2063"/>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Bristol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643</v>
      </c>
      <c r="D6" s="1324" t="s">
        <v>644</v>
      </c>
      <c r="E6" s="1324" t="s">
        <v>645</v>
      </c>
      <c r="F6" s="285"/>
      <c r="G6" s="285"/>
      <c r="H6" s="285"/>
      <c r="I6" s="284"/>
      <c r="J6" s="284"/>
      <c r="K6" s="284"/>
      <c r="L6" s="284"/>
      <c r="M6" s="285"/>
      <c r="N6" s="1324" t="s">
        <v>114</v>
      </c>
      <c r="O6" s="1385"/>
      <c r="P6" s="1323" t="s">
        <v>115</v>
      </c>
      <c r="Q6" s="1323" t="s">
        <v>116</v>
      </c>
      <c r="R6" s="1385"/>
      <c r="S6" s="1385"/>
      <c r="T6" s="1385"/>
      <c r="U6" s="1385"/>
      <c r="V6" s="1386"/>
      <c r="W6" s="330" t="s">
        <v>760</v>
      </c>
      <c r="X6" s="1385"/>
      <c r="Y6" s="1385"/>
      <c r="Z6" s="1385"/>
      <c r="AA6" s="330"/>
      <c r="AB6" s="1385"/>
      <c r="AC6" s="1385"/>
      <c r="AD6" s="1385"/>
      <c r="AE6" s="1385"/>
      <c r="AF6" s="1385"/>
      <c r="AG6" s="1386"/>
      <c r="AH6" s="330" t="s">
        <v>119</v>
      </c>
      <c r="AI6" s="1385"/>
      <c r="AJ6" s="330" t="s">
        <v>761</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646</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646</v>
      </c>
      <c r="AU8" s="286"/>
      <c r="AV8" s="286"/>
      <c r="AW8" s="286"/>
      <c r="AX8" s="286"/>
      <c r="AY8" s="286"/>
      <c r="AZ8" s="286"/>
      <c r="BA8" s="286"/>
      <c r="BB8" s="286"/>
      <c r="BC8" s="286"/>
      <c r="BD8" s="284"/>
    </row>
    <row r="9" spans="2:56" s="22" customFormat="1" ht="25.5" customHeight="1">
      <c r="B9" s="310" t="s">
        <v>762</v>
      </c>
      <c r="C9" s="1925">
        <v>522.29999999999995</v>
      </c>
      <c r="D9" s="1926">
        <v>21.16</v>
      </c>
      <c r="E9" s="1928">
        <f>(D9/C9)</f>
        <v>4.0513115067968605E-2</v>
      </c>
      <c r="H9" s="27"/>
      <c r="I9" s="27"/>
      <c r="J9" s="27"/>
      <c r="K9" s="27"/>
      <c r="L9" s="27"/>
      <c r="N9" s="294" t="s">
        <v>763</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764</v>
      </c>
      <c r="AV9" s="1520" t="s">
        <v>765</v>
      </c>
      <c r="AW9" s="1521" t="s">
        <v>766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767</v>
      </c>
      <c r="D12" s="1324" t="s">
        <v>768</v>
      </c>
      <c r="E12" s="1324" t="s">
        <v>769</v>
      </c>
      <c r="F12" s="1324" t="s">
        <v>770</v>
      </c>
      <c r="G12" s="1324" t="s">
        <v>771</v>
      </c>
      <c r="H12" s="1324" t="s">
        <v>772</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773</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774</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774</v>
      </c>
      <c r="AU14" s="286"/>
      <c r="AV14" s="286"/>
      <c r="AW14" s="286"/>
      <c r="AX14" s="286"/>
      <c r="AY14" s="286"/>
      <c r="AZ14" s="286"/>
      <c r="BA14" s="1382"/>
      <c r="BB14" s="1382"/>
      <c r="BC14" s="1382"/>
      <c r="BD14" s="1382"/>
    </row>
    <row r="15" spans="2:56" s="22" customFormat="1" ht="31.5" customHeight="1">
      <c r="B15" s="310" t="s">
        <v>774</v>
      </c>
      <c r="C15" s="1926">
        <v>327.61</v>
      </c>
      <c r="D15" s="1926">
        <v>55.19</v>
      </c>
      <c r="E15" s="1926">
        <v>277</v>
      </c>
      <c r="F15" s="1926">
        <v>18.05</v>
      </c>
      <c r="G15" s="1926">
        <v>1365369</v>
      </c>
      <c r="H15" s="1926">
        <v>831690</v>
      </c>
      <c r="I15" s="27"/>
      <c r="J15" s="27"/>
      <c r="K15" s="27"/>
      <c r="L15" s="27"/>
      <c r="N15" s="294" t="s">
        <v>775</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776</v>
      </c>
      <c r="AV15" s="1520" t="s">
        <v>777</v>
      </c>
      <c r="AW15" s="1520" t="s">
        <v>778</v>
      </c>
      <c r="AX15" s="1520" t="s">
        <v>779</v>
      </c>
      <c r="AY15" s="1520" t="s">
        <v>780</v>
      </c>
      <c r="AZ15" s="1520" t="s">
        <v>781</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5" t="s">
        <v>106</v>
      </c>
      <c r="C18" s="2045" t="s">
        <v>782</v>
      </c>
      <c r="D18" s="2045" t="s">
        <v>783</v>
      </c>
      <c r="E18" s="2045" t="s">
        <v>784</v>
      </c>
      <c r="F18" s="2045" t="s">
        <v>785</v>
      </c>
      <c r="G18" s="2045" t="s">
        <v>786</v>
      </c>
      <c r="H18" s="2045" t="s">
        <v>787</v>
      </c>
      <c r="I18" s="2045" t="s">
        <v>788</v>
      </c>
      <c r="J18" s="2045" t="s">
        <v>789</v>
      </c>
      <c r="K18" s="2045"/>
      <c r="L18" s="2045"/>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8" t="str">
        <f>B18</f>
        <v>Line description</v>
      </c>
      <c r="AU18" s="2048" t="str">
        <f t="shared" ref="AU18:BA18" si="2">C18</f>
        <v xml:space="preserve">Total pe served </v>
      </c>
      <c r="AV18" s="2048" t="str">
        <f t="shared" si="2"/>
        <v xml:space="preserve">Total pe in excluded catchments </v>
      </c>
      <c r="AW18" s="2048" t="str">
        <f t="shared" si="2"/>
        <v xml:space="preserve">Percentage of total pe in excluded catchments </v>
      </c>
      <c r="AX18" s="2048" t="str">
        <f t="shared" si="2"/>
        <v xml:space="preserve">Total pe Option 1a </v>
      </c>
      <c r="AY18" s="2048" t="str">
        <f t="shared" si="2"/>
        <v xml:space="preserve">Percentage of total pe Option 1a </v>
      </c>
      <c r="AZ18" s="2048" t="str">
        <f t="shared" si="2"/>
        <v xml:space="preserve">Total pe Option 1b </v>
      </c>
      <c r="BA18" s="2048" t="str">
        <f t="shared" si="2"/>
        <v xml:space="preserve">Percentage of total pe Option 1b </v>
      </c>
      <c r="BB18" s="2065" t="str">
        <f>J18</f>
        <v>Vulnerability risk grade</v>
      </c>
      <c r="BC18" s="2066"/>
      <c r="BD18" s="2067"/>
    </row>
    <row r="19" spans="2:56" s="10" customFormat="1" ht="30" customHeight="1">
      <c r="B19" s="2045"/>
      <c r="C19" s="2045"/>
      <c r="D19" s="2045"/>
      <c r="E19" s="2045"/>
      <c r="F19" s="2045"/>
      <c r="G19" s="2045"/>
      <c r="H19" s="2045"/>
      <c r="I19" s="2045"/>
      <c r="J19" s="1324" t="s">
        <v>790</v>
      </c>
      <c r="K19" s="1324" t="s">
        <v>791</v>
      </c>
      <c r="L19" s="1324" t="s">
        <v>792</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4"/>
      <c r="AU19" s="2064"/>
      <c r="AV19" s="2064"/>
      <c r="AW19" s="2064"/>
      <c r="AX19" s="2064"/>
      <c r="AY19" s="2064"/>
      <c r="AZ19" s="2064"/>
      <c r="BA19" s="2064"/>
      <c r="BB19" s="1325" t="str">
        <f t="shared" ref="BB19:BD19" si="3">J19</f>
        <v>Low</v>
      </c>
      <c r="BC19" s="1325" t="str">
        <f t="shared" si="3"/>
        <v>Medium</v>
      </c>
      <c r="BD19" s="1325" t="str">
        <f t="shared" si="3"/>
        <v>High</v>
      </c>
    </row>
    <row r="20" spans="2:56" s="10" customFormat="1" ht="34.5" customHeight="1">
      <c r="B20" s="2045"/>
      <c r="C20" s="2045"/>
      <c r="D20" s="2045"/>
      <c r="E20" s="2045"/>
      <c r="F20" s="2045"/>
      <c r="G20" s="2045"/>
      <c r="H20" s="2045"/>
      <c r="I20" s="2045"/>
      <c r="J20" s="2045" t="s">
        <v>793</v>
      </c>
      <c r="K20" s="2045"/>
      <c r="L20" s="2045"/>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9"/>
      <c r="AU20" s="2049"/>
      <c r="AV20" s="2049"/>
      <c r="AW20" s="2049"/>
      <c r="AX20" s="2049"/>
      <c r="AY20" s="2049"/>
      <c r="AZ20" s="2049"/>
      <c r="BA20" s="2049"/>
      <c r="BB20" s="2065" t="str">
        <f>J20</f>
        <v>Percentage of total population served</v>
      </c>
      <c r="BC20" s="2066"/>
      <c r="BD20" s="2067"/>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794</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794</v>
      </c>
      <c r="AU22" s="286"/>
      <c r="AV22" s="286"/>
      <c r="AW22" s="286"/>
      <c r="AX22" s="286"/>
      <c r="AY22" s="286"/>
      <c r="AZ22" s="286"/>
      <c r="BA22" s="286"/>
      <c r="BB22" s="286"/>
      <c r="BC22" s="286"/>
      <c r="BD22" s="286"/>
    </row>
    <row r="23" spans="2:56" s="22" customFormat="1" ht="33" customHeight="1">
      <c r="B23" s="310" t="s">
        <v>794</v>
      </c>
      <c r="C23" s="1885"/>
      <c r="D23" s="1885"/>
      <c r="E23" s="1928" t="str">
        <f>IF('Validation summary'!$F$3="WoC","",(D23/$C23))</f>
        <v/>
      </c>
      <c r="F23" s="1885"/>
      <c r="G23" s="1928" t="str">
        <f>IF('Validation summary'!$F$3="WoC","",(F23/$C23))</f>
        <v/>
      </c>
      <c r="H23" s="1885"/>
      <c r="I23" s="1928" t="str">
        <f>IF('Validation summary'!$F$3="WoC","",(H23/$C23))</f>
        <v/>
      </c>
      <c r="J23" s="1927"/>
      <c r="K23" s="1927"/>
      <c r="L23" s="1927"/>
      <c r="N23" s="294" t="s">
        <v>795</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796</v>
      </c>
      <c r="AV23" s="1520" t="s">
        <v>797</v>
      </c>
      <c r="AW23" s="1521" t="s">
        <v>798</v>
      </c>
      <c r="AX23" s="1520" t="s">
        <v>799</v>
      </c>
      <c r="AY23" s="1521" t="s">
        <v>800</v>
      </c>
      <c r="AZ23" s="1520" t="s">
        <v>801</v>
      </c>
      <c r="BA23" s="1521" t="s">
        <v>802</v>
      </c>
      <c r="BB23" s="1522" t="s">
        <v>803</v>
      </c>
      <c r="BC23" s="1522" t="s">
        <v>804</v>
      </c>
      <c r="BD23" s="1522" t="s">
        <v>805</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806</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698</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698</v>
      </c>
      <c r="AU28" s="24"/>
      <c r="AV28" s="33"/>
      <c r="AW28" s="33"/>
      <c r="AX28" s="33"/>
      <c r="AY28" s="33"/>
      <c r="AZ28" s="33"/>
      <c r="BA28" s="1382"/>
      <c r="BB28" s="1382"/>
      <c r="BC28" s="1382"/>
      <c r="BD28" s="1382"/>
    </row>
    <row r="29" spans="2:56" s="22" customFormat="1" ht="24.75" customHeight="1">
      <c r="B29" s="310" t="s">
        <v>698</v>
      </c>
      <c r="C29" s="1885"/>
      <c r="D29" s="34"/>
      <c r="E29" s="34"/>
      <c r="F29" s="34"/>
      <c r="G29" s="34"/>
      <c r="H29" s="34"/>
      <c r="I29" s="27"/>
      <c r="J29" s="1382"/>
      <c r="K29" s="1382"/>
      <c r="L29" s="1382"/>
      <c r="N29" s="294" t="s">
        <v>807</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808</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275</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5" t="s">
        <v>276</v>
      </c>
      <c r="C33" s="2056"/>
    </row>
    <row r="34" spans="2:3" ht="15" thickBot="1"/>
    <row r="35" spans="2:3" ht="27" customHeight="1" thickTop="1" thickBot="1">
      <c r="B35" s="2057" t="s">
        <v>277</v>
      </c>
      <c r="C35" s="2058"/>
    </row>
    <row r="36" spans="2:3" ht="15" thickTop="1"/>
    <row r="37" spans="2:3">
      <c r="B37" s="2059" t="s">
        <v>278</v>
      </c>
      <c r="C37" s="2060"/>
    </row>
    <row r="38" spans="2:3"/>
    <row r="39" spans="2:3">
      <c r="B39" s="2061" t="s">
        <v>279</v>
      </c>
      <c r="C39" s="2062"/>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809</v>
      </c>
      <c r="B3" s="410" t="s">
        <v>810</v>
      </c>
      <c r="C3" s="168"/>
      <c r="D3" s="168"/>
      <c r="E3" s="168"/>
      <c r="F3" s="168"/>
    </row>
    <row r="4" spans="1:1021 1025:2045 2049:3069 3073:4093 4097:5117 5121:6141 6145:7165 7169:8189 8193:9213 9217:10237 10241:11261 11265:12285 12289:13309 13313:14333 14337:15357 15361:16381" s="169" customFormat="1" ht="22.5">
      <c r="A4" s="409" t="s">
        <v>811</v>
      </c>
      <c r="B4" s="2030">
        <v>1.1000000000000001</v>
      </c>
      <c r="C4" s="168"/>
      <c r="D4" s="168"/>
      <c r="E4" s="168"/>
      <c r="F4" s="168"/>
    </row>
    <row r="5" spans="1:1021 1025:2045 2049:3069 3073:4093 4097:5117 5121:6141 6145:7165 7169:8189 8193:9213 9217:10237 10241:11261 11265:12285 12289:13309 13313:14333 14337:15357 15361:16381" s="169" customFormat="1" ht="22.5">
      <c r="A5" s="409" t="s">
        <v>812</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813</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814</v>
      </c>
      <c r="B7" s="409" t="s">
        <v>815</v>
      </c>
      <c r="C7" s="168"/>
      <c r="D7" s="168"/>
      <c r="E7" s="168"/>
      <c r="F7" s="168"/>
    </row>
    <row r="8" spans="1:1021 1025:2045 2049:3069 3073:4093 4097:5117 5121:6141 6145:7165 7169:8189 8193:9213 9217:10237 10241:11261 11265:12285 12289:13309 13313:14333 14337:15357 15361:16381" s="169" customFormat="1" ht="22.5">
      <c r="A8" s="409" t="s">
        <v>816</v>
      </c>
      <c r="B8" s="1939" t="s">
        <v>817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818</v>
      </c>
      <c r="B11" s="2068" t="s">
        <v>819</v>
      </c>
      <c r="C11" s="2068"/>
      <c r="D11" s="2068"/>
    </row>
    <row r="12" spans="1:1021 1025:2045 2049:3069 3073:4093 4097:5117 5121:6141 6145:7165 7169:8189 8193:9213 9217:10237 10241:11261 11265:12285 12289:13309 13313:14333 14337:15357 15361:16381" ht="32.25" customHeight="1">
      <c r="A12" s="425" t="s">
        <v>820</v>
      </c>
      <c r="B12" s="2071" t="s">
        <v>821</v>
      </c>
      <c r="C12" s="2071"/>
      <c r="D12" s="2071"/>
      <c r="E12" s="2071"/>
    </row>
    <row r="13" spans="1:1021 1025:2045 2049:3069 3073:4093 4097:5117 5121:6141 6145:7165 7169:8189 8193:9213 9217:10237 10241:11261 11265:12285 12289:13309 13313:14333 14337:15357 15361:16381" ht="321.75" customHeight="1">
      <c r="A13" s="425" t="s">
        <v>822</v>
      </c>
      <c r="B13" s="2068" t="s">
        <v>823</v>
      </c>
      <c r="C13" s="2068"/>
      <c r="D13" s="2068"/>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824</v>
      </c>
      <c r="B15" s="2069" t="s">
        <v>825</v>
      </c>
      <c r="C15" s="2069"/>
      <c r="D15" s="2069"/>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826</v>
      </c>
      <c r="B17" s="1565" t="s">
        <v>827</v>
      </c>
      <c r="C17" s="1565" t="s">
        <v>828</v>
      </c>
      <c r="D17" s="170"/>
    </row>
    <row r="18" spans="1:4" s="172" customFormat="1" ht="42.75" customHeight="1">
      <c r="A18" s="419" t="s">
        <v>829</v>
      </c>
      <c r="B18" s="419" t="s">
        <v>830</v>
      </c>
      <c r="C18" s="419" t="s">
        <v>831</v>
      </c>
      <c r="D18" s="170"/>
    </row>
    <row r="19" spans="1:4" s="172" customFormat="1" ht="14.25">
      <c r="A19" s="424" t="s">
        <v>832</v>
      </c>
      <c r="B19" s="424" t="s">
        <v>833</v>
      </c>
      <c r="C19" s="424" t="s">
        <v>834</v>
      </c>
      <c r="D19" s="170"/>
    </row>
    <row r="20" spans="1:4" s="172" customFormat="1" ht="25.5">
      <c r="A20" s="424" t="s">
        <v>835</v>
      </c>
      <c r="B20" s="424" t="s">
        <v>836</v>
      </c>
      <c r="C20" s="424" t="s">
        <v>837</v>
      </c>
      <c r="D20" s="170"/>
    </row>
    <row r="21" spans="1:4" s="172" customFormat="1" ht="25.5">
      <c r="A21" s="424" t="s">
        <v>832</v>
      </c>
      <c r="B21" s="424" t="s">
        <v>838</v>
      </c>
      <c r="C21" s="424" t="s">
        <v>839</v>
      </c>
      <c r="D21" s="170"/>
    </row>
    <row r="22" spans="1:4" s="172" customFormat="1" ht="44.25" customHeight="1">
      <c r="A22" s="424" t="s">
        <v>832</v>
      </c>
      <c r="B22" s="424" t="s">
        <v>840</v>
      </c>
      <c r="C22" s="424" t="s">
        <v>837</v>
      </c>
      <c r="D22" s="170"/>
    </row>
    <row r="23" spans="1:4" s="172" customFormat="1" ht="25.5">
      <c r="A23" s="424" t="s">
        <v>835</v>
      </c>
      <c r="B23" s="424" t="s">
        <v>841</v>
      </c>
      <c r="C23" s="424" t="s">
        <v>842</v>
      </c>
      <c r="D23" s="170"/>
    </row>
    <row r="24" spans="1:4" s="172" customFormat="1" ht="76.5">
      <c r="A24" s="424" t="s">
        <v>832</v>
      </c>
      <c r="B24" s="424" t="s">
        <v>843</v>
      </c>
      <c r="C24" s="424" t="s">
        <v>842</v>
      </c>
      <c r="D24" s="170"/>
    </row>
    <row r="25" spans="1:4" s="172" customFormat="1" ht="14.25">
      <c r="A25" s="424" t="s">
        <v>835</v>
      </c>
      <c r="B25" s="424" t="s">
        <v>844</v>
      </c>
      <c r="C25" s="424" t="s">
        <v>837</v>
      </c>
      <c r="D25" s="170"/>
    </row>
    <row r="26" spans="1:4" s="172" customFormat="1" ht="25.5">
      <c r="A26" s="424" t="s">
        <v>835</v>
      </c>
      <c r="B26" s="424" t="s">
        <v>845</v>
      </c>
      <c r="C26" s="424" t="s">
        <v>842</v>
      </c>
      <c r="D26" s="170"/>
    </row>
    <row r="27" spans="1:4" s="172" customFormat="1" ht="38.25">
      <c r="A27" s="424" t="s">
        <v>832</v>
      </c>
      <c r="B27" s="424" t="s">
        <v>846</v>
      </c>
      <c r="C27" s="424" t="s">
        <v>847</v>
      </c>
      <c r="D27" s="170"/>
    </row>
    <row r="28" spans="1:4" s="172" customFormat="1" ht="25.5">
      <c r="A28" s="423" t="s">
        <v>832</v>
      </c>
      <c r="B28" s="423" t="s">
        <v>848</v>
      </c>
      <c r="C28" s="423" t="s">
        <v>849</v>
      </c>
      <c r="D28" s="170"/>
    </row>
    <row r="29" spans="1:4" s="172" customFormat="1" ht="14.25">
      <c r="A29" s="420" t="s">
        <v>850</v>
      </c>
      <c r="B29" s="420" t="s">
        <v>851</v>
      </c>
      <c r="C29" s="420" t="s">
        <v>849</v>
      </c>
      <c r="D29" s="170"/>
    </row>
    <row r="30" spans="1:4" s="172" customFormat="1" ht="87.75" customHeight="1">
      <c r="A30" s="420" t="s">
        <v>835</v>
      </c>
      <c r="B30" s="420" t="s">
        <v>852</v>
      </c>
      <c r="C30" s="420" t="s">
        <v>837</v>
      </c>
      <c r="D30" s="170"/>
    </row>
    <row r="31" spans="1:4" s="172" customFormat="1" ht="14.25">
      <c r="A31" s="420" t="s">
        <v>850</v>
      </c>
      <c r="B31" s="420" t="s">
        <v>853</v>
      </c>
      <c r="C31" s="420" t="s">
        <v>854</v>
      </c>
      <c r="D31" s="170"/>
    </row>
    <row r="32" spans="1:4" s="172" customFormat="1" ht="38.25">
      <c r="A32" s="420" t="s">
        <v>835</v>
      </c>
      <c r="B32" s="420" t="s">
        <v>855</v>
      </c>
      <c r="C32" s="420" t="s">
        <v>856</v>
      </c>
      <c r="D32" s="170"/>
    </row>
    <row r="33" spans="1:16384" s="172" customFormat="1" ht="41.25" customHeight="1">
      <c r="A33" s="420" t="s">
        <v>835</v>
      </c>
      <c r="B33" s="420" t="s">
        <v>857</v>
      </c>
      <c r="C33" s="420" t="s">
        <v>856</v>
      </c>
      <c r="D33" s="170"/>
    </row>
    <row r="34" spans="1:16384" s="172" customFormat="1" ht="14.25">
      <c r="A34" s="421" t="s">
        <v>832</v>
      </c>
      <c r="B34" s="421" t="s">
        <v>858</v>
      </c>
      <c r="C34" s="421" t="s">
        <v>859</v>
      </c>
      <c r="D34" s="170"/>
    </row>
    <row r="35" spans="1:16384" s="172" customFormat="1" ht="38.25">
      <c r="A35" s="421" t="s">
        <v>850</v>
      </c>
      <c r="B35" s="421" t="s">
        <v>860</v>
      </c>
      <c r="C35" s="421" t="s">
        <v>847</v>
      </c>
      <c r="D35" s="170"/>
    </row>
    <row r="36" spans="1:16384" s="172" customFormat="1" ht="14.25">
      <c r="A36" s="1361" t="s">
        <v>832</v>
      </c>
      <c r="B36" s="1361" t="s">
        <v>861</v>
      </c>
      <c r="C36" s="1361" t="s">
        <v>849</v>
      </c>
      <c r="D36" s="170"/>
    </row>
    <row r="37" spans="1:16384" s="172" customFormat="1" ht="14.25">
      <c r="A37" s="1361" t="s">
        <v>835</v>
      </c>
      <c r="B37" s="1361" t="s">
        <v>862</v>
      </c>
      <c r="C37" s="1361" t="s">
        <v>849</v>
      </c>
      <c r="D37" s="170"/>
    </row>
    <row r="38" spans="1:16384" s="172" customFormat="1" ht="14.25">
      <c r="A38" s="1361" t="s">
        <v>850</v>
      </c>
      <c r="B38" s="1361" t="s">
        <v>863</v>
      </c>
      <c r="C38" s="1361" t="s">
        <v>849</v>
      </c>
      <c r="D38" s="170"/>
    </row>
    <row r="39" spans="1:16384" s="172" customFormat="1" ht="76.5">
      <c r="A39" s="1361" t="s">
        <v>832</v>
      </c>
      <c r="B39" s="1361" t="s">
        <v>864</v>
      </c>
      <c r="C39" s="1361" t="s">
        <v>837</v>
      </c>
      <c r="D39" s="170"/>
    </row>
    <row r="40" spans="1:16384" s="172" customFormat="1" ht="14.25">
      <c r="A40" s="1361" t="s">
        <v>850</v>
      </c>
      <c r="B40" s="1361" t="s">
        <v>865</v>
      </c>
      <c r="C40" s="1361" t="s">
        <v>866</v>
      </c>
      <c r="D40" s="170"/>
    </row>
    <row r="41" spans="1:16384" s="172" customFormat="1" ht="51">
      <c r="A41" s="1361" t="s">
        <v>832</v>
      </c>
      <c r="B41" s="1361" t="s">
        <v>867</v>
      </c>
      <c r="C41" s="1361" t="s">
        <v>868</v>
      </c>
      <c r="D41" s="170"/>
    </row>
    <row r="42" spans="1:16384" s="172" customFormat="1" ht="25.5">
      <c r="A42" s="1361" t="s">
        <v>832</v>
      </c>
      <c r="B42" s="1361" t="s">
        <v>869</v>
      </c>
      <c r="C42" s="1535" t="s">
        <v>870</v>
      </c>
      <c r="D42" s="170"/>
    </row>
    <row r="43" spans="1:16384" s="172" customFormat="1" ht="25.5">
      <c r="A43" s="1361" t="s">
        <v>850</v>
      </c>
      <c r="B43" s="1361" t="s">
        <v>871</v>
      </c>
      <c r="C43" s="1536" t="s">
        <v>872</v>
      </c>
      <c r="D43" s="170"/>
    </row>
    <row r="44" spans="1:16384" s="1825" customFormat="1" ht="25.5">
      <c r="A44" s="1361" t="s">
        <v>835</v>
      </c>
      <c r="B44" s="1361" t="s">
        <v>873</v>
      </c>
      <c r="C44" s="1536" t="s">
        <v>874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835</v>
      </c>
      <c r="B45" s="1361" t="s">
        <v>875</v>
      </c>
      <c r="C45" s="1535" t="s">
        <v>874</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876</v>
      </c>
      <c r="B56" s="2070" t="s">
        <v>877</v>
      </c>
      <c r="C56" s="2070"/>
    </row>
    <row r="57" spans="1:6" ht="20.25">
      <c r="A57" s="413"/>
      <c r="B57" s="171"/>
    </row>
    <row r="58" spans="1:6" ht="22.5">
      <c r="A58" s="412" t="s">
        <v>878</v>
      </c>
      <c r="B58" s="416" t="s">
        <v>879</v>
      </c>
      <c r="C58" s="172"/>
    </row>
    <row r="59" spans="1:6">
      <c r="A59" s="171"/>
      <c r="B59" s="171"/>
    </row>
    <row r="60" spans="1:6"/>
    <row r="61" spans="1:6" s="167" customFormat="1" ht="20.25">
      <c r="A61" s="422" t="s">
        <v>880</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881</v>
      </c>
      <c r="I3" s="176"/>
      <c r="K3" s="176"/>
    </row>
    <row r="4" spans="1:11" s="170" customFormat="1"/>
    <row r="5" spans="1:11" s="170" customFormat="1" ht="20.25">
      <c r="B5" s="439" t="s">
        <v>882</v>
      </c>
    </row>
    <row r="6" spans="1:11" s="170" customFormat="1">
      <c r="E6" s="426" t="s">
        <v>883</v>
      </c>
      <c r="F6" s="417"/>
      <c r="G6" s="417" t="s">
        <v>884</v>
      </c>
    </row>
    <row r="7" spans="1:11" s="170" customFormat="1">
      <c r="E7" s="417"/>
      <c r="F7" s="417"/>
      <c r="G7" s="417"/>
    </row>
    <row r="8" spans="1:11" s="170" customFormat="1">
      <c r="E8" s="427" t="s">
        <v>885</v>
      </c>
      <c r="F8" s="417"/>
      <c r="G8" s="417" t="s">
        <v>886</v>
      </c>
    </row>
    <row r="9" spans="1:11" s="170" customFormat="1">
      <c r="E9" s="417"/>
      <c r="F9" s="417"/>
      <c r="G9" s="417"/>
    </row>
    <row r="10" spans="1:11" s="170" customFormat="1">
      <c r="E10" s="428" t="s">
        <v>887</v>
      </c>
      <c r="F10" s="417"/>
      <c r="G10" s="417" t="s">
        <v>888</v>
      </c>
    </row>
    <row r="11" spans="1:11" s="170" customFormat="1">
      <c r="E11" s="417"/>
      <c r="F11" s="417"/>
      <c r="G11" s="417"/>
    </row>
    <row r="12" spans="1:11" s="170" customFormat="1">
      <c r="E12" s="417" t="s">
        <v>889</v>
      </c>
      <c r="F12" s="417"/>
      <c r="G12" s="417"/>
    </row>
    <row r="13" spans="1:11" s="170" customFormat="1">
      <c r="E13" s="417" t="s">
        <v>890</v>
      </c>
      <c r="F13" s="417"/>
      <c r="G13" s="417"/>
    </row>
    <row r="14" spans="1:11" s="170" customFormat="1">
      <c r="E14" s="417"/>
      <c r="F14" s="417"/>
      <c r="G14" s="417"/>
    </row>
    <row r="15" spans="1:11" s="170" customFormat="1">
      <c r="E15" s="429" t="s">
        <v>891</v>
      </c>
      <c r="F15" s="417"/>
      <c r="G15" s="417" t="s">
        <v>892</v>
      </c>
    </row>
    <row r="16" spans="1:11" s="170" customFormat="1">
      <c r="E16" s="417"/>
      <c r="F16" s="417"/>
      <c r="G16" s="417"/>
    </row>
    <row r="17" spans="1:7" s="170" customFormat="1" ht="20.25">
      <c r="B17" s="439" t="s">
        <v>893</v>
      </c>
      <c r="E17" s="417"/>
      <c r="F17" s="417"/>
      <c r="G17" s="417"/>
    </row>
    <row r="18" spans="1:7" s="170" customFormat="1">
      <c r="E18" s="430" t="s">
        <v>894</v>
      </c>
      <c r="F18" s="417"/>
      <c r="G18" s="417" t="s">
        <v>895</v>
      </c>
    </row>
    <row r="19" spans="1:7" s="170" customFormat="1">
      <c r="E19" s="417"/>
      <c r="F19" s="417"/>
      <c r="G19" s="417"/>
    </row>
    <row r="20" spans="1:7" s="170" customFormat="1">
      <c r="E20" s="431" t="s">
        <v>896</v>
      </c>
      <c r="F20" s="417"/>
      <c r="G20" s="417" t="s">
        <v>897</v>
      </c>
    </row>
    <row r="21" spans="1:7" s="170" customFormat="1">
      <c r="E21" s="417"/>
      <c r="F21" s="417"/>
      <c r="G21" s="417"/>
    </row>
    <row r="22" spans="1:7" s="170" customFormat="1" ht="20.25">
      <c r="B22" s="439" t="s">
        <v>898</v>
      </c>
      <c r="E22" s="417"/>
      <c r="F22" s="417"/>
      <c r="G22" s="417"/>
    </row>
    <row r="23" spans="1:7" s="170" customFormat="1">
      <c r="E23" s="432" t="s">
        <v>899</v>
      </c>
      <c r="F23" s="417"/>
      <c r="G23" s="417" t="s">
        <v>900</v>
      </c>
    </row>
    <row r="24" spans="1:7" s="170" customFormat="1">
      <c r="E24" s="417"/>
      <c r="F24" s="417"/>
      <c r="G24" s="417"/>
    </row>
    <row r="25" spans="1:7" s="170" customFormat="1">
      <c r="E25" s="433" t="s">
        <v>901</v>
      </c>
      <c r="F25" s="417"/>
      <c r="G25" s="417" t="s">
        <v>902</v>
      </c>
    </row>
    <row r="26" spans="1:7" s="170" customFormat="1">
      <c r="E26" s="417"/>
      <c r="F26" s="417"/>
      <c r="G26" s="417"/>
    </row>
    <row r="27" spans="1:7" s="170" customFormat="1">
      <c r="E27" s="417"/>
      <c r="F27" s="417"/>
      <c r="G27" s="417"/>
    </row>
    <row r="28" spans="1:7" s="170" customFormat="1" ht="22.5">
      <c r="A28" s="438" t="s">
        <v>903</v>
      </c>
      <c r="E28" s="417"/>
      <c r="F28" s="417"/>
      <c r="G28" s="417"/>
    </row>
    <row r="29" spans="1:7" s="170" customFormat="1">
      <c r="E29" s="417"/>
      <c r="F29" s="417"/>
      <c r="G29" s="417"/>
    </row>
    <row r="30" spans="1:7" s="170" customFormat="1">
      <c r="E30" s="434"/>
      <c r="F30" s="417"/>
      <c r="G30" s="417" t="s">
        <v>904</v>
      </c>
    </row>
    <row r="31" spans="1:7" s="170" customFormat="1">
      <c r="E31" s="417"/>
      <c r="F31" s="417"/>
      <c r="G31" s="417"/>
    </row>
    <row r="32" spans="1:7" s="170" customFormat="1">
      <c r="E32" s="435"/>
      <c r="F32" s="417"/>
      <c r="G32" s="417" t="s">
        <v>905</v>
      </c>
    </row>
    <row r="33" spans="1:11" s="170" customFormat="1">
      <c r="E33" s="417"/>
      <c r="F33" s="417"/>
      <c r="G33" s="417"/>
    </row>
    <row r="34" spans="1:11" s="170" customFormat="1">
      <c r="E34" s="436"/>
      <c r="F34" s="417"/>
      <c r="G34" s="417" t="s">
        <v>906</v>
      </c>
    </row>
    <row r="35" spans="1:11" s="170" customFormat="1">
      <c r="E35" s="417"/>
      <c r="F35" s="417"/>
      <c r="G35" s="417"/>
    </row>
    <row r="36" spans="1:11" s="170" customFormat="1">
      <c r="E36" s="437"/>
      <c r="F36" s="417"/>
      <c r="G36" s="417" t="s">
        <v>907</v>
      </c>
    </row>
    <row r="37" spans="1:11" s="170" customFormat="1"/>
    <row r="38" spans="1:11" s="170" customFormat="1"/>
    <row r="39" spans="1:11" ht="20.25">
      <c r="A39" s="422" t="s">
        <v>880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908</v>
      </c>
      <c r="C3" s="442"/>
      <c r="D3" s="442" t="s">
        <v>909</v>
      </c>
      <c r="E3" s="442"/>
      <c r="F3" s="442" t="s">
        <v>910</v>
      </c>
      <c r="G3" s="442"/>
      <c r="H3" s="442" t="s">
        <v>911</v>
      </c>
      <c r="J3" s="181"/>
    </row>
    <row r="4" spans="1:13" s="180" customFormat="1" ht="12.75">
      <c r="A4" s="442"/>
      <c r="B4" s="442"/>
      <c r="C4" s="442"/>
      <c r="D4" s="442"/>
      <c r="E4" s="442"/>
      <c r="F4" s="442"/>
      <c r="G4" s="442"/>
      <c r="H4" s="442"/>
      <c r="J4" s="181"/>
    </row>
    <row r="5" spans="1:13" s="183" customFormat="1" ht="12.75">
      <c r="A5" s="442"/>
      <c r="B5" s="443" t="s">
        <v>912</v>
      </c>
      <c r="C5" s="442"/>
      <c r="D5" s="444" t="s">
        <v>859</v>
      </c>
      <c r="E5" s="442"/>
      <c r="F5" s="445" t="s">
        <v>866</v>
      </c>
      <c r="G5" s="442"/>
      <c r="H5" s="446" t="s">
        <v>856</v>
      </c>
      <c r="I5" s="180"/>
      <c r="J5" s="182"/>
      <c r="K5" s="180"/>
    </row>
    <row r="6" spans="1:13" s="180" customFormat="1" ht="12.75">
      <c r="A6" s="442"/>
      <c r="B6" s="442" t="s">
        <v>913</v>
      </c>
      <c r="C6" s="442"/>
      <c r="D6" s="2072" t="s">
        <v>914</v>
      </c>
      <c r="E6" s="442"/>
      <c r="F6" s="2072" t="s">
        <v>915</v>
      </c>
      <c r="G6" s="442"/>
      <c r="H6" s="442" t="s">
        <v>916</v>
      </c>
      <c r="J6" s="181"/>
    </row>
    <row r="7" spans="1:13" s="180" customFormat="1" ht="12.75">
      <c r="A7" s="442"/>
      <c r="B7" s="442"/>
      <c r="C7" s="442"/>
      <c r="D7" s="2073"/>
      <c r="E7" s="442"/>
      <c r="F7" s="2073"/>
      <c r="G7" s="442"/>
      <c r="H7" s="442"/>
      <c r="J7" s="181"/>
    </row>
    <row r="8" spans="1:13" s="183" customFormat="1" ht="12.75">
      <c r="A8" s="442"/>
      <c r="B8" s="443" t="s">
        <v>917</v>
      </c>
      <c r="C8" s="442"/>
      <c r="D8" s="444" t="s">
        <v>918</v>
      </c>
      <c r="E8" s="442"/>
      <c r="F8" s="445" t="s">
        <v>837</v>
      </c>
      <c r="G8" s="442"/>
      <c r="H8" s="446" t="s">
        <v>919</v>
      </c>
      <c r="I8" s="180"/>
      <c r="J8" s="182"/>
      <c r="K8" s="180"/>
    </row>
    <row r="9" spans="1:13" s="180" customFormat="1" ht="12.75">
      <c r="A9" s="442"/>
      <c r="B9" s="442" t="s">
        <v>920</v>
      </c>
      <c r="C9" s="442"/>
      <c r="D9" s="2072" t="s">
        <v>914</v>
      </c>
      <c r="E9" s="442"/>
      <c r="F9" s="442" t="s">
        <v>921</v>
      </c>
      <c r="G9" s="442"/>
      <c r="H9" s="2072" t="s">
        <v>922</v>
      </c>
      <c r="J9" s="181"/>
    </row>
    <row r="10" spans="1:13" s="180" customFormat="1" ht="12.75">
      <c r="A10" s="442"/>
      <c r="B10" s="442"/>
      <c r="C10" s="442"/>
      <c r="D10" s="2073"/>
      <c r="E10" s="442"/>
      <c r="F10" s="447"/>
      <c r="G10" s="442"/>
      <c r="H10" s="2073"/>
      <c r="J10" s="181"/>
    </row>
    <row r="11" spans="1:13" s="183" customFormat="1" ht="12.75">
      <c r="A11" s="442"/>
      <c r="B11" s="443" t="s">
        <v>923</v>
      </c>
      <c r="C11" s="442"/>
      <c r="D11" s="444" t="s">
        <v>924</v>
      </c>
      <c r="E11" s="442"/>
      <c r="F11" s="445" t="s">
        <v>874</v>
      </c>
      <c r="G11" s="442"/>
      <c r="H11" s="446" t="s">
        <v>872</v>
      </c>
      <c r="I11" s="180"/>
      <c r="J11" s="180"/>
      <c r="K11" s="180"/>
    </row>
    <row r="12" spans="1:13" s="180" customFormat="1" ht="12.75">
      <c r="A12" s="442"/>
      <c r="B12" s="442" t="s">
        <v>925</v>
      </c>
      <c r="C12" s="442"/>
      <c r="D12" s="442" t="s">
        <v>926</v>
      </c>
      <c r="E12" s="442"/>
      <c r="F12" s="442" t="s">
        <v>927</v>
      </c>
      <c r="G12" s="442"/>
      <c r="H12" s="2072" t="s">
        <v>928</v>
      </c>
    </row>
    <row r="13" spans="1:13" s="180" customFormat="1" ht="12.75">
      <c r="A13" s="442"/>
      <c r="B13" s="442"/>
      <c r="C13" s="442"/>
      <c r="D13" s="442"/>
      <c r="E13" s="442"/>
      <c r="F13" s="442"/>
      <c r="G13" s="442"/>
      <c r="H13" s="2073"/>
    </row>
    <row r="14" spans="1:13" s="183" customFormat="1" ht="12.75">
      <c r="A14" s="442"/>
      <c r="B14" s="448" t="s">
        <v>929</v>
      </c>
      <c r="C14" s="442"/>
      <c r="D14" s="449"/>
      <c r="E14" s="442"/>
      <c r="F14" s="445" t="s">
        <v>930</v>
      </c>
      <c r="G14" s="442"/>
      <c r="H14" s="446" t="s">
        <v>931</v>
      </c>
      <c r="I14" s="180"/>
      <c r="J14" s="180"/>
      <c r="K14" s="180"/>
    </row>
    <row r="15" spans="1:13" s="180" customFormat="1" ht="12.75">
      <c r="A15" s="442"/>
      <c r="B15" s="442" t="s">
        <v>932</v>
      </c>
      <c r="C15" s="442"/>
      <c r="D15" s="442"/>
      <c r="E15" s="442"/>
      <c r="F15" s="442" t="s">
        <v>933</v>
      </c>
      <c r="G15" s="442"/>
      <c r="H15" s="442" t="s">
        <v>934</v>
      </c>
    </row>
    <row r="16" spans="1:13" s="180" customFormat="1" ht="12.75">
      <c r="H16" s="181"/>
    </row>
    <row r="17" spans="1:13" s="189" customFormat="1" ht="20.25">
      <c r="A17" s="441" t="s">
        <v>935</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8" t="s">
        <v>25</v>
      </c>
      <c r="C3" s="2038"/>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4" t="s">
        <v>77</v>
      </c>
      <c r="C40" s="2015" t="s">
        <v>78</v>
      </c>
    </row>
    <row r="41" spans="2:3" ht="16.5" thickBot="1">
      <c r="B41" s="2014" t="s">
        <v>59</v>
      </c>
      <c r="C41" s="2015" t="s">
        <v>79</v>
      </c>
    </row>
    <row r="42" spans="2:3" ht="63.75" thickBot="1">
      <c r="B42" s="2014" t="s">
        <v>59</v>
      </c>
      <c r="C42" s="2015" t="s">
        <v>80</v>
      </c>
    </row>
    <row r="43" spans="2:3" ht="16.5" thickBot="1">
      <c r="B43" s="2014"/>
      <c r="C43" s="2015"/>
    </row>
    <row r="44" spans="2:3" ht="16.5" thickBot="1">
      <c r="B44" s="2014"/>
      <c r="C44" s="2015"/>
    </row>
    <row r="45" spans="2:3" ht="16.5" thickBot="1">
      <c r="B45" s="2014"/>
      <c r="C45" s="2015"/>
    </row>
    <row r="46" spans="2:3" ht="16.5" thickBot="1">
      <c r="B46" s="2014"/>
      <c r="C46" s="2015"/>
    </row>
    <row r="47" spans="2:3" ht="16.5" thickBot="1">
      <c r="B47" s="2014"/>
      <c r="C47" s="2015"/>
    </row>
    <row r="48" spans="2:3" ht="16.5" thickBot="1">
      <c r="B48" s="2014"/>
      <c r="C48" s="2015"/>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Bristol Water</v>
      </c>
    </row>
    <row r="3" spans="1:26" ht="63.75">
      <c r="A3" s="191" t="s">
        <v>936</v>
      </c>
      <c r="B3" s="191" t="s">
        <v>937</v>
      </c>
      <c r="C3" s="191" t="s">
        <v>938</v>
      </c>
      <c r="D3" s="191"/>
      <c r="E3" s="191" t="s">
        <v>939</v>
      </c>
      <c r="F3" s="191" t="s">
        <v>940</v>
      </c>
      <c r="G3" s="191" t="s">
        <v>941</v>
      </c>
      <c r="H3" s="191" t="s">
        <v>942</v>
      </c>
      <c r="I3" s="191" t="s">
        <v>943</v>
      </c>
      <c r="J3" s="191" t="s">
        <v>944</v>
      </c>
      <c r="K3" s="191" t="s">
        <v>945</v>
      </c>
      <c r="L3" s="191" t="s">
        <v>946</v>
      </c>
      <c r="M3" s="191" t="s">
        <v>947</v>
      </c>
      <c r="N3" s="191" t="s">
        <v>948</v>
      </c>
      <c r="P3" s="191" t="s">
        <v>936</v>
      </c>
      <c r="Q3" s="249" t="s">
        <v>949</v>
      </c>
      <c r="R3" s="249" t="s">
        <v>950</v>
      </c>
      <c r="S3" s="249" t="s">
        <v>951</v>
      </c>
      <c r="T3" s="249" t="s">
        <v>952</v>
      </c>
      <c r="U3" s="249" t="s">
        <v>953</v>
      </c>
      <c r="V3" s="249" t="s">
        <v>954</v>
      </c>
      <c r="W3" s="249" t="s">
        <v>955</v>
      </c>
      <c r="X3" s="249" t="s">
        <v>956</v>
      </c>
      <c r="Z3" s="191" t="s">
        <v>957</v>
      </c>
    </row>
    <row r="4" spans="1:26">
      <c r="A4" s="192" t="s">
        <v>82</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958</v>
      </c>
      <c r="B5" s="192" t="s">
        <v>84</v>
      </c>
      <c r="C5" s="258" t="s">
        <v>959</v>
      </c>
      <c r="D5" s="192" t="s">
        <v>960</v>
      </c>
      <c r="E5" s="192" t="s">
        <v>961</v>
      </c>
      <c r="F5" s="192" t="s">
        <v>269</v>
      </c>
      <c r="G5" s="192" t="s">
        <v>962</v>
      </c>
      <c r="H5" s="192" t="s">
        <v>963</v>
      </c>
      <c r="I5" s="192" t="s">
        <v>964</v>
      </c>
      <c r="J5" s="192" t="s">
        <v>965</v>
      </c>
      <c r="K5" s="192" t="s">
        <v>124</v>
      </c>
      <c r="L5" s="192" t="b">
        <v>1</v>
      </c>
      <c r="M5" s="192" t="s">
        <v>966</v>
      </c>
      <c r="N5" s="192" t="s">
        <v>967</v>
      </c>
      <c r="P5" s="192" t="s">
        <v>968</v>
      </c>
      <c r="Q5" s="250">
        <v>87</v>
      </c>
      <c r="R5" s="250">
        <v>82</v>
      </c>
      <c r="S5" s="250">
        <v>41</v>
      </c>
      <c r="T5" s="250">
        <v>77</v>
      </c>
      <c r="U5" s="250">
        <v>72</v>
      </c>
      <c r="V5" s="250">
        <v>92</v>
      </c>
      <c r="W5" s="250">
        <v>67</v>
      </c>
      <c r="X5" s="250">
        <v>62</v>
      </c>
      <c r="Z5" s="192" t="s">
        <v>969</v>
      </c>
    </row>
    <row r="6" spans="1:26">
      <c r="A6" s="192"/>
      <c r="B6" s="192" t="s">
        <v>970</v>
      </c>
      <c r="C6" s="192" t="s">
        <v>971</v>
      </c>
      <c r="D6" s="192" t="s">
        <v>960</v>
      </c>
      <c r="E6" s="192" t="s">
        <v>972</v>
      </c>
      <c r="F6" s="192" t="s">
        <v>973</v>
      </c>
      <c r="G6" s="192">
        <v>1</v>
      </c>
      <c r="H6" s="192" t="s">
        <v>974</v>
      </c>
      <c r="I6" s="192" t="s">
        <v>975</v>
      </c>
      <c r="J6" s="192" t="s">
        <v>976</v>
      </c>
      <c r="K6" s="192" t="s">
        <v>130</v>
      </c>
      <c r="L6" s="192" t="b">
        <v>0</v>
      </c>
      <c r="M6" s="192" t="s">
        <v>977</v>
      </c>
      <c r="N6" s="192" t="s">
        <v>978</v>
      </c>
      <c r="P6" s="192" t="s">
        <v>979</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980</v>
      </c>
      <c r="C7" s="192" t="s">
        <v>981</v>
      </c>
      <c r="D7" s="192" t="s">
        <v>960</v>
      </c>
      <c r="E7" s="258" t="s">
        <v>959</v>
      </c>
      <c r="F7" s="192" t="s">
        <v>982</v>
      </c>
      <c r="G7" s="192">
        <v>2</v>
      </c>
      <c r="H7" s="192" t="s">
        <v>983</v>
      </c>
      <c r="I7" s="192" t="s">
        <v>898</v>
      </c>
      <c r="J7" s="192" t="s">
        <v>898</v>
      </c>
      <c r="K7" s="192" t="s">
        <v>625</v>
      </c>
      <c r="L7" s="192"/>
      <c r="M7" s="192"/>
      <c r="N7" s="192"/>
      <c r="P7" s="192" t="s">
        <v>958</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984</v>
      </c>
      <c r="C8" s="192" t="s">
        <v>969</v>
      </c>
      <c r="D8" s="192" t="s">
        <v>960</v>
      </c>
      <c r="E8" s="193"/>
      <c r="F8" s="192" t="s">
        <v>985</v>
      </c>
      <c r="G8" s="192">
        <v>3</v>
      </c>
      <c r="H8" s="192" t="s">
        <v>986</v>
      </c>
      <c r="I8" s="194"/>
      <c r="J8" s="195"/>
      <c r="K8" s="192" t="s">
        <v>602</v>
      </c>
      <c r="L8" s="195"/>
      <c r="M8" s="195"/>
      <c r="N8" s="195"/>
      <c r="P8" s="192" t="s">
        <v>987</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988</v>
      </c>
      <c r="C9" s="192" t="s">
        <v>989</v>
      </c>
      <c r="D9" s="192" t="s">
        <v>960</v>
      </c>
      <c r="E9" s="193"/>
      <c r="F9" s="192" t="s">
        <v>990</v>
      </c>
      <c r="G9" s="192">
        <v>4</v>
      </c>
      <c r="H9" s="193"/>
      <c r="K9" s="192" t="s">
        <v>154</v>
      </c>
      <c r="P9" s="192" t="s">
        <v>991</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992</v>
      </c>
      <c r="C10" s="192" t="s">
        <v>993</v>
      </c>
      <c r="D10" s="192" t="s">
        <v>960</v>
      </c>
      <c r="E10" s="193"/>
      <c r="F10" s="192" t="s">
        <v>994</v>
      </c>
      <c r="G10" s="192">
        <v>5</v>
      </c>
      <c r="H10" s="193"/>
      <c r="K10" s="192" t="s">
        <v>160</v>
      </c>
      <c r="Z10" s="192"/>
    </row>
    <row r="11" spans="1:26">
      <c r="A11" s="197"/>
      <c r="B11" s="192" t="s">
        <v>995</v>
      </c>
      <c r="C11" s="192" t="s">
        <v>996</v>
      </c>
      <c r="D11" s="192" t="s">
        <v>960</v>
      </c>
      <c r="E11" s="193"/>
      <c r="F11" s="192" t="s">
        <v>997</v>
      </c>
      <c r="G11" s="192">
        <v>6</v>
      </c>
      <c r="H11" s="193"/>
      <c r="K11" s="192" t="s">
        <v>491</v>
      </c>
      <c r="Z11" s="192"/>
    </row>
    <row r="12" spans="1:26">
      <c r="A12" s="197"/>
      <c r="B12" s="192" t="s">
        <v>998</v>
      </c>
      <c r="C12" s="192" t="s">
        <v>999</v>
      </c>
      <c r="D12" s="192" t="s">
        <v>960</v>
      </c>
      <c r="E12" s="193"/>
      <c r="F12" s="192" t="s">
        <v>1000</v>
      </c>
      <c r="G12" s="192" t="s">
        <v>1001</v>
      </c>
      <c r="H12" s="193"/>
      <c r="K12" s="192" t="s">
        <v>687</v>
      </c>
      <c r="Z12" s="192"/>
    </row>
    <row r="13" spans="1:26">
      <c r="A13" s="197"/>
      <c r="B13" s="192" t="s">
        <v>1002</v>
      </c>
      <c r="C13" s="192" t="s">
        <v>1003</v>
      </c>
      <c r="D13" s="192" t="s">
        <v>960</v>
      </c>
      <c r="E13" s="193"/>
      <c r="F13" s="192" t="s">
        <v>1004</v>
      </c>
      <c r="G13" s="192" t="s">
        <v>1005</v>
      </c>
      <c r="H13" s="193"/>
      <c r="K13" s="192" t="s">
        <v>1006</v>
      </c>
      <c r="Z13" s="192"/>
    </row>
    <row r="14" spans="1:26">
      <c r="A14" s="197"/>
      <c r="B14" s="192" t="s">
        <v>1007</v>
      </c>
      <c r="C14" s="192" t="s">
        <v>1008</v>
      </c>
      <c r="D14" s="192" t="s">
        <v>960</v>
      </c>
      <c r="E14" s="193"/>
      <c r="F14" s="192" t="s">
        <v>1009</v>
      </c>
      <c r="G14" s="192" t="s">
        <v>1010</v>
      </c>
      <c r="H14" s="193"/>
      <c r="K14" s="192" t="s">
        <v>794</v>
      </c>
      <c r="Z14" s="192"/>
    </row>
    <row r="15" spans="1:26">
      <c r="A15" s="197"/>
      <c r="B15" s="192" t="s">
        <v>1011</v>
      </c>
      <c r="C15" s="192" t="s">
        <v>1012</v>
      </c>
      <c r="D15" s="192" t="s">
        <v>960</v>
      </c>
      <c r="E15" s="193"/>
      <c r="F15" s="192" t="s">
        <v>1013</v>
      </c>
      <c r="K15" s="192" t="s">
        <v>698</v>
      </c>
      <c r="Z15" s="192"/>
    </row>
    <row r="16" spans="1:26">
      <c r="A16" s="197"/>
      <c r="B16" s="192" t="s">
        <v>1014</v>
      </c>
      <c r="C16" s="192" t="s">
        <v>1015</v>
      </c>
      <c r="D16" s="192" t="s">
        <v>960</v>
      </c>
      <c r="E16" s="193"/>
      <c r="F16" s="192" t="s">
        <v>626</v>
      </c>
      <c r="K16" s="192" t="s">
        <v>1016</v>
      </c>
      <c r="Z16" s="192"/>
    </row>
    <row r="17" spans="1:26">
      <c r="A17" s="197"/>
      <c r="B17" s="192" t="s">
        <v>1017</v>
      </c>
      <c r="C17" s="192" t="s">
        <v>1018</v>
      </c>
      <c r="D17" s="192" t="s">
        <v>1019</v>
      </c>
      <c r="E17" s="193"/>
      <c r="F17" s="192" t="s">
        <v>1020</v>
      </c>
      <c r="K17" s="192"/>
      <c r="Z17" s="192"/>
    </row>
    <row r="18" spans="1:26">
      <c r="A18" s="197"/>
      <c r="B18" s="192" t="s">
        <v>1021</v>
      </c>
      <c r="C18" s="192" t="s">
        <v>1022</v>
      </c>
      <c r="D18" s="192" t="s">
        <v>1019</v>
      </c>
      <c r="E18" s="193"/>
      <c r="F18" s="192" t="s">
        <v>1023</v>
      </c>
      <c r="K18" s="192" t="s">
        <v>1024</v>
      </c>
      <c r="Z18" s="192"/>
    </row>
    <row r="19" spans="1:26">
      <c r="A19" s="197"/>
      <c r="B19" s="192" t="s">
        <v>1025</v>
      </c>
      <c r="C19" s="192" t="s">
        <v>1026</v>
      </c>
      <c r="D19" s="192" t="s">
        <v>1019</v>
      </c>
      <c r="E19" s="193"/>
      <c r="F19" s="192" t="s">
        <v>117</v>
      </c>
      <c r="K19" s="192" t="s">
        <v>1027</v>
      </c>
      <c r="Z19" s="192"/>
    </row>
    <row r="20" spans="1:26">
      <c r="A20" s="197"/>
      <c r="B20" s="192" t="s">
        <v>1028</v>
      </c>
      <c r="C20" s="192" t="s">
        <v>1029</v>
      </c>
      <c r="D20" s="192" t="s">
        <v>1019</v>
      </c>
      <c r="E20" s="193"/>
      <c r="F20" s="192" t="s">
        <v>1030</v>
      </c>
      <c r="K20" s="192" t="s">
        <v>1031</v>
      </c>
      <c r="Z20" s="192"/>
    </row>
    <row r="21" spans="1:26">
      <c r="A21" s="197"/>
      <c r="B21" s="192" t="s">
        <v>1032</v>
      </c>
      <c r="C21" s="192" t="s">
        <v>1033</v>
      </c>
      <c r="D21" s="192" t="s">
        <v>1019</v>
      </c>
      <c r="E21" s="193"/>
      <c r="F21" s="192" t="s">
        <v>1034</v>
      </c>
      <c r="K21" s="198"/>
      <c r="Z21" s="192"/>
    </row>
    <row r="22" spans="1:26">
      <c r="B22" s="192" t="s">
        <v>1035</v>
      </c>
      <c r="C22" s="192" t="s">
        <v>1036</v>
      </c>
      <c r="D22" s="192" t="s">
        <v>1019</v>
      </c>
      <c r="F22" s="192" t="s">
        <v>1037</v>
      </c>
      <c r="Z22" s="192"/>
    </row>
    <row r="23" spans="1:26">
      <c r="F23" s="192" t="s">
        <v>1038</v>
      </c>
      <c r="Z23" s="1426"/>
    </row>
    <row r="24" spans="1:26">
      <c r="F24" s="192" t="s">
        <v>1039</v>
      </c>
      <c r="Z24" s="1426"/>
    </row>
    <row r="25" spans="1:26">
      <c r="F25" s="192" t="s">
        <v>1040</v>
      </c>
      <c r="Z25" s="1426"/>
    </row>
    <row r="26" spans="1:26">
      <c r="F26" s="192" t="s">
        <v>1041</v>
      </c>
      <c r="Z26" s="1426"/>
    </row>
    <row r="27" spans="1:26">
      <c r="F27" s="192" t="s">
        <v>1042</v>
      </c>
    </row>
    <row r="28" spans="1:26">
      <c r="F28" s="192" t="s">
        <v>1043</v>
      </c>
    </row>
    <row r="29" spans="1:26">
      <c r="F29" s="192" t="s">
        <v>1044</v>
      </c>
    </row>
    <row r="30" spans="1:26" ht="12" customHeight="1"/>
    <row r="31" spans="1:26" ht="12" customHeight="1"/>
    <row r="32" spans="1:26">
      <c r="A32" s="184" t="s">
        <v>935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9" sqref="F19"/>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Bristol Water</v>
      </c>
      <c r="I1" s="200"/>
    </row>
    <row r="2" spans="1:19" s="202" customFormat="1" ht="20.25">
      <c r="F2" s="454" t="s">
        <v>1045</v>
      </c>
      <c r="G2" s="454" t="s">
        <v>108</v>
      </c>
      <c r="H2" s="454" t="s">
        <v>1046</v>
      </c>
    </row>
    <row r="3" spans="1:19" s="206" customFormat="1" ht="20.25">
      <c r="A3" s="453" t="s">
        <v>895</v>
      </c>
      <c r="B3" s="203"/>
      <c r="C3" s="204"/>
      <c r="D3" s="205"/>
      <c r="E3" s="205"/>
      <c r="F3" s="205"/>
      <c r="G3" s="205"/>
      <c r="H3" s="205"/>
    </row>
    <row r="5" spans="1:19" s="202" customFormat="1">
      <c r="B5" s="456"/>
      <c r="C5" s="456"/>
      <c r="D5" s="456"/>
      <c r="E5" s="456" t="s">
        <v>937</v>
      </c>
      <c r="F5" s="457" t="str">
        <f>'Validation summary'!$B$3</f>
        <v>Bristol Water</v>
      </c>
      <c r="G5" s="458"/>
      <c r="H5" s="456"/>
      <c r="J5" s="207"/>
      <c r="K5" s="207"/>
      <c r="L5" s="207"/>
      <c r="M5" s="207"/>
      <c r="N5" s="207"/>
      <c r="O5" s="207"/>
      <c r="P5" s="207"/>
      <c r="Q5" s="207"/>
      <c r="R5" s="207"/>
      <c r="S5" s="207"/>
    </row>
    <row r="6" spans="1:19" s="202" customFormat="1">
      <c r="B6" s="456"/>
      <c r="C6" s="456"/>
      <c r="D6" s="456"/>
      <c r="E6" s="456" t="s">
        <v>1047</v>
      </c>
      <c r="F6" s="456" t="str">
        <f>INDEX(Validation!$C$5:$C$22, MATCH($F$5, Validation!$B$5:$B$22, 0))</f>
        <v>BRL</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936</v>
      </c>
      <c r="F8" s="457" t="str">
        <f>'Validation summary'!$B$2</f>
        <v>2022-23</v>
      </c>
      <c r="G8" s="458" t="s">
        <v>1048</v>
      </c>
      <c r="H8" s="459"/>
      <c r="I8" s="208"/>
    </row>
    <row r="9" spans="1:19">
      <c r="B9" s="458"/>
      <c r="C9" s="458"/>
      <c r="D9" s="458"/>
      <c r="E9" s="458"/>
      <c r="F9" s="458"/>
      <c r="G9" s="460"/>
      <c r="H9" s="460"/>
      <c r="I9" s="209"/>
    </row>
    <row r="10" spans="1:19">
      <c r="B10" s="458"/>
      <c r="C10" s="458"/>
      <c r="D10" s="458"/>
      <c r="E10" s="458" t="s">
        <v>1049</v>
      </c>
      <c r="F10" s="461" t="s">
        <v>1050</v>
      </c>
      <c r="G10" s="458" t="s">
        <v>1048</v>
      </c>
      <c r="H10" s="460"/>
      <c r="I10" s="209"/>
    </row>
    <row r="11" spans="1:19">
      <c r="B11" s="458"/>
      <c r="C11" s="458"/>
      <c r="D11" s="458"/>
      <c r="E11" s="458" t="s">
        <v>1051</v>
      </c>
      <c r="F11" s="458" t="str">
        <f>"£m ("&amp;F10&amp;" prices)"</f>
        <v>£m (2017-18 prices)</v>
      </c>
      <c r="G11" s="458" t="s">
        <v>1052</v>
      </c>
      <c r="H11" s="460"/>
      <c r="I11" s="209"/>
    </row>
    <row r="12" spans="1:19">
      <c r="B12" s="458"/>
      <c r="C12" s="458"/>
      <c r="D12" s="458"/>
      <c r="E12" s="458"/>
      <c r="F12" s="458"/>
      <c r="G12" s="458"/>
      <c r="H12" s="458"/>
    </row>
    <row r="13" spans="1:19" ht="20.25">
      <c r="C13" s="455" t="s">
        <v>1053</v>
      </c>
    </row>
    <row r="14" spans="1:19">
      <c r="B14" s="458"/>
      <c r="C14" s="458"/>
      <c r="D14" s="458"/>
      <c r="E14" s="458"/>
      <c r="F14" s="458"/>
      <c r="G14" s="458"/>
      <c r="H14" s="458"/>
    </row>
    <row r="15" spans="1:19">
      <c r="B15" s="458"/>
      <c r="C15" s="458"/>
      <c r="D15" s="458"/>
      <c r="E15" s="458" t="s">
        <v>1054</v>
      </c>
      <c r="F15" s="1418">
        <v>120.29560411804862</v>
      </c>
      <c r="G15" s="458" t="str">
        <f>$F$11</f>
        <v>£m (2017-18 prices)</v>
      </c>
      <c r="H15" s="458"/>
    </row>
    <row r="16" spans="1:19">
      <c r="B16" s="458"/>
      <c r="C16" s="458"/>
      <c r="D16" s="458"/>
      <c r="E16" s="458" t="s">
        <v>1055</v>
      </c>
      <c r="F16" s="1418">
        <v>403.185088770172</v>
      </c>
      <c r="G16" s="458" t="str">
        <f>$F$11</f>
        <v>£m (2017-18 prices)</v>
      </c>
      <c r="H16" s="458"/>
    </row>
    <row r="17" spans="1:8">
      <c r="B17" s="458"/>
      <c r="C17" s="458"/>
      <c r="D17" s="458"/>
      <c r="E17" s="458" t="s">
        <v>1056</v>
      </c>
      <c r="F17" s="462">
        <f>SUM(F15:F16)</f>
        <v>523.48069288822057</v>
      </c>
      <c r="G17" s="458" t="str">
        <f>$F$11</f>
        <v>£m (2017-18 prices)</v>
      </c>
      <c r="H17" s="458"/>
    </row>
    <row r="18" spans="1:8">
      <c r="B18" s="458"/>
      <c r="C18" s="458"/>
      <c r="D18" s="458"/>
      <c r="E18" s="458"/>
      <c r="F18" s="462"/>
      <c r="G18" s="458"/>
      <c r="H18" s="458"/>
    </row>
    <row r="19" spans="1:8">
      <c r="B19" s="458"/>
      <c r="C19" s="458"/>
      <c r="D19" s="458"/>
      <c r="E19" s="458" t="s">
        <v>1057</v>
      </c>
      <c r="F19" s="1418">
        <v>0</v>
      </c>
      <c r="G19" s="458" t="str">
        <f>$F$11</f>
        <v>£m (2017-18 prices)</v>
      </c>
      <c r="H19" s="458"/>
    </row>
    <row r="20" spans="1:8">
      <c r="B20" s="458"/>
      <c r="C20" s="458"/>
      <c r="D20" s="458"/>
      <c r="E20" s="458" t="s">
        <v>1058</v>
      </c>
      <c r="F20" s="1418">
        <v>0</v>
      </c>
      <c r="G20" s="458" t="str">
        <f>$F$11</f>
        <v>£m (2017-18 prices)</v>
      </c>
      <c r="H20" s="458"/>
    </row>
    <row r="21" spans="1:8">
      <c r="B21" s="458"/>
      <c r="C21" s="458"/>
      <c r="D21" s="458"/>
      <c r="E21" s="458" t="s">
        <v>1059</v>
      </c>
      <c r="F21" s="462">
        <f>SUM(F19:F20)</f>
        <v>0</v>
      </c>
      <c r="G21" s="458" t="str">
        <f>$F$11</f>
        <v>£m (2017-18 prices)</v>
      </c>
      <c r="H21" s="458"/>
    </row>
    <row r="22" spans="1:8">
      <c r="B22" s="458"/>
      <c r="C22" s="458"/>
      <c r="D22" s="458"/>
      <c r="E22" s="458"/>
      <c r="F22" s="458"/>
      <c r="G22" s="458"/>
      <c r="H22" s="458"/>
    </row>
    <row r="23" spans="1:8">
      <c r="B23" s="458"/>
      <c r="C23" s="458"/>
      <c r="D23" s="463" t="s">
        <v>948</v>
      </c>
      <c r="E23" s="458"/>
      <c r="F23" s="458"/>
      <c r="G23" s="458"/>
      <c r="H23" s="458"/>
    </row>
    <row r="24" spans="1:8">
      <c r="B24" s="458"/>
      <c r="C24" s="458"/>
      <c r="D24" s="458"/>
      <c r="E24" s="458" t="s">
        <v>1060</v>
      </c>
      <c r="F24" s="464">
        <v>0.4</v>
      </c>
      <c r="G24" s="458" t="s">
        <v>1061</v>
      </c>
      <c r="H24" s="458"/>
    </row>
    <row r="25" spans="1:8">
      <c r="B25" s="458"/>
      <c r="C25" s="458"/>
      <c r="D25" s="458"/>
      <c r="E25" s="458" t="s">
        <v>1062</v>
      </c>
      <c r="F25" s="464">
        <v>0.01</v>
      </c>
      <c r="G25" s="458" t="s">
        <v>1061</v>
      </c>
      <c r="H25" s="458"/>
    </row>
    <row r="27" spans="1:8" ht="20.25">
      <c r="C27" s="455" t="s">
        <v>1063</v>
      </c>
    </row>
    <row r="28" spans="1:8">
      <c r="C28" s="210"/>
      <c r="D28" s="458"/>
      <c r="E28" s="458"/>
      <c r="F28" s="458"/>
      <c r="G28" s="458"/>
      <c r="H28" s="458"/>
    </row>
    <row r="29" spans="1:8">
      <c r="A29" s="208"/>
      <c r="D29" s="458"/>
      <c r="E29" s="458" t="s">
        <v>1064</v>
      </c>
      <c r="F29" s="464">
        <v>0.5</v>
      </c>
      <c r="G29" s="458" t="s">
        <v>1061</v>
      </c>
      <c r="H29" s="458"/>
    </row>
    <row r="30" spans="1:8">
      <c r="A30" s="212">
        <f>SUM(F30*100)</f>
        <v>3</v>
      </c>
      <c r="D30" s="458"/>
      <c r="E30" s="458" t="s">
        <v>1065</v>
      </c>
      <c r="F30" s="464">
        <v>0.03</v>
      </c>
      <c r="G30" s="458" t="s">
        <v>1061</v>
      </c>
      <c r="H30" s="458"/>
    </row>
    <row r="31" spans="1:8">
      <c r="D31" s="458"/>
      <c r="E31" s="458"/>
      <c r="F31" s="458"/>
      <c r="G31" s="458"/>
      <c r="H31" s="458"/>
    </row>
    <row r="32" spans="1:8" ht="20.25">
      <c r="A32" s="441" t="s">
        <v>935</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C18" activePane="bottomRight" state="frozen"/>
      <selection pane="topRight"/>
      <selection pane="bottomLeft"/>
      <selection pane="bottomRight" activeCell="AD30" sqref="AD30"/>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1045</v>
      </c>
      <c r="G2" s="465" t="s">
        <v>108</v>
      </c>
      <c r="H2" s="465" t="s">
        <v>1046</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1066</v>
      </c>
      <c r="B3" s="469"/>
      <c r="C3" s="470"/>
      <c r="D3" s="471"/>
      <c r="E3" s="471"/>
      <c r="F3" s="471"/>
      <c r="G3" s="471"/>
      <c r="H3" s="471"/>
      <c r="I3" s="471"/>
      <c r="J3" s="472" t="s">
        <v>1067</v>
      </c>
      <c r="K3" s="472" t="s">
        <v>1067</v>
      </c>
      <c r="L3" s="472" t="s">
        <v>1067</v>
      </c>
      <c r="M3" s="472" t="s">
        <v>1067</v>
      </c>
      <c r="N3" s="472" t="s">
        <v>1067</v>
      </c>
      <c r="O3" s="472" t="s">
        <v>1067</v>
      </c>
      <c r="P3" s="472" t="s">
        <v>1067</v>
      </c>
      <c r="Q3" s="473" t="s">
        <v>1067</v>
      </c>
      <c r="R3" s="472" t="s">
        <v>1068</v>
      </c>
      <c r="S3" s="472" t="s">
        <v>1068</v>
      </c>
      <c r="T3" s="472" t="s">
        <v>1068</v>
      </c>
      <c r="U3" s="472" t="s">
        <v>1068</v>
      </c>
      <c r="V3" s="472" t="s">
        <v>1068</v>
      </c>
      <c r="W3" s="472" t="s">
        <v>1068</v>
      </c>
      <c r="X3" s="472" t="s">
        <v>1068</v>
      </c>
      <c r="Y3" s="472" t="s">
        <v>1068</v>
      </c>
      <c r="Z3" s="472" t="s">
        <v>1068</v>
      </c>
      <c r="AA3" s="472" t="s">
        <v>1068</v>
      </c>
      <c r="AB3" s="472" t="s">
        <v>1068</v>
      </c>
      <c r="AC3" s="472" t="s">
        <v>1068</v>
      </c>
      <c r="AD3" s="472" t="s">
        <v>1068</v>
      </c>
      <c r="AE3" s="472" t="s">
        <v>1068</v>
      </c>
      <c r="AF3" s="472" t="s">
        <v>1068</v>
      </c>
      <c r="AG3" s="472" t="s">
        <v>1068</v>
      </c>
      <c r="AH3" s="472" t="s">
        <v>1068</v>
      </c>
      <c r="AI3" s="472" t="s">
        <v>1068</v>
      </c>
      <c r="AJ3" s="472" t="s">
        <v>1068</v>
      </c>
      <c r="AK3" s="473" t="s">
        <v>1068</v>
      </c>
      <c r="AL3" s="472" t="s">
        <v>1069</v>
      </c>
      <c r="AM3" s="472" t="s">
        <v>1069</v>
      </c>
      <c r="AN3" s="472" t="s">
        <v>1069</v>
      </c>
      <c r="AO3" s="473" t="s">
        <v>1069</v>
      </c>
      <c r="AP3" s="472" t="s">
        <v>1070</v>
      </c>
      <c r="AQ3" s="472" t="s">
        <v>1070</v>
      </c>
      <c r="AR3" s="472" t="s">
        <v>1070</v>
      </c>
      <c r="AS3" s="472" t="s">
        <v>1070</v>
      </c>
      <c r="AT3" s="472" t="s">
        <v>1070</v>
      </c>
      <c r="AU3" s="472" t="s">
        <v>1070</v>
      </c>
      <c r="AV3" s="472" t="s">
        <v>1070</v>
      </c>
      <c r="AW3" s="472" t="s">
        <v>1070</v>
      </c>
      <c r="AX3" s="472" t="s">
        <v>1070</v>
      </c>
      <c r="AY3" s="472" t="s">
        <v>1070</v>
      </c>
      <c r="AZ3" s="472" t="s">
        <v>1070</v>
      </c>
      <c r="BA3" s="472" t="s">
        <v>1070</v>
      </c>
      <c r="BB3" s="472" t="s">
        <v>1070</v>
      </c>
      <c r="BC3" s="472" t="s">
        <v>1070</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1071</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1072</v>
      </c>
      <c r="F7" s="456"/>
      <c r="G7" s="456" t="s">
        <v>1073</v>
      </c>
      <c r="H7" s="456"/>
      <c r="I7" s="456"/>
      <c r="J7" s="479">
        <f>IF('3A'!$F9="","",'3A'!$F9)</f>
        <v>4.5999999999999996</v>
      </c>
      <c r="K7" s="480">
        <f>'3A'!$F10</f>
        <v>5.5949515008967268E-3</v>
      </c>
      <c r="L7" s="481">
        <f>'3A'!$F11</f>
        <v>9.3366093366093477</v>
      </c>
      <c r="M7" s="481" t="str">
        <f>IF('3A'!$F12="","",'3A'!$F12)</f>
        <v/>
      </c>
      <c r="N7" s="481">
        <f>'3A'!$F13</f>
        <v>-3.9623908663532603</v>
      </c>
      <c r="O7" s="481" t="str">
        <f>IF('3A'!$F14="","",'3A'!$F14)</f>
        <v/>
      </c>
      <c r="P7" s="481">
        <f>'3A'!$F15</f>
        <v>170.78977331539178</v>
      </c>
      <c r="Q7" s="482">
        <f>'3A'!$F16</f>
        <v>6.2090752441125794</v>
      </c>
      <c r="R7" s="483">
        <f>IF(ISBLANK('3A'!$F19),"",'3A'!$F19)</f>
        <v>0.94</v>
      </c>
      <c r="S7" s="484">
        <f>IF(ISBLANK('3A'!$F20),"",'3A'!$F20)</f>
        <v>0.27</v>
      </c>
      <c r="T7" s="484">
        <f>IF(ISBLANK('3A'!$F21),"",'3A'!$F21)</f>
        <v>2</v>
      </c>
      <c r="U7" s="483">
        <f>IF(ISBLANK('3A'!$F22),"",'3A'!$F22)</f>
        <v>0</v>
      </c>
      <c r="V7" s="484">
        <f>IF(ISBLANK('3A'!$F23),"",'3A'!$F23)</f>
        <v>3077</v>
      </c>
      <c r="W7" s="484">
        <f>IF(ISBLANK('3A'!$F24),"",'3A'!$F24)</f>
        <v>1.79</v>
      </c>
      <c r="X7" s="484">
        <f>IF(ISBLANK('3A'!$F25),"",'3A'!$F25)</f>
        <v>64.89</v>
      </c>
      <c r="Y7" s="484">
        <f>IF(ISBLANK('3A'!$F26),"",'3A'!$F26)</f>
        <v>394</v>
      </c>
      <c r="Z7" s="484">
        <f>IF(ISBLANK('3A'!$F27),"",'3A'!$F27)</f>
        <v>17693</v>
      </c>
      <c r="AA7" s="484">
        <f>IF(ISBLANK('3A'!$F28),"",'3A'!$F28)</f>
        <v>98</v>
      </c>
      <c r="AB7" s="484">
        <f>IF(ISBLANK('3A'!$F29),"",'3A'!$F29)</f>
        <v>100</v>
      </c>
      <c r="AC7" s="484">
        <f>IF(ISBLANK('3A'!$F30),"",'3A'!$F30)</f>
        <v>92</v>
      </c>
      <c r="AD7" s="484">
        <f>IF(ISBLANK('3A'!$F31),"",'3A'!$F31)</f>
        <v>0</v>
      </c>
      <c r="AE7" s="484">
        <f>IF(ISBLANK('3A'!$F32),"",'3A'!$F32)</f>
        <v>0</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1074</v>
      </c>
      <c r="F8" s="456"/>
      <c r="G8" s="456" t="s">
        <v>1075</v>
      </c>
      <c r="H8" s="456"/>
      <c r="I8" s="456"/>
      <c r="J8" s="491"/>
      <c r="K8" s="491"/>
      <c r="L8" s="1360">
        <f>IF(OR('3A'!$R$1="NES",'3A'!$R$1="SSC"),'3F.1'!$G$18,'3F'!$G$18)</f>
        <v>40.700000000000003</v>
      </c>
      <c r="M8" s="1360" t="str">
        <f>IF(OR('3A'!$R$1="NES",'3A'!$R$1="SSC"),'3F.2'!$G$18,"")</f>
        <v/>
      </c>
      <c r="N8" s="1360">
        <f>IF('3A'!$R$1="SSC",'3F.1'!$G$19,'3F'!$G$19)</f>
        <v>148.9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1076</v>
      </c>
      <c r="F11" s="456"/>
      <c r="G11" s="456" t="s">
        <v>409</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1078</v>
      </c>
      <c r="F16" s="456"/>
      <c r="G16" s="456" t="s">
        <v>1052</v>
      </c>
      <c r="H16" s="456"/>
      <c r="I16" s="456"/>
      <c r="J16" s="503" t="str">
        <f>'3A'!$C$9</f>
        <v>PR19BRL_PC01</v>
      </c>
      <c r="K16" s="503" t="str">
        <f>'3A'!$C$10</f>
        <v>PR19BRL_PC02</v>
      </c>
      <c r="L16" s="503" t="str">
        <f>'3A'!$C$11</f>
        <v>PR19BRL_PC18</v>
      </c>
      <c r="M16" s="503" t="str">
        <f>'3A'!$C$12</f>
        <v/>
      </c>
      <c r="N16" s="503" t="str">
        <f>'3A'!$C$13</f>
        <v>PR19BRL_PC19</v>
      </c>
      <c r="O16" s="503" t="str">
        <f>'3A'!$C$14</f>
        <v/>
      </c>
      <c r="P16" s="503" t="str">
        <f>'3A'!$C$15</f>
        <v>PR19BRL_PC03</v>
      </c>
      <c r="Q16" s="504" t="str">
        <f>'3A'!$C$16</f>
        <v>PR19BRL_PC04</v>
      </c>
      <c r="R16" s="503" t="str">
        <f>'3A'!$C$19</f>
        <v>PR19BRL_PC06</v>
      </c>
      <c r="S16" s="503" t="str">
        <f>'3A'!$C$20</f>
        <v>PR19BRL_PC07</v>
      </c>
      <c r="T16" s="503" t="str">
        <f>'3A'!$C$21</f>
        <v>PR19BRL_PC08</v>
      </c>
      <c r="U16" s="503" t="str">
        <f>'3A'!$C$22</f>
        <v>PR19BRL_PC09</v>
      </c>
      <c r="V16" s="503" t="str">
        <f>'3A'!$C$23</f>
        <v>PR19BRL_PC10</v>
      </c>
      <c r="W16" s="503" t="str">
        <f>'3A'!$C$24</f>
        <v>PR19BRL_PC17</v>
      </c>
      <c r="X16" s="503" t="str">
        <f>'3A'!$C$25</f>
        <v>PR19BRL_PC20</v>
      </c>
      <c r="Y16" s="503" t="str">
        <f>'3A'!$C$26</f>
        <v>PR19BRL_PC21</v>
      </c>
      <c r="Z16" s="503" t="str">
        <f>'3A'!$C$27</f>
        <v>PR19BRL_PC22</v>
      </c>
      <c r="AA16" s="503" t="str">
        <f>'3A'!$C$28</f>
        <v>PR19BRL_PC23</v>
      </c>
      <c r="AB16" s="503" t="str">
        <f>'3A'!$C$29</f>
        <v>PR19BRL_PC24</v>
      </c>
      <c r="AC16" s="503" t="str">
        <f>'3A'!$C$30</f>
        <v>PR19BRL_PC25</v>
      </c>
      <c r="AD16" s="503" t="str">
        <f>'3A'!$C$31</f>
        <v>PR19BRL_PC26</v>
      </c>
      <c r="AE16" s="503" t="str">
        <f>'3A'!$C$32</f>
        <v>PR19BRL_PC28</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1079</v>
      </c>
      <c r="F17" s="505"/>
      <c r="G17" s="505" t="s">
        <v>1052</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Customer contacts about water quality – appearance</v>
      </c>
      <c r="S17" s="506" t="str">
        <f>'3A'!$B$20</f>
        <v>Customer contacts about water quality – taste and smell</v>
      </c>
      <c r="T17" s="506" t="str">
        <f>'3A'!$B$21</f>
        <v>Properties at risk of receiving low pressure</v>
      </c>
      <c r="U17" s="506" t="str">
        <f>'3A'!$B$22</f>
        <v>Turbidity performance at treatment works</v>
      </c>
      <c r="V17" s="506" t="str">
        <f>'3A'!$B$23</f>
        <v>Unplanned maintenance – non-infrastructure</v>
      </c>
      <c r="W17" s="506" t="str">
        <f>'3A'!$B$24</f>
        <v>Void properties</v>
      </c>
      <c r="X17" s="506" t="str">
        <f>'3A'!$B$25</f>
        <v>Meter penetration</v>
      </c>
      <c r="Y17" s="506" t="str">
        <f>'3A'!$B$26</f>
        <v>Raw Water Quality of Sources</v>
      </c>
      <c r="Z17" s="506" t="str">
        <f>'3A'!$B$27</f>
        <v>Biodiversity Index</v>
      </c>
      <c r="AA17" s="506" t="str">
        <f>'3A'!$B$28</f>
        <v>Waste disposal compliance</v>
      </c>
      <c r="AB17" s="506" t="str">
        <f>'3A'!$B$29</f>
        <v xml:space="preserve">Water Industry National Environment Programme Compliance </v>
      </c>
      <c r="AC17" s="506" t="str">
        <f>'3A'!$B$30</f>
        <v>Local community satisfaction</v>
      </c>
      <c r="AD17" s="506" t="str">
        <f>'3A'!$B$31</f>
        <v>Abstraction Incentive Mechanism (AIM)</v>
      </c>
      <c r="AE17" s="506" t="str">
        <f>'3A'!$B$32</f>
        <v>Glastonbury Street Network Resilience</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1080</v>
      </c>
      <c r="F19" s="456"/>
      <c r="G19" s="456" t="s">
        <v>409</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1081</v>
      </c>
      <c r="F20" s="456"/>
      <c r="G20" s="456" t="s">
        <v>409</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1082</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1083</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v>0</v>
      </c>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1084</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v>0</v>
      </c>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1085</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v>0</v>
      </c>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1086</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v>0</v>
      </c>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1087</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v>0</v>
      </c>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1088</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v>0</v>
      </c>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1073</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nr</v>
      </c>
      <c r="V31" s="511" t="str">
        <f t="shared" si="1"/>
        <v>nr</v>
      </c>
      <c r="W31" s="511" t="str">
        <f t="shared" si="1"/>
        <v>%</v>
      </c>
      <c r="X31" s="511" t="str">
        <f t="shared" si="1"/>
        <v>%</v>
      </c>
      <c r="Y31" s="511" t="str">
        <f t="shared" si="1"/>
        <v>nr</v>
      </c>
      <c r="Z31" s="511" t="str">
        <f t="shared" si="1"/>
        <v>score</v>
      </c>
      <c r="AA31" s="511" t="str">
        <f t="shared" si="1"/>
        <v>%</v>
      </c>
      <c r="AB31" s="511" t="str">
        <f t="shared" si="1"/>
        <v>%</v>
      </c>
      <c r="AC31" s="511" t="str">
        <f t="shared" si="1"/>
        <v>%</v>
      </c>
      <c r="AD31" s="511" t="str">
        <f t="shared" si="1"/>
        <v>nr</v>
      </c>
      <c r="AE31" s="511" t="str">
        <f t="shared" si="1"/>
        <v>nr</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943</v>
      </c>
      <c r="F33" s="456"/>
      <c r="G33" s="456" t="s">
        <v>1052</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Revenue</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944</v>
      </c>
      <c r="F34" s="456"/>
      <c r="G34" s="456" t="s">
        <v>1052</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End of period</v>
      </c>
      <c r="Y34" s="516" t="str">
        <f t="shared" si="7"/>
        <v>In-period</v>
      </c>
      <c r="Z34" s="516" t="str">
        <f t="shared" si="7"/>
        <v>In-period</v>
      </c>
      <c r="AA34" s="516" t="str">
        <f t="shared" si="7"/>
        <v>In-period</v>
      </c>
      <c r="AB34" s="516" t="str">
        <f t="shared" si="7"/>
        <v>In-period</v>
      </c>
      <c r="AC34" s="516" t="str">
        <f t="shared" si="7"/>
        <v>In-period</v>
      </c>
      <c r="AD34" s="516" t="str">
        <f t="shared" si="7"/>
        <v>In-period</v>
      </c>
      <c r="AE34" s="516" t="str">
        <f t="shared" si="7"/>
        <v>End of period</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1089</v>
      </c>
      <c r="F36" s="456"/>
      <c r="G36" s="456" t="s">
        <v>409</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1090</v>
      </c>
      <c r="F38" s="456"/>
      <c r="G38" s="456" t="s">
        <v>1091</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Down</v>
      </c>
      <c r="V38" s="516" t="str">
        <f t="shared" si="10"/>
        <v>Down</v>
      </c>
      <c r="W38" s="516" t="str">
        <f t="shared" si="10"/>
        <v>Down</v>
      </c>
      <c r="X38" s="516" t="str">
        <f t="shared" si="10"/>
        <v>Up</v>
      </c>
      <c r="Y38" s="516" t="str">
        <f t="shared" si="10"/>
        <v>Up</v>
      </c>
      <c r="Z38" s="516" t="str">
        <f t="shared" si="10"/>
        <v>Up</v>
      </c>
      <c r="AA38" s="516" t="str">
        <f t="shared" si="10"/>
        <v>Up</v>
      </c>
      <c r="AB38" s="516" t="str">
        <f t="shared" si="10"/>
        <v>Up</v>
      </c>
      <c r="AC38" s="516" t="str">
        <f t="shared" si="10"/>
        <v>Up</v>
      </c>
      <c r="AD38" s="516" t="str">
        <f t="shared" si="10"/>
        <v>Down</v>
      </c>
      <c r="AE38" s="516" t="str">
        <f t="shared" si="10"/>
        <v>Down</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387</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2</v>
      </c>
      <c r="T40" s="516">
        <f t="shared" si="13"/>
        <v>0</v>
      </c>
      <c r="U40" s="516">
        <f t="shared" si="13"/>
        <v>0</v>
      </c>
      <c r="V40" s="516">
        <f t="shared" si="13"/>
        <v>0</v>
      </c>
      <c r="W40" s="516">
        <f t="shared" si="13"/>
        <v>2</v>
      </c>
      <c r="X40" s="516">
        <f t="shared" si="13"/>
        <v>2</v>
      </c>
      <c r="Y40" s="516">
        <f t="shared" si="13"/>
        <v>0</v>
      </c>
      <c r="Z40" s="516">
        <f t="shared" si="13"/>
        <v>0</v>
      </c>
      <c r="AA40" s="516">
        <f t="shared" si="13"/>
        <v>0</v>
      </c>
      <c r="AB40" s="516">
        <f t="shared" si="13"/>
        <v>0</v>
      </c>
      <c r="AC40" s="516">
        <f t="shared" si="13"/>
        <v>1</v>
      </c>
      <c r="AD40" s="516">
        <f t="shared" si="13"/>
        <v>1</v>
      </c>
      <c r="AE40" s="516">
        <f t="shared" si="13"/>
        <v>0</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1092</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949</v>
      </c>
      <c r="F43" s="456"/>
      <c r="G43" s="456" t="s">
        <v>1073</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1.0416666666666667E-3</v>
      </c>
      <c r="L43" s="1250">
        <f>IF(L$16="","",IF(INDEX(App1bdata,MATCH(L$16,App1bIDnrs,0),VLOOKUP(InpCompany!$F$8,ProfileInps,2,0))="","",INDEX(App1bdata,MATCH(L$16,App1bIDnrs,0),VLOOKUP(InpCompany!$F$8,ProfileInps,2,0))))</f>
        <v>22.1</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10.4</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f>IF(R$16="","",IF(INDEX(App1data,MATCH(R$16,App1IDnrs,0),VLOOKUP(InpCompany!$F$8,ProfileInps,2,0))="","",INDEX(App1data,MATCH(R$16,App1IDnrs,0),VLOOKUP(InpCompany!$F$8,ProfileInps,2,0))))</f>
        <v>0.33</v>
      </c>
      <c r="S43" s="519">
        <f>IF(S$16="","",IF(INDEX(App1data,MATCH(S$16,App1IDnrs,0),VLOOKUP(InpCompany!$F$8,ProfileInps,2,0))="","",INDEX(App1data,MATCH(S$16,App1IDnrs,0),VLOOKUP(InpCompany!$F$8,ProfileInps,2,0))))</f>
        <v>0.17</v>
      </c>
      <c r="T43" s="519">
        <f>IF(T$16="","",IF(INDEX(App1data,MATCH(T$16,App1IDnrs,0),VLOOKUP(InpCompany!$F$8,ProfileInps,2,0))="","",INDEX(App1data,MATCH(T$16,App1IDnrs,0),VLOOKUP(InpCompany!$F$8,ProfileInps,2,0))))</f>
        <v>13</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f>IF(W$16="","",IF(INDEX(App1data,MATCH(W$16,App1IDnrs,0),VLOOKUP(InpCompany!$F$8,ProfileInps,2,0))="","",INDEX(App1data,MATCH(W$16,App1IDnrs,0),VLOOKUP(InpCompany!$F$8,ProfileInps,2,0))))</f>
        <v>1.3</v>
      </c>
      <c r="X43" s="519" t="str">
        <f>IF(X$16="","",IF(INDEX(App1data,MATCH(X$16,App1IDnrs,0),VLOOKUP(InpCompany!$F$8,ProfileInps,2,0))="","",INDEX(App1data,MATCH(X$16,App1IDnrs,0),VLOOKUP(InpCompany!$F$8,ProfileInps,2,0))))</f>
        <v/>
      </c>
      <c r="Y43" s="519">
        <f>IF(Y$16="","",IF(INDEX(App1data,MATCH(Y$16,App1IDnrs,0),VLOOKUP(InpCompany!$F$8,ProfileInps,2,0))="","",INDEX(App1data,MATCH(Y$16,App1IDnrs,0),VLOOKUP(InpCompany!$F$8,ProfileInps,2,0))))</f>
        <v>583</v>
      </c>
      <c r="Z43" s="519">
        <f>IF(Z$16="","",IF(INDEX(App1data,MATCH(Z$16,App1IDnrs,0),VLOOKUP(InpCompany!$F$8,ProfileInps,2,0))="","",INDEX(App1data,MATCH(Z$16,App1IDnrs,0),VLOOKUP(InpCompany!$F$8,ProfileInps,2,0))))</f>
        <v>17858</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f>IF(AC$16="","",IF(INDEX(App1data,MATCH(AC$16,App1IDnrs,0),VLOOKUP(InpCompany!$F$8,ProfileInps,2,0))="","",INDEX(App1data,MATCH(AC$16,App1IDnrs,0),VLOOKUP(InpCompany!$F$8,ProfileInps,2,0))))</f>
        <v>93</v>
      </c>
      <c r="AD43" s="519">
        <f>IF(AD$16="","",IF(INDEX(App1data,MATCH(AD$16,App1IDnrs,0),VLOOKUP(InpCompany!$F$8,ProfileInps,2,0))="","",INDEX(App1data,MATCH(AD$16,App1IDnrs,0),VLOOKUP(InpCompany!$F$8,ProfileInps,2,0))))</f>
        <v>-733.5</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950</v>
      </c>
      <c r="F44" s="456"/>
      <c r="G44" s="456" t="s">
        <v>1073</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951</v>
      </c>
      <c r="F45" s="456"/>
      <c r="G45" s="456" t="s">
        <v>1073</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15.8</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3.9</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134.6</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0.63</v>
      </c>
      <c r="S45" s="519">
        <f>IF(S$16="","",IF(INDEX(App1data,MATCH(S$16,App1IDnrs,0),VLOOKUP(InpCompany!$F$8,ProfileInps,4,0))="","",INDEX(App1data,MATCH(S$16,App1IDnrs,0),VLOOKUP(InpCompany!$F$8,ProfileInps,4,0))))</f>
        <v>0.32</v>
      </c>
      <c r="T45" s="519">
        <f>IF(T$16="","",IF(INDEX(App1data,MATCH(T$16,App1IDnrs,0),VLOOKUP(InpCompany!$F$8,ProfileInps,4,0))="","",INDEX(App1data,MATCH(T$16,App1IDnrs,0),VLOOKUP(InpCompany!$F$8,ProfileInps,4,0))))</f>
        <v>57</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3272</v>
      </c>
      <c r="W45" s="519">
        <f>IF(W$16="","",IF(INDEX(App1data,MATCH(W$16,App1IDnrs,0),VLOOKUP(InpCompany!$F$8,ProfileInps,4,0))="","",INDEX(App1data,MATCH(W$16,App1IDnrs,0),VLOOKUP(InpCompany!$F$8,ProfileInps,4,0))))</f>
        <v>1.8</v>
      </c>
      <c r="X45" s="519">
        <f>IF(X$16="","",IF(INDEX(App1data,MATCH(X$16,App1IDnrs,0),VLOOKUP(InpCompany!$F$8,ProfileInps,4,0))="","",INDEX(App1data,MATCH(X$16,App1IDnrs,0),VLOOKUP(InpCompany!$F$8,ProfileInps,4,0))))</f>
        <v>71.3</v>
      </c>
      <c r="Y45" s="519">
        <f>IF(Y$16="","",IF(INDEX(App1data,MATCH(Y$16,App1IDnrs,0),VLOOKUP(InpCompany!$F$8,ProfileInps,4,0))="","",INDEX(App1data,MATCH(Y$16,App1IDnrs,0),VLOOKUP(InpCompany!$F$8,ProfileInps,4,0))))</f>
        <v>322</v>
      </c>
      <c r="Z45" s="519">
        <f>IF(Z$16="","",IF(INDEX(App1data,MATCH(Z$16,App1IDnrs,0),VLOOKUP(InpCompany!$F$8,ProfileInps,4,0))="","",INDEX(App1data,MATCH(Z$16,App1IDnrs,0),VLOOKUP(InpCompany!$F$8,ProfileInps,4,0))))</f>
        <v>17689</v>
      </c>
      <c r="AA45" s="519">
        <f>IF(AA$16="","",IF(INDEX(App1data,MATCH(AA$16,App1IDnrs,0),VLOOKUP(InpCompany!$F$8,ProfileInps,4,0))="","",INDEX(App1data,MATCH(AA$16,App1IDnrs,0),VLOOKUP(InpCompany!$F$8,ProfileInps,4,0))))</f>
        <v>100</v>
      </c>
      <c r="AB45" s="519">
        <f>IF(AB$16="","",IF(INDEX(App1data,MATCH(AB$16,App1IDnrs,0),VLOOKUP(InpCompany!$F$8,ProfileInps,4,0))="","",INDEX(App1data,MATCH(AB$16,App1IDnrs,0),VLOOKUP(InpCompany!$F$8,ProfileInps,4,0))))</f>
        <v>100</v>
      </c>
      <c r="AC45" s="519">
        <f>IF(AC$16="","",IF(INDEX(App1data,MATCH(AC$16,App1IDnrs,0),VLOOKUP(InpCompany!$F$8,ProfileInps,4,0))="","",INDEX(App1data,MATCH(AC$16,App1IDnrs,0),VLOOKUP(InpCompany!$F$8,ProfileInps,4,0))))</f>
        <v>85</v>
      </c>
      <c r="AD45" s="519">
        <f>IF(AD$16="","",IF(INDEX(App1data,MATCH(AD$16,App1IDnrs,0),VLOOKUP(InpCompany!$F$8,ProfileInps,4,0))="","",INDEX(App1data,MATCH(AD$16,App1IDnrs,0),VLOOKUP(InpCompany!$F$8,ProfileInps,4,0))))</f>
        <v>-186.1</v>
      </c>
      <c r="AE45" s="519">
        <f>IF(AE$16="","",IF(INDEX(App1data,MATCH(AE$16,App1IDnrs,0),VLOOKUP(InpCompany!$F$8,ProfileInps,4,0))="","",INDEX(App1data,MATCH(AE$16,App1IDnrs,0),VLOOKUP(InpCompany!$F$8,ProfileInps,4,0))))</f>
        <v>0</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952</v>
      </c>
      <c r="F46" s="456"/>
      <c r="G46" s="456" t="s">
        <v>1073</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144.6</v>
      </c>
      <c r="Q46" s="521">
        <f>IF(Q$16="","",IF(INDEX(App1bdata,MATCH(Q$16,App1bIDnrs,0),VLOOKUP(InpCompany!$F$8,ProfileInps,5,0))="","",INDEX(App1bdata,MATCH(Q$16,App1bIDnrs,0),VLOOKUP(InpCompany!$F$8,ProfileInps,5,0))))</f>
        <v>2.81</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f>IF(AA$16="","",IF(INDEX(App1data,MATCH(AA$16,App1IDnrs,0),VLOOKUP(InpCompany!$F$8,ProfileInps,5,0))="","",INDEX(App1data,MATCH(AA$16,App1IDnrs,0),VLOOKUP(InpCompany!$F$8,ProfileInps,5,0))))</f>
        <v>97</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953</v>
      </c>
      <c r="F47" s="456"/>
      <c r="G47" s="456" t="s">
        <v>1073</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-8.6</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193.8</v>
      </c>
      <c r="Q47" s="521">
        <f>IF(Q$16="","",IF(INDEX(App1bdata,MATCH(Q$16,App1bIDnrs,0),VLOOKUP(InpCompany!$F$8,ProfileInps,6,0))="","",INDEX(App1bdata,MATCH(Q$16,App1bIDnrs,0),VLOOKUP(InpCompany!$F$8,ProfileInps,6,0))))</f>
        <v>4.68</v>
      </c>
      <c r="R47" s="519">
        <f>IF(R$16="","",IF(INDEX(App1data,MATCH(R$16,App1IDnrs,0),VLOOKUP(InpCompany!$F$8,ProfileInps,6,0))="","",INDEX(App1data,MATCH(R$16,App1IDnrs,0),VLOOKUP(InpCompany!$F$8,ProfileInps,6,0))))</f>
        <v>1.66</v>
      </c>
      <c r="S47" s="519">
        <f>IF(S$16="","",IF(INDEX(App1data,MATCH(S$16,App1IDnrs,0),VLOOKUP(InpCompany!$F$8,ProfileInps,6,0))="","",INDEX(App1data,MATCH(S$16,App1IDnrs,0),VLOOKUP(InpCompany!$F$8,ProfileInps,6,0))))</f>
        <v>0.8</v>
      </c>
      <c r="T47" s="519">
        <f>IF(T$16="","",IF(INDEX(App1data,MATCH(T$16,App1IDnrs,0),VLOOKUP(InpCompany!$F$8,ProfileInps,6,0))="","",INDEX(App1data,MATCH(T$16,App1IDnrs,0),VLOOKUP(InpCompany!$F$8,ProfileInps,6,0))))</f>
        <v>195</v>
      </c>
      <c r="U47" s="519" t="str">
        <f>IF(U$16="","",IF(INDEX(App1data,MATCH(U$16,App1IDnrs,0),VLOOKUP(InpCompany!$F$8,ProfileInps,6,0))="","",INDEX(App1data,MATCH(U$16,App1IDnrs,0),VLOOKUP(InpCompany!$F$8,ProfileInps,6,0))))</f>
        <v/>
      </c>
      <c r="V47" s="519">
        <f>IF(V$16="","",IF(INDEX(App1data,MATCH(V$16,App1IDnrs,0),VLOOKUP(InpCompany!$F$8,ProfileInps,6,0))="","",INDEX(App1data,MATCH(V$16,App1IDnrs,0),VLOOKUP(InpCompany!$F$8,ProfileInps,6,0))))</f>
        <v>3601</v>
      </c>
      <c r="W47" s="519">
        <f>IF(W$16="","",IF(INDEX(App1data,MATCH(W$16,App1IDnrs,0),VLOOKUP(InpCompany!$F$8,ProfileInps,6,0))="","",INDEX(App1data,MATCH(W$16,App1IDnrs,0),VLOOKUP(InpCompany!$F$8,ProfileInps,6,0))))</f>
        <v>2.2999999999999998</v>
      </c>
      <c r="X47" s="519" t="str">
        <f>IF(X$16="","",IF(INDEX(App1data,MATCH(X$16,App1IDnrs,0),VLOOKUP(InpCompany!$F$8,ProfileInps,6,0))="","",INDEX(App1data,MATCH(X$16,App1IDnrs,0),VLOOKUP(InpCompany!$F$8,ProfileInps,6,0))))</f>
        <v/>
      </c>
      <c r="Y47" s="519">
        <f>IF(Y$16="","",IF(INDEX(App1data,MATCH(Y$16,App1IDnrs,0),VLOOKUP(InpCompany!$F$8,ProfileInps,6,0))="","",INDEX(App1data,MATCH(Y$16,App1IDnrs,0),VLOOKUP(InpCompany!$F$8,ProfileInps,6,0))))</f>
        <v>0</v>
      </c>
      <c r="Z47" s="519">
        <f>IF(Z$16="","",IF(INDEX(App1data,MATCH(Z$16,App1IDnrs,0),VLOOKUP(InpCompany!$F$8,ProfileInps,6,0))="","",INDEX(App1data,MATCH(Z$16,App1IDnrs,0),VLOOKUP(InpCompany!$F$8,ProfileInps,6,0))))</f>
        <v>17652</v>
      </c>
      <c r="AA47" s="519">
        <f>IF(AA$16="","",IF(INDEX(App1data,MATCH(AA$16,App1IDnrs,0),VLOOKUP(InpCompany!$F$8,ProfileInps,6,0))="","",INDEX(App1data,MATCH(AA$16,App1IDnrs,0),VLOOKUP(InpCompany!$F$8,ProfileInps,6,0))))</f>
        <v>94</v>
      </c>
      <c r="AB47" s="519" t="str">
        <f>IF(AB$16="","",IF(INDEX(App1data,MATCH(AB$16,App1IDnrs,0),VLOOKUP(InpCompany!$F$8,ProfileInps,6,0))="","",INDEX(App1data,MATCH(AB$16,App1IDnrs,0),VLOOKUP(InpCompany!$F$8,ProfileInps,6,0))))</f>
        <v/>
      </c>
      <c r="AC47" s="519">
        <f>IF(AC$16="","",IF(INDEX(App1data,MATCH(AC$16,App1IDnrs,0),VLOOKUP(InpCompany!$F$8,ProfileInps,6,0))="","",INDEX(App1data,MATCH(AC$16,App1IDnrs,0),VLOOKUP(InpCompany!$F$8,ProfileInps,6,0))))</f>
        <v>75</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1093</v>
      </c>
      <c r="F49" s="456"/>
      <c r="G49" s="456" t="str">
        <f>"£m/unit ("&amp;InpCompany!$F$10&amp;" prices)"</f>
        <v>£m/unit (2017-18 prices)</v>
      </c>
      <c r="H49" s="456"/>
      <c r="I49" s="518"/>
      <c r="J49" s="522">
        <f t="shared" ref="J49:Q49" si="15">IF(J$16="","",IF(INDEX(App1bdata,MATCH(J$16,App1bIDnrs,0),101)="","",INDEX(App1bdata,MATCH(J$16,App1bIDnrs,0),101)))</f>
        <v>0</v>
      </c>
      <c r="K49" s="522">
        <f t="shared" si="15"/>
        <v>9.5000000000000001E-2</v>
      </c>
      <c r="L49" s="522">
        <f t="shared" si="15"/>
        <v>0.16400000000000001</v>
      </c>
      <c r="M49" s="522" t="str">
        <f t="shared" si="15"/>
        <v/>
      </c>
      <c r="N49" s="522">
        <f t="shared" si="15"/>
        <v>2.5000000000000001E-2</v>
      </c>
      <c r="O49" s="522" t="str">
        <f t="shared" si="15"/>
        <v/>
      </c>
      <c r="P49" s="522" t="str">
        <f t="shared" si="15"/>
        <v/>
      </c>
      <c r="Q49" s="523" t="str">
        <f t="shared" si="15"/>
        <v/>
      </c>
      <c r="R49" s="522">
        <f t="shared" ref="R49:AK49" si="16">IF(R$16="","",IF(INDEX(App1data,MATCH(R$16,App1IDnrs,0),101)="","",INDEX(App1data,MATCH(R$16,App1IDnrs,0),101)))</f>
        <v>0.14599999999999999</v>
      </c>
      <c r="S49" s="522">
        <f t="shared" si="16"/>
        <v>0.21299999999999999</v>
      </c>
      <c r="T49" s="522">
        <f t="shared" si="16"/>
        <v>4.5999999999999999E-3</v>
      </c>
      <c r="U49" s="522" t="str">
        <f t="shared" si="16"/>
        <v/>
      </c>
      <c r="V49" s="522" t="str">
        <f t="shared" si="16"/>
        <v/>
      </c>
      <c r="W49" s="522">
        <f t="shared" si="16"/>
        <v>0.41399999999999998</v>
      </c>
      <c r="X49" s="522">
        <f t="shared" si="16"/>
        <v>0.55400000000000005</v>
      </c>
      <c r="Y49" s="522">
        <f t="shared" si="16"/>
        <v>1.84E-4</v>
      </c>
      <c r="Z49" s="522">
        <f t="shared" si="16"/>
        <v>4.2700000000000002E-4</v>
      </c>
      <c r="AA49" s="522" t="str">
        <f t="shared" si="16"/>
        <v/>
      </c>
      <c r="AB49" s="522" t="str">
        <f t="shared" si="16"/>
        <v/>
      </c>
      <c r="AC49" s="522">
        <f t="shared" si="16"/>
        <v>2.0799999999999999E-2</v>
      </c>
      <c r="AD49" s="522">
        <f t="shared" si="16"/>
        <v>5.0000000000000002E-5</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1094</v>
      </c>
      <c r="F50" s="456"/>
      <c r="G50" s="456" t="str">
        <f>"£m/unit ("&amp;InpCompany!$F$10&amp;" prices)"</f>
        <v>£m/unit (2017-18 prices)</v>
      </c>
      <c r="H50" s="456"/>
      <c r="I50" s="456"/>
      <c r="J50" s="522">
        <f t="shared" ref="J50:Q50" si="18">IF(J$16="","",IF(INDEX(App1bdata,MATCH(J$16,App1bIDnrs,0),97)="","",INDEX(App1bdata,MATCH(J$16,App1bIDnrs,0),97)))</f>
        <v>-0.191</v>
      </c>
      <c r="K50" s="522">
        <f t="shared" si="18"/>
        <v>-9.5000000000000001E-2</v>
      </c>
      <c r="L50" s="522">
        <f t="shared" si="18"/>
        <v>-0.26200000000000001</v>
      </c>
      <c r="M50" s="522" t="str">
        <f t="shared" si="18"/>
        <v/>
      </c>
      <c r="N50" s="522">
        <f t="shared" si="18"/>
        <v>-0.03</v>
      </c>
      <c r="O50" s="522" t="str">
        <f t="shared" si="18"/>
        <v/>
      </c>
      <c r="P50" s="522">
        <f t="shared" si="18"/>
        <v>-0.04</v>
      </c>
      <c r="Q50" s="523">
        <f t="shared" si="18"/>
        <v>-0.38100000000000001</v>
      </c>
      <c r="R50" s="522">
        <f t="shared" ref="R50:AK50" si="19">IF(R$16="","",IF(INDEX(App1data,MATCH(R$16,App1IDnrs,0),97)="","",INDEX(App1data,MATCH(R$16,App1IDnrs,0),97)))</f>
        <v>-0.17499999999999999</v>
      </c>
      <c r="S50" s="522">
        <f t="shared" si="19"/>
        <v>-0.25600000000000001</v>
      </c>
      <c r="T50" s="522">
        <f t="shared" si="19"/>
        <v>-8.6400000000000001E-3</v>
      </c>
      <c r="U50" s="522">
        <f t="shared" si="19"/>
        <v>-8.3000000000000004E-2</v>
      </c>
      <c r="V50" s="522">
        <f t="shared" si="19"/>
        <v>-8.92E-4</v>
      </c>
      <c r="W50" s="522">
        <f t="shared" si="19"/>
        <v>-0.41399999999999998</v>
      </c>
      <c r="X50" s="522">
        <f t="shared" si="19"/>
        <v>-0.45300000000000001</v>
      </c>
      <c r="Y50" s="522">
        <f t="shared" si="19"/>
        <v>-2.12E-4</v>
      </c>
      <c r="Z50" s="522">
        <f t="shared" si="19"/>
        <v>-7.2099999999999996E-4</v>
      </c>
      <c r="AA50" s="522">
        <f t="shared" si="19"/>
        <v>-8.5900000000000004E-3</v>
      </c>
      <c r="AB50" s="522">
        <f t="shared" si="19"/>
        <v>-2.3800000000000002E-3</v>
      </c>
      <c r="AC50" s="522">
        <f t="shared" si="19"/>
        <v>-2.1100000000000001E-2</v>
      </c>
      <c r="AD50" s="522">
        <f t="shared" si="19"/>
        <v>-5.0000000000000002E-5</v>
      </c>
      <c r="AE50" s="522">
        <f t="shared" si="19"/>
        <v>-5.3100000000000001E-2</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1095</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1096</v>
      </c>
      <c r="F53" s="456"/>
      <c r="G53" s="456" t="s">
        <v>409</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1097</v>
      </c>
      <c r="F54" s="456"/>
      <c r="G54" s="456" t="s">
        <v>1098</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954</v>
      </c>
      <c r="F56" s="456"/>
      <c r="G56" s="456" t="s">
        <v>1073</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955</v>
      </c>
      <c r="F57" s="456"/>
      <c r="G57" s="456" t="s">
        <v>1073</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f>IF(L$16="","",IF(INDEX(App1bdata,MATCH(L$16,App1bIDnrs,0),VLOOKUP(InpCompany!$F$8,ProfileInps,8,0))="","",INDEX(App1bdata,MATCH(L$16,App1bIDnrs,0),VLOOKUP(InpCompany!$F$8,ProfileInps,8,0))))</f>
        <v>-5</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1099</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1100</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1101</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1102</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1103</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1104</v>
      </c>
      <c r="F65" s="456"/>
      <c r="G65" s="456" t="s">
        <v>409</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1105</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1106</v>
      </c>
      <c r="F68" s="456"/>
      <c r="G68" s="456" t="s">
        <v>1061</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v>
      </c>
      <c r="X68" s="536">
        <f t="shared" si="28"/>
        <v>0</v>
      </c>
      <c r="Y68" s="536">
        <f t="shared" si="28"/>
        <v>1</v>
      </c>
      <c r="Z68" s="536">
        <f t="shared" si="28"/>
        <v>0.5</v>
      </c>
      <c r="AA68" s="536">
        <f t="shared" si="28"/>
        <v>0</v>
      </c>
      <c r="AB68" s="536">
        <f t="shared" si="28"/>
        <v>1</v>
      </c>
      <c r="AC68" s="536">
        <f t="shared" si="28"/>
        <v>0.2</v>
      </c>
      <c r="AD68" s="536">
        <f t="shared" si="28"/>
        <v>1</v>
      </c>
      <c r="AE68" s="536">
        <f t="shared" si="28"/>
        <v>0</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1107</v>
      </c>
      <c r="F69" s="456"/>
      <c r="G69" s="456" t="s">
        <v>1061</v>
      </c>
      <c r="H69" s="456"/>
      <c r="I69" s="456"/>
      <c r="J69" s="534">
        <f t="shared" ref="J69:Q69" si="30">IF(J$16="","",INDEX(App1bdata,MATCH(J$16,App1bIDnrs,0),8))</f>
        <v>1</v>
      </c>
      <c r="K69" s="534">
        <f t="shared" si="30"/>
        <v>1</v>
      </c>
      <c r="L69" s="534">
        <f t="shared" si="30"/>
        <v>1</v>
      </c>
      <c r="M69" s="534" t="str">
        <f t="shared" si="30"/>
        <v/>
      </c>
      <c r="N69" s="534">
        <f t="shared" si="30"/>
        <v>0.5</v>
      </c>
      <c r="O69" s="534" t="str">
        <f t="shared" si="30"/>
        <v/>
      </c>
      <c r="P69" s="534">
        <f t="shared" si="30"/>
        <v>1</v>
      </c>
      <c r="Q69" s="535">
        <f t="shared" si="30"/>
        <v>1</v>
      </c>
      <c r="R69" s="536">
        <f t="shared" ref="R69:AK69" si="31">IF(R$16="","",INDEX(App1data,MATCH(R$16,App1IDnrs,0),8))</f>
        <v>1</v>
      </c>
      <c r="S69" s="536">
        <f t="shared" si="31"/>
        <v>1</v>
      </c>
      <c r="T69" s="536">
        <f t="shared" si="31"/>
        <v>1</v>
      </c>
      <c r="U69" s="536">
        <f t="shared" si="31"/>
        <v>1</v>
      </c>
      <c r="V69" s="536">
        <f t="shared" si="31"/>
        <v>1</v>
      </c>
      <c r="W69" s="536">
        <f t="shared" si="31"/>
        <v>0</v>
      </c>
      <c r="X69" s="536">
        <f t="shared" si="31"/>
        <v>1</v>
      </c>
      <c r="Y69" s="536">
        <f t="shared" si="31"/>
        <v>0</v>
      </c>
      <c r="Z69" s="536">
        <f t="shared" si="31"/>
        <v>0.5</v>
      </c>
      <c r="AA69" s="536">
        <f t="shared" si="31"/>
        <v>1</v>
      </c>
      <c r="AB69" s="536">
        <f t="shared" si="31"/>
        <v>0</v>
      </c>
      <c r="AC69" s="536">
        <f t="shared" si="31"/>
        <v>0.8</v>
      </c>
      <c r="AD69" s="536">
        <f t="shared" si="31"/>
        <v>0</v>
      </c>
      <c r="AE69" s="536">
        <f t="shared" si="31"/>
        <v>1</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1108</v>
      </c>
      <c r="F70" s="456"/>
      <c r="G70" s="456" t="s">
        <v>1061</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f t="shared" si="34"/>
        <v>0</v>
      </c>
      <c r="AC70" s="536">
        <f t="shared" si="34"/>
        <v>0</v>
      </c>
      <c r="AD70" s="536">
        <f t="shared" si="34"/>
        <v>0</v>
      </c>
      <c r="AE70" s="536">
        <f t="shared" si="34"/>
        <v>0</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1109</v>
      </c>
      <c r="F71" s="456"/>
      <c r="G71" s="456" t="s">
        <v>1061</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f t="shared" si="37"/>
        <v>0</v>
      </c>
      <c r="AC71" s="536">
        <f t="shared" si="37"/>
        <v>0</v>
      </c>
      <c r="AD71" s="536">
        <f t="shared" si="37"/>
        <v>0</v>
      </c>
      <c r="AE71" s="536">
        <f t="shared" si="37"/>
        <v>0</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1110</v>
      </c>
      <c r="F72" s="456"/>
      <c r="G72" s="456" t="s">
        <v>1061</v>
      </c>
      <c r="H72" s="456"/>
      <c r="I72" s="456"/>
      <c r="J72" s="534" t="str">
        <f t="shared" ref="J72:Q72" si="39">IF(J$16="","",INDEX(App1bdata,MATCH(J$16,App1bIDnrs,0),11))</f>
        <v/>
      </c>
      <c r="K72" s="534" t="str">
        <f t="shared" si="39"/>
        <v/>
      </c>
      <c r="L72" s="534" t="str">
        <f t="shared" si="39"/>
        <v/>
      </c>
      <c r="M72" s="534" t="str">
        <f t="shared" si="39"/>
        <v/>
      </c>
      <c r="N72" s="534">
        <f t="shared" si="39"/>
        <v>0.5</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1</v>
      </c>
      <c r="X72" s="536">
        <f t="shared" si="40"/>
        <v>0</v>
      </c>
      <c r="Y72" s="536">
        <f t="shared" si="40"/>
        <v>0</v>
      </c>
      <c r="Z72" s="536">
        <f t="shared" si="40"/>
        <v>0</v>
      </c>
      <c r="AA72" s="536">
        <f t="shared" si="40"/>
        <v>0</v>
      </c>
      <c r="AB72" s="536">
        <f t="shared" si="40"/>
        <v>0</v>
      </c>
      <c r="AC72" s="536">
        <f t="shared" si="40"/>
        <v>0</v>
      </c>
      <c r="AD72" s="536">
        <f t="shared" si="40"/>
        <v>0</v>
      </c>
      <c r="AE72" s="536">
        <f t="shared" si="40"/>
        <v>0</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1111</v>
      </c>
      <c r="F73" s="456"/>
      <c r="G73" s="456" t="s">
        <v>1061</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f t="shared" si="43"/>
        <v>0</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1112</v>
      </c>
      <c r="F74" s="456"/>
      <c r="G74" s="456" t="s">
        <v>1061</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f t="shared" si="46"/>
        <v>0</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935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1045</v>
      </c>
      <c r="G2" s="465" t="s">
        <v>108</v>
      </c>
      <c r="H2" s="465" t="s">
        <v>1046</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1066</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1071</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1073</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1075</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409</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1077</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1052</v>
      </c>
      <c r="H16" s="456"/>
      <c r="I16" s="456"/>
      <c r="J16" s="547" t="str">
        <f>IF(Company_PC_inputs!J16="","",Company_PC_inputs!J16)</f>
        <v>PR19BRL_PC01</v>
      </c>
      <c r="K16" s="547" t="str">
        <f>IF(Company_PC_inputs!K16="","",Company_PC_inputs!K16)</f>
        <v>PR19BRL_PC02</v>
      </c>
      <c r="L16" s="547" t="str">
        <f>IF(Company_PC_inputs!L16="","",Company_PC_inputs!L16)</f>
        <v>PR19BRL_PC18</v>
      </c>
      <c r="M16" s="547" t="str">
        <f>IF(Company_PC_inputs!M16="","",Company_PC_inputs!M16)</f>
        <v/>
      </c>
      <c r="N16" s="547" t="str">
        <f>IF(Company_PC_inputs!N16="","",Company_PC_inputs!N16)</f>
        <v>PR19BRL_PC19</v>
      </c>
      <c r="O16" s="547" t="str">
        <f>IF(Company_PC_inputs!O16="","",Company_PC_inputs!O16)</f>
        <v/>
      </c>
      <c r="P16" s="547" t="str">
        <f>IF(Company_PC_inputs!P16="","",Company_PC_inputs!P16)</f>
        <v>PR19BRL_PC03</v>
      </c>
      <c r="Q16" s="548" t="str">
        <f>IF(Company_PC_inputs!Q16="","",Company_PC_inputs!Q16)</f>
        <v>PR19BRL_PC04</v>
      </c>
      <c r="R16" s="547" t="str">
        <f>IF(Company_PC_inputs!R16="","",Company_PC_inputs!R16)</f>
        <v>PR19BRL_PC06</v>
      </c>
      <c r="S16" s="547" t="str">
        <f>IF(Company_PC_inputs!S16="","",Company_PC_inputs!S16)</f>
        <v>PR19BRL_PC07</v>
      </c>
      <c r="T16" s="547" t="str">
        <f>IF(Company_PC_inputs!T16="","",Company_PC_inputs!T16)</f>
        <v>PR19BRL_PC08</v>
      </c>
      <c r="U16" s="547" t="str">
        <f>IF(Company_PC_inputs!U16="","",Company_PC_inputs!U16)</f>
        <v>PR19BRL_PC09</v>
      </c>
      <c r="V16" s="547" t="str">
        <f>IF(Company_PC_inputs!V16="","",Company_PC_inputs!V16)</f>
        <v>PR19BRL_PC10</v>
      </c>
      <c r="W16" s="547" t="str">
        <f>IF(Company_PC_inputs!W16="","",Company_PC_inputs!W16)</f>
        <v>PR19BRL_PC17</v>
      </c>
      <c r="X16" s="547" t="str">
        <f>IF(Company_PC_inputs!X16="","",Company_PC_inputs!X16)</f>
        <v>PR19BRL_PC20</v>
      </c>
      <c r="Y16" s="547" t="str">
        <f>IF(Company_PC_inputs!Y16="","",Company_PC_inputs!Y16)</f>
        <v>PR19BRL_PC21</v>
      </c>
      <c r="Z16" s="547" t="str">
        <f>IF(Company_PC_inputs!Z16="","",Company_PC_inputs!Z16)</f>
        <v>PR19BRL_PC22</v>
      </c>
      <c r="AA16" s="547" t="str">
        <f>IF(Company_PC_inputs!AA16="","",Company_PC_inputs!AA16)</f>
        <v>PR19BRL_PC23</v>
      </c>
      <c r="AB16" s="547" t="str">
        <f>IF(Company_PC_inputs!AB16="","",Company_PC_inputs!AB16)</f>
        <v>PR19BRL_PC24</v>
      </c>
      <c r="AC16" s="547" t="str">
        <f>IF(Company_PC_inputs!AC16="","",Company_PC_inputs!AC16)</f>
        <v>PR19BRL_PC25</v>
      </c>
      <c r="AD16" s="547" t="str">
        <f>IF(Company_PC_inputs!AD16="","",Company_PC_inputs!AD16)</f>
        <v>PR19BRL_PC26</v>
      </c>
      <c r="AE16" s="547" t="str">
        <f>IF(Company_PC_inputs!AE16="","",Company_PC_inputs!AE16)</f>
        <v>PR19BRL_PC28</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1052</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Customer contacts about water quality – appearance</v>
      </c>
      <c r="S17" s="506" t="str">
        <f>IF(Company_PC_inputs!S17="","",Company_PC_inputs!S17)</f>
        <v>Customer contacts about water quality – taste and smell</v>
      </c>
      <c r="T17" s="506" t="str">
        <f>IF(Company_PC_inputs!T17="","",Company_PC_inputs!T17)</f>
        <v>Properties at risk of receiving low pressure</v>
      </c>
      <c r="U17" s="506" t="str">
        <f>IF(Company_PC_inputs!U17="","",Company_PC_inputs!U17)</f>
        <v>Turbidity performance at treatment works</v>
      </c>
      <c r="V17" s="506" t="str">
        <f>IF(Company_PC_inputs!V17="","",Company_PC_inputs!V17)</f>
        <v>Unplanned maintenance – non-infrastructure</v>
      </c>
      <c r="W17" s="506" t="str">
        <f>IF(Company_PC_inputs!W17="","",Company_PC_inputs!W17)</f>
        <v>Void properties</v>
      </c>
      <c r="X17" s="506" t="str">
        <f>IF(Company_PC_inputs!X17="","",Company_PC_inputs!X17)</f>
        <v>Meter penetration</v>
      </c>
      <c r="Y17" s="506" t="str">
        <f>IF(Company_PC_inputs!Y17="","",Company_PC_inputs!Y17)</f>
        <v>Raw Water Quality of Sources</v>
      </c>
      <c r="Z17" s="506" t="str">
        <f>IF(Company_PC_inputs!Z17="","",Company_PC_inputs!Z17)</f>
        <v>Biodiversity Index</v>
      </c>
      <c r="AA17" s="506" t="str">
        <f>IF(Company_PC_inputs!AA17="","",Company_PC_inputs!AA17)</f>
        <v>Waste disposal compliance</v>
      </c>
      <c r="AB17" s="506" t="str">
        <f>IF(Company_PC_inputs!AB17="","",Company_PC_inputs!AB17)</f>
        <v xml:space="preserve">Water Industry National Environment Programme Compliance </v>
      </c>
      <c r="AC17" s="506" t="str">
        <f>IF(Company_PC_inputs!AC17="","",Company_PC_inputs!AC17)</f>
        <v>Local community satisfaction</v>
      </c>
      <c r="AD17" s="506" t="str">
        <f>IF(Company_PC_inputs!AD17="","",Company_PC_inputs!AD17)</f>
        <v>Abstraction Incentive Mechanism (AIM)</v>
      </c>
      <c r="AE17" s="506" t="str">
        <f>IF(Company_PC_inputs!AE17="","",Company_PC_inputs!AE17)</f>
        <v>Glastonbury Street Network Resilience</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409</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409</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1082</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1052</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1052</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409</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1091</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387</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1092</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1073</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1073</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1073</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1073</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1073</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1095</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409</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1098</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1073</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1073</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1101</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409</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1105</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1061</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1061</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1061</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1061</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1061</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1061</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1061</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935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1045</v>
      </c>
      <c r="G2" s="465" t="s">
        <v>108</v>
      </c>
      <c r="H2" s="465" t="s">
        <v>1046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1066</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1071</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1072</v>
      </c>
      <c r="F7" s="456"/>
      <c r="G7" s="456" t="s">
        <v>1073</v>
      </c>
      <c r="H7" s="456"/>
      <c r="I7" s="456"/>
      <c r="J7" s="563">
        <f>IF(Ofwat_PC_Interventions!J7&lt;&gt;"",Ofwat_PC_Interventions!J7,IF(Company_PC_inputs!J7&lt;&gt;"",Company_PC_inputs!J7,""))</f>
        <v>4.5999999999999996</v>
      </c>
      <c r="K7" s="564">
        <f>IF(Ofwat_PC_Interventions!K7&lt;&gt;"",Ofwat_PC_Interventions!K7,IF(Company_PC_inputs!K7&lt;&gt;"",Company_PC_inputs!K7,""))</f>
        <v>5.5949515008967268E-3</v>
      </c>
      <c r="L7" s="563">
        <f>IF(Ofwat_PC_Interventions!L7&lt;&gt;"",Ofwat_PC_Interventions!L7,IF(Company_PC_inputs!L7&lt;&gt;"",Company_PC_inputs!L7,""))</f>
        <v>9.3366093366093477</v>
      </c>
      <c r="M7" s="563" t="str">
        <f>IF(Ofwat_PC_Interventions!M7&lt;&gt;"",Ofwat_PC_Interventions!M7,IF(Company_PC_inputs!M7&lt;&gt;"",Company_PC_inputs!M7,""))</f>
        <v/>
      </c>
      <c r="N7" s="563">
        <f>IF(Ofwat_PC_Interventions!N7&lt;&gt;"",Ofwat_PC_Interventions!N7,IF(Company_PC_inputs!N7&lt;&gt;"",Company_PC_inputs!N7,""))</f>
        <v>-3.9623908663532603</v>
      </c>
      <c r="O7" s="563" t="str">
        <f>IF(Ofwat_PC_Interventions!O7&lt;&gt;"",Ofwat_PC_Interventions!O7,IF(Company_PC_inputs!O7&lt;&gt;"",Company_PC_inputs!O7,""))</f>
        <v/>
      </c>
      <c r="P7" s="565">
        <f>IF(Ofwat_PC_Interventions!P7&lt;&gt;"",Ofwat_PC_Interventions!P7,IF(Company_PC_inputs!P7&lt;&gt;"",Company_PC_inputs!P7,""))</f>
        <v>170.78977331539178</v>
      </c>
      <c r="Q7" s="566">
        <f>IF(Ofwat_PC_Interventions!Q7&lt;&gt;"",Ofwat_PC_Interventions!Q7,IF(Company_PC_inputs!Q7&lt;&gt;"",Company_PC_inputs!Q7,""))</f>
        <v>6.2090752441125794</v>
      </c>
      <c r="R7" s="567">
        <f>IF(Ofwat_PC_Interventions!R7&lt;&gt;"",Ofwat_PC_Interventions!R7,IF(Company_PC_inputs!R7&lt;&gt;"",Company_PC_inputs!R7,""))</f>
        <v>0.94</v>
      </c>
      <c r="S7" s="568">
        <f>IF(Ofwat_PC_Interventions!S7&lt;&gt;"",Ofwat_PC_Interventions!S7,IF(Company_PC_inputs!S7&lt;&gt;"",Company_PC_inputs!S7,""))</f>
        <v>0.27</v>
      </c>
      <c r="T7" s="567">
        <f>IF(Ofwat_PC_Interventions!T7&lt;&gt;"",Ofwat_PC_Interventions!T7,IF(Company_PC_inputs!T7&lt;&gt;"",Company_PC_inputs!T7,""))</f>
        <v>2</v>
      </c>
      <c r="U7" s="563">
        <f>IF(Ofwat_PC_Interventions!U7&lt;&gt;"",Ofwat_PC_Interventions!U7,IF(Company_PC_inputs!U7&lt;&gt;"",Company_PC_inputs!U7,""))</f>
        <v>0</v>
      </c>
      <c r="V7" s="565">
        <f>IF(Ofwat_PC_Interventions!V7&lt;&gt;"",Ofwat_PC_Interventions!V7,IF(Company_PC_inputs!V7&lt;&gt;"",Company_PC_inputs!V7,""))</f>
        <v>3077</v>
      </c>
      <c r="W7" s="568">
        <f>IF(Ofwat_PC_Interventions!W7&lt;&gt;"",Ofwat_PC_Interventions!W7,IF(Company_PC_inputs!W7&lt;&gt;"",Company_PC_inputs!W7,""))</f>
        <v>1.79</v>
      </c>
      <c r="X7" s="568">
        <f>IF(Ofwat_PC_Interventions!X7&lt;&gt;"",Ofwat_PC_Interventions!X7,IF(Company_PC_inputs!X7&lt;&gt;"",Company_PC_inputs!X7,""))</f>
        <v>64.89</v>
      </c>
      <c r="Y7" s="569">
        <f>IF(Ofwat_PC_Interventions!Y7&lt;&gt;"",Ofwat_PC_Interventions!Y7,IF(Company_PC_inputs!Y7&lt;&gt;"",Company_PC_inputs!Y7,""))</f>
        <v>394</v>
      </c>
      <c r="Z7" s="563">
        <f>IF(Ofwat_PC_Interventions!Z7&lt;&gt;"",Ofwat_PC_Interventions!Z7,IF(Company_PC_inputs!Z7&lt;&gt;"",Company_PC_inputs!Z7,""))</f>
        <v>17693</v>
      </c>
      <c r="AA7" s="567">
        <f>IF(Ofwat_PC_Interventions!AA7&lt;&gt;"",Ofwat_PC_Interventions!AA7,IF(Company_PC_inputs!AA7&lt;&gt;"",Company_PC_inputs!AA7,""))</f>
        <v>98</v>
      </c>
      <c r="AB7" s="568">
        <f>IF(Ofwat_PC_Interventions!AB7&lt;&gt;"",Ofwat_PC_Interventions!AB7,IF(Company_PC_inputs!AB7&lt;&gt;"",Company_PC_inputs!AB7,""))</f>
        <v>100</v>
      </c>
      <c r="AC7" s="567">
        <f>IF(Ofwat_PC_Interventions!AC7&lt;&gt;"",Ofwat_PC_Interventions!AC7,IF(Company_PC_inputs!AC7&lt;&gt;"",Company_PC_inputs!AC7,""))</f>
        <v>92</v>
      </c>
      <c r="AD7" s="570">
        <f>IF(Ofwat_PC_Interventions!AD7&lt;&gt;"",Ofwat_PC_Interventions!AD7,IF(Company_PC_inputs!AD7&lt;&gt;"",Company_PC_inputs!AD7,""))</f>
        <v>0</v>
      </c>
      <c r="AE7" s="563">
        <f>IF(Ofwat_PC_Interventions!AE7&lt;&gt;"",Ofwat_PC_Interventions!AE7,IF(Company_PC_inputs!AE7&lt;&gt;"",Company_PC_inputs!AE7,""))</f>
        <v>0</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1074</v>
      </c>
      <c r="F8" s="456"/>
      <c r="G8" s="456" t="s">
        <v>1075</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40.700000000000003</v>
      </c>
      <c r="M8" s="572" t="str">
        <f>IF(Ofwat_PC_Interventions!M8&lt;&gt;"",Ofwat_PC_Interventions!M8,IF(Company_PC_inputs!M8&lt;&gt;"",Company_PC_inputs!M8,""))</f>
        <v/>
      </c>
      <c r="N8" s="572">
        <f>IF(Ofwat_PC_Interventions!N8&lt;&gt;"",Ofwat_PC_Interventions!N8,IF(Company_PC_inputs!N8&lt;&gt;"",Company_PC_inputs!N8,""))</f>
        <v>148.9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1076</v>
      </c>
      <c r="F11" s="456"/>
      <c r="G11" s="456" t="s">
        <v>409</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1077</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1078</v>
      </c>
      <c r="F16" s="456"/>
      <c r="G16" s="456" t="s">
        <v>1052</v>
      </c>
      <c r="H16" s="456"/>
      <c r="I16" s="456"/>
      <c r="J16" s="575" t="str">
        <f>IF(Ofwat_PC_Interventions!J16&lt;&gt;"",Ofwat_PC_Interventions!J16,IF(Company_PC_inputs!J16&lt;&gt;"",Company_PC_inputs!J16,""))</f>
        <v>PR19BRL_PC01</v>
      </c>
      <c r="K16" s="575" t="str">
        <f>IF(Ofwat_PC_Interventions!K16&lt;&gt;"",Ofwat_PC_Interventions!K16,IF(Company_PC_inputs!K16&lt;&gt;"",Company_PC_inputs!K16,""))</f>
        <v>PR19BRL_PC02</v>
      </c>
      <c r="L16" s="575" t="str">
        <f>IF(Ofwat_PC_Interventions!L16&lt;&gt;"",Ofwat_PC_Interventions!L16,IF(Company_PC_inputs!L16&lt;&gt;"",Company_PC_inputs!L16,""))</f>
        <v>PR19BRL_PC18</v>
      </c>
      <c r="M16" s="575" t="str">
        <f>IF(Ofwat_PC_Interventions!M16&lt;&gt;"",Ofwat_PC_Interventions!M16,IF(Company_PC_inputs!M16&lt;&gt;"",Company_PC_inputs!M16,""))</f>
        <v/>
      </c>
      <c r="N16" s="575" t="str">
        <f>IF(Ofwat_PC_Interventions!N16&lt;&gt;"",Ofwat_PC_Interventions!N16,IF(Company_PC_inputs!N16&lt;&gt;"",Company_PC_inputs!N16,""))</f>
        <v>PR19BRL_PC19</v>
      </c>
      <c r="O16" s="575" t="str">
        <f>IF(Ofwat_PC_Interventions!O16&lt;&gt;"",Ofwat_PC_Interventions!O16,IF(Company_PC_inputs!O16&lt;&gt;"",Company_PC_inputs!O16,""))</f>
        <v/>
      </c>
      <c r="P16" s="575" t="str">
        <f>IF(Ofwat_PC_Interventions!P16&lt;&gt;"",Ofwat_PC_Interventions!P16,IF(Company_PC_inputs!P16&lt;&gt;"",Company_PC_inputs!P16,""))</f>
        <v>PR19BRL_PC03</v>
      </c>
      <c r="Q16" s="576" t="str">
        <f>IF(Ofwat_PC_Interventions!Q16&lt;&gt;"",Ofwat_PC_Interventions!Q16,IF(Company_PC_inputs!Q16&lt;&gt;"",Company_PC_inputs!Q16,""))</f>
        <v>PR19BRL_PC04</v>
      </c>
      <c r="R16" s="575" t="str">
        <f>IF(Ofwat_PC_Interventions!R16&lt;&gt;"",Ofwat_PC_Interventions!R16,IF(Company_PC_inputs!R16&lt;&gt;"",Company_PC_inputs!R16,""))</f>
        <v>PR19BRL_PC06</v>
      </c>
      <c r="S16" s="575" t="str">
        <f>IF(Ofwat_PC_Interventions!S16&lt;&gt;"",Ofwat_PC_Interventions!S16,IF(Company_PC_inputs!S16&lt;&gt;"",Company_PC_inputs!S16,""))</f>
        <v>PR19BRL_PC07</v>
      </c>
      <c r="T16" s="575" t="str">
        <f>IF(Ofwat_PC_Interventions!T16&lt;&gt;"",Ofwat_PC_Interventions!T16,IF(Company_PC_inputs!T16&lt;&gt;"",Company_PC_inputs!T16,""))</f>
        <v>PR19BRL_PC08</v>
      </c>
      <c r="U16" s="575" t="str">
        <f>IF(Ofwat_PC_Interventions!U16&lt;&gt;"",Ofwat_PC_Interventions!U16,IF(Company_PC_inputs!U16&lt;&gt;"",Company_PC_inputs!U16,""))</f>
        <v>PR19BRL_PC09</v>
      </c>
      <c r="V16" s="575" t="str">
        <f>IF(Ofwat_PC_Interventions!V16&lt;&gt;"",Ofwat_PC_Interventions!V16,IF(Company_PC_inputs!V16&lt;&gt;"",Company_PC_inputs!V16,""))</f>
        <v>PR19BRL_PC10</v>
      </c>
      <c r="W16" s="575" t="str">
        <f>IF(Ofwat_PC_Interventions!W16&lt;&gt;"",Ofwat_PC_Interventions!W16,IF(Company_PC_inputs!W16&lt;&gt;"",Company_PC_inputs!W16,""))</f>
        <v>PR19BRL_PC17</v>
      </c>
      <c r="X16" s="575" t="str">
        <f>IF(Ofwat_PC_Interventions!X16&lt;&gt;"",Ofwat_PC_Interventions!X16,IF(Company_PC_inputs!X16&lt;&gt;"",Company_PC_inputs!X16,""))</f>
        <v>PR19BRL_PC20</v>
      </c>
      <c r="Y16" s="575" t="str">
        <f>IF(Ofwat_PC_Interventions!Y16&lt;&gt;"",Ofwat_PC_Interventions!Y16,IF(Company_PC_inputs!Y16&lt;&gt;"",Company_PC_inputs!Y16,""))</f>
        <v>PR19BRL_PC21</v>
      </c>
      <c r="Z16" s="575" t="str">
        <f>IF(Ofwat_PC_Interventions!Z16&lt;&gt;"",Ofwat_PC_Interventions!Z16,IF(Company_PC_inputs!Z16&lt;&gt;"",Company_PC_inputs!Z16,""))</f>
        <v>PR19BRL_PC22</v>
      </c>
      <c r="AA16" s="575" t="str">
        <f>IF(Ofwat_PC_Interventions!AA16&lt;&gt;"",Ofwat_PC_Interventions!AA16,IF(Company_PC_inputs!AA16&lt;&gt;"",Company_PC_inputs!AA16,""))</f>
        <v>PR19BRL_PC23</v>
      </c>
      <c r="AB16" s="575" t="str">
        <f>IF(Ofwat_PC_Interventions!AB16&lt;&gt;"",Ofwat_PC_Interventions!AB16,IF(Company_PC_inputs!AB16&lt;&gt;"",Company_PC_inputs!AB16,""))</f>
        <v>PR19BRL_PC24</v>
      </c>
      <c r="AC16" s="575" t="str">
        <f>IF(Ofwat_PC_Interventions!AC16&lt;&gt;"",Ofwat_PC_Interventions!AC16,IF(Company_PC_inputs!AC16&lt;&gt;"",Company_PC_inputs!AC16,""))</f>
        <v>PR19BRL_PC25</v>
      </c>
      <c r="AD16" s="575" t="str">
        <f>IF(Ofwat_PC_Interventions!AD16&lt;&gt;"",Ofwat_PC_Interventions!AD16,IF(Company_PC_inputs!AD16&lt;&gt;"",Company_PC_inputs!AD16,""))</f>
        <v>PR19BRL_PC26</v>
      </c>
      <c r="AE16" s="575" t="str">
        <f>IF(Ofwat_PC_Interventions!AE16&lt;&gt;"",Ofwat_PC_Interventions!AE16,IF(Company_PC_inputs!AE16&lt;&gt;"",Company_PC_inputs!AE16,""))</f>
        <v>PR19BRL_PC28</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1079</v>
      </c>
      <c r="F17" s="505"/>
      <c r="G17" s="505" t="s">
        <v>1052</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Customer contacts about water quality – appearance</v>
      </c>
      <c r="S17" s="577" t="str">
        <f>IF(Ofwat_PC_Interventions!S17&lt;&gt;"",Ofwat_PC_Interventions!S17,IF(Company_PC_inputs!S17&lt;&gt;"",Company_PC_inputs!S17,""))</f>
        <v>Customer contacts about water quality – taste and smell</v>
      </c>
      <c r="T17" s="577" t="str">
        <f>IF(Ofwat_PC_Interventions!T17&lt;&gt;"",Ofwat_PC_Interventions!T17,IF(Company_PC_inputs!T17&lt;&gt;"",Company_PC_inputs!T17,""))</f>
        <v>Properties at risk of receiving low pressure</v>
      </c>
      <c r="U17" s="577" t="str">
        <f>IF(Ofwat_PC_Interventions!U17&lt;&gt;"",Ofwat_PC_Interventions!U17,IF(Company_PC_inputs!U17&lt;&gt;"",Company_PC_inputs!U17,""))</f>
        <v>Turbidity performance at treatment works</v>
      </c>
      <c r="V17" s="577" t="str">
        <f>IF(Ofwat_PC_Interventions!V17&lt;&gt;"",Ofwat_PC_Interventions!V17,IF(Company_PC_inputs!V17&lt;&gt;"",Company_PC_inputs!V17,""))</f>
        <v>Unplanned maintenance – non-infrastructure</v>
      </c>
      <c r="W17" s="577" t="str">
        <f>IF(Ofwat_PC_Interventions!W17&lt;&gt;"",Ofwat_PC_Interventions!W17,IF(Company_PC_inputs!W17&lt;&gt;"",Company_PC_inputs!W17,""))</f>
        <v>Void properties</v>
      </c>
      <c r="X17" s="577" t="str">
        <f>IF(Ofwat_PC_Interventions!X17&lt;&gt;"",Ofwat_PC_Interventions!X17,IF(Company_PC_inputs!X17&lt;&gt;"",Company_PC_inputs!X17,""))</f>
        <v>Meter penetration</v>
      </c>
      <c r="Y17" s="577" t="str">
        <f>IF(Ofwat_PC_Interventions!Y17&lt;&gt;"",Ofwat_PC_Interventions!Y17,IF(Company_PC_inputs!Y17&lt;&gt;"",Company_PC_inputs!Y17,""))</f>
        <v>Raw Water Quality of Sources</v>
      </c>
      <c r="Z17" s="577" t="str">
        <f>IF(Ofwat_PC_Interventions!Z17&lt;&gt;"",Ofwat_PC_Interventions!Z17,IF(Company_PC_inputs!Z17&lt;&gt;"",Company_PC_inputs!Z17,""))</f>
        <v>Biodiversity Index</v>
      </c>
      <c r="AA17" s="577" t="str">
        <f>IF(Ofwat_PC_Interventions!AA17&lt;&gt;"",Ofwat_PC_Interventions!AA17,IF(Company_PC_inputs!AA17&lt;&gt;"",Company_PC_inputs!AA17,""))</f>
        <v>Waste disposal compliance</v>
      </c>
      <c r="AB17" s="577" t="str">
        <f>IF(Ofwat_PC_Interventions!AB17&lt;&gt;"",Ofwat_PC_Interventions!AB17,IF(Company_PC_inputs!AB17&lt;&gt;"",Company_PC_inputs!AB17,""))</f>
        <v xml:space="preserve">Water Industry National Environment Programme Compliance </v>
      </c>
      <c r="AC17" s="577" t="str">
        <f>IF(Ofwat_PC_Interventions!AC17&lt;&gt;"",Ofwat_PC_Interventions!AC17,IF(Company_PC_inputs!AC17&lt;&gt;"",Company_PC_inputs!AC17,""))</f>
        <v>Local community satisfaction</v>
      </c>
      <c r="AD17" s="577" t="str">
        <f>IF(Ofwat_PC_Interventions!AD17&lt;&gt;"",Ofwat_PC_Interventions!AD17,IF(Company_PC_inputs!AD17&lt;&gt;"",Company_PC_inputs!AD17,""))</f>
        <v>Abstraction Incentive Mechanism (AIM)</v>
      </c>
      <c r="AE17" s="577" t="str">
        <f>IF(Ofwat_PC_Interventions!AE17&lt;&gt;"",Ofwat_PC_Interventions!AE17,IF(Company_PC_inputs!AE17&lt;&gt;"",Company_PC_inputs!AE17,""))</f>
        <v>Glastonbury Street Network Resilience</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1080</v>
      </c>
      <c r="F19" s="456"/>
      <c r="G19" s="456" t="s">
        <v>409</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1081</v>
      </c>
      <c r="F20" s="456"/>
      <c r="G20" s="456" t="s">
        <v>409</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1082</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1083</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f>IF(Ofwat_PC_Interventions!AD23&lt;&gt;"",Ofwat_PC_Interventions!AD23,IF(Company_PC_inputs!AD23&lt;&gt;"",Company_PC_inputs!AD23,""))</f>
        <v>0</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1084</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f>IF(Ofwat_PC_Interventions!AD24&lt;&gt;"",Ofwat_PC_Interventions!AD24,IF(Company_PC_inputs!AD24&lt;&gt;"",Company_PC_inputs!AD24,""))</f>
        <v>0</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1085</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f>IF(Ofwat_PC_Interventions!AD25&lt;&gt;"",Ofwat_PC_Interventions!AD25,IF(Company_PC_inputs!AD25&lt;&gt;"",Company_PC_inputs!AD25,""))</f>
        <v>0</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1086</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f>IF(Ofwat_PC_Interventions!AD27&lt;&gt;"",Ofwat_PC_Interventions!AD27,IF(Company_PC_inputs!AD27&lt;&gt;"",Company_PC_inputs!AD27,""))</f>
        <v>0</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1087</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f>IF(Ofwat_PC_Interventions!AD28&lt;&gt;"",Ofwat_PC_Interventions!AD28,IF(Company_PC_inputs!AD28&lt;&gt;"",Company_PC_inputs!AD28,""))</f>
        <v>0</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1088</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f>IF(Ofwat_PC_Interventions!AD29&lt;&gt;"",Ofwat_PC_Interventions!AD29,IF(Company_PC_inputs!AD29&lt;&gt;"",Company_PC_inputs!AD29,""))</f>
        <v>0</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1073</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nr</v>
      </c>
      <c r="W31" s="493" t="str">
        <f>IF(Ofwat_PC_Interventions!W31&lt;&gt;"",Ofwat_PC_Interventions!W31,IF(Company_PC_inputs!W31&lt;&gt;"",Company_PC_inputs!W31,""))</f>
        <v>%</v>
      </c>
      <c r="X31" s="493" t="str">
        <f>IF(Ofwat_PC_Interventions!X31&lt;&gt;"",Ofwat_PC_Interventions!X31,IF(Company_PC_inputs!X31&lt;&gt;"",Company_PC_inputs!X31,""))</f>
        <v>%</v>
      </c>
      <c r="Y31" s="493" t="str">
        <f>IF(Ofwat_PC_Interventions!Y31&lt;&gt;"",Ofwat_PC_Interventions!Y31,IF(Company_PC_inputs!Y31&lt;&gt;"",Company_PC_inputs!Y31,""))</f>
        <v>nr</v>
      </c>
      <c r="Z31" s="493" t="str">
        <f>IF(Ofwat_PC_Interventions!Z31&lt;&gt;"",Ofwat_PC_Interventions!Z31,IF(Company_PC_inputs!Z31&lt;&gt;"",Company_PC_inputs!Z31,""))</f>
        <v>score</v>
      </c>
      <c r="AA31" s="493" t="str">
        <f>IF(Ofwat_PC_Interventions!AA31&lt;&gt;"",Ofwat_PC_Interventions!AA31,IF(Company_PC_inputs!AA31&lt;&gt;"",Company_PC_inputs!AA31,""))</f>
        <v>%</v>
      </c>
      <c r="AB31" s="493" t="str">
        <f>IF(Ofwat_PC_Interventions!AB31&lt;&gt;"",Ofwat_PC_Interventions!AB31,IF(Company_PC_inputs!AB31&lt;&gt;"",Company_PC_inputs!AB31,""))</f>
        <v>%</v>
      </c>
      <c r="AC31" s="493" t="str">
        <f>IF(Ofwat_PC_Interventions!AC31&lt;&gt;"",Ofwat_PC_Interventions!AC31,IF(Company_PC_inputs!AC31&lt;&gt;"",Company_PC_inputs!AC31,""))</f>
        <v>%</v>
      </c>
      <c r="AD31" s="493" t="str">
        <f>IF(Ofwat_PC_Interventions!AD31&lt;&gt;"",Ofwat_PC_Interventions!AD31,IF(Company_PC_inputs!AD31&lt;&gt;"",Company_PC_inputs!AD31,""))</f>
        <v>nr</v>
      </c>
      <c r="AE31" s="493" t="str">
        <f>IF(Ofwat_PC_Interventions!AE31&lt;&gt;"",Ofwat_PC_Interventions!AE31,IF(Company_PC_inputs!AE31&lt;&gt;"",Company_PC_inputs!AE31,""))</f>
        <v>nr</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943</v>
      </c>
      <c r="F33" s="456"/>
      <c r="G33" s="456" t="s">
        <v>1052</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Revenue</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944</v>
      </c>
      <c r="F34" s="456"/>
      <c r="G34" s="456" t="s">
        <v>1052</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End of 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In-period</v>
      </c>
      <c r="AC34" s="497" t="str">
        <f>IF(Ofwat_PC_Interventions!AC34&lt;&gt;"",Ofwat_PC_Interventions!AC34,IF(Company_PC_inputs!AC34&lt;&gt;"",Company_PC_inputs!AC34,""))</f>
        <v>In-period</v>
      </c>
      <c r="AD34" s="497" t="str">
        <f>IF(Ofwat_PC_Interventions!AD34&lt;&gt;"",Ofwat_PC_Interventions!AD34,IF(Company_PC_inputs!AD34&lt;&gt;"",Company_PC_inputs!AD34,""))</f>
        <v>In-period</v>
      </c>
      <c r="AE34" s="497" t="str">
        <f>IF(Ofwat_PC_Interventions!AE34&lt;&gt;"",Ofwat_PC_Interventions!AE34,IF(Company_PC_inputs!AE34&lt;&gt;"",Company_PC_inputs!AE34,""))</f>
        <v>End of period</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1089</v>
      </c>
      <c r="F36" s="456"/>
      <c r="G36" s="456" t="s">
        <v>409</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1090</v>
      </c>
      <c r="F38" s="456"/>
      <c r="G38" s="456" t="s">
        <v>1091</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Down</v>
      </c>
      <c r="V38" s="497" t="str">
        <f>IF(Ofwat_PC_Interventions!V38&lt;&gt;"",Ofwat_PC_Interventions!V38,IF(Company_PC_inputs!V38&lt;&gt;"",Company_PC_inputs!V38,""))</f>
        <v>Down</v>
      </c>
      <c r="W38" s="497" t="str">
        <f>IF(Ofwat_PC_Interventions!W38&lt;&gt;"",Ofwat_PC_Interventions!W38,IF(Company_PC_inputs!W38&lt;&gt;"",Company_PC_inputs!W38,""))</f>
        <v>Down</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Up</v>
      </c>
      <c r="AA38" s="497" t="str">
        <f>IF(Ofwat_PC_Interventions!AA38&lt;&gt;"",Ofwat_PC_Interventions!AA38,IF(Company_PC_inputs!AA38&lt;&gt;"",Company_PC_inputs!AA38,""))</f>
        <v>Up</v>
      </c>
      <c r="AB38" s="497" t="str">
        <f>IF(Ofwat_PC_Interventions!AB38&lt;&gt;"",Ofwat_PC_Interventions!AB38,IF(Company_PC_inputs!AB38&lt;&gt;"",Company_PC_inputs!AB38,""))</f>
        <v>Up</v>
      </c>
      <c r="AC38" s="497" t="str">
        <f>IF(Ofwat_PC_Interventions!AC38&lt;&gt;"",Ofwat_PC_Interventions!AC38,IF(Company_PC_inputs!AC38&lt;&gt;"",Company_PC_inputs!AC38,""))</f>
        <v>Up</v>
      </c>
      <c r="AD38" s="497" t="str">
        <f>IF(Ofwat_PC_Interventions!AD38&lt;&gt;"",Ofwat_PC_Interventions!AD38,IF(Company_PC_inputs!AD38&lt;&gt;"",Company_PC_inputs!AD38,""))</f>
        <v>Down</v>
      </c>
      <c r="AE38" s="497" t="str">
        <f>IF(Ofwat_PC_Interventions!AE38&lt;&gt;"",Ofwat_PC_Interventions!AE38,IF(Company_PC_inputs!AE38&lt;&gt;"",Company_PC_inputs!AE38,""))</f>
        <v>Down</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387</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0</v>
      </c>
      <c r="W40" s="497">
        <f>IF(Ofwat_PC_Interventions!W40&lt;&gt;"",Ofwat_PC_Interventions!W40,IF(Company_PC_inputs!W40&lt;&gt;"",Company_PC_inputs!W40,""))</f>
        <v>2</v>
      </c>
      <c r="X40" s="497">
        <f>IF(Ofwat_PC_Interventions!X40&lt;&gt;"",Ofwat_PC_Interventions!X40,IF(Company_PC_inputs!X40&lt;&gt;"",Company_PC_inputs!X40,""))</f>
        <v>2</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f>IF(Ofwat_PC_Interventions!AB40&lt;&gt;"",Ofwat_PC_Interventions!AB40,IF(Company_PC_inputs!AB40&lt;&gt;"",Company_PC_inputs!AB40,""))</f>
        <v>0</v>
      </c>
      <c r="AC40" s="497">
        <f>IF(Ofwat_PC_Interventions!AC40&lt;&gt;"",Ofwat_PC_Interventions!AC40,IF(Company_PC_inputs!AC40&lt;&gt;"",Company_PC_inputs!AC40,""))</f>
        <v>1</v>
      </c>
      <c r="AD40" s="497">
        <f>IF(Ofwat_PC_Interventions!AD40&lt;&gt;"",Ofwat_PC_Interventions!AD40,IF(Company_PC_inputs!AD40&lt;&gt;"",Company_PC_inputs!AD40,""))</f>
        <v>1</v>
      </c>
      <c r="AE40" s="497">
        <f>IF(Ofwat_PC_Interventions!AE40&lt;&gt;"",Ofwat_PC_Interventions!AE40,IF(Company_PC_inputs!AE40&lt;&gt;"",Company_PC_inputs!AE40,""))</f>
        <v>0</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1092</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949</v>
      </c>
      <c r="F43" s="456"/>
      <c r="G43" s="456" t="s">
        <v>1073</v>
      </c>
      <c r="H43" s="456"/>
      <c r="I43" s="456"/>
      <c r="J43" s="493" t="str">
        <f>IF(Ofwat_PC_Interventions!J43&lt;&gt;"",Ofwat_PC_Interventions!J43,IF(Company_PC_inputs!J43&lt;&gt;"",Company_PC_inputs!J43,""))</f>
        <v/>
      </c>
      <c r="K43" s="493">
        <f>IF(Ofwat_PC_Interventions!K43&lt;&gt;"",Ofwat_PC_Interventions!K43,IF(Company_PC_inputs!K43&lt;&gt;"",Company_PC_inputs!K43,""))</f>
        <v>1.0416666666666667E-3</v>
      </c>
      <c r="L43" s="493">
        <f>IF(Ofwat_PC_Interventions!L43&lt;&gt;"",Ofwat_PC_Interventions!L43,IF(Company_PC_inputs!L43&lt;&gt;"",Company_PC_inputs!L43,""))</f>
        <v>22.1</v>
      </c>
      <c r="M43" s="493" t="str">
        <f>IF(Ofwat_PC_Interventions!M43&lt;&gt;"",Ofwat_PC_Interventions!M43,IF(Company_PC_inputs!M43&lt;&gt;"",Company_PC_inputs!M43,""))</f>
        <v/>
      </c>
      <c r="N43" s="493">
        <f>IF(Ofwat_PC_Interventions!N43&lt;&gt;"",Ofwat_PC_Interventions!N43,IF(Company_PC_inputs!N43&lt;&gt;"",Company_PC_inputs!N43,""))</f>
        <v>10.4</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f>IF(Ofwat_PC_Interventions!R43&lt;&gt;"",Ofwat_PC_Interventions!R43,IF(Company_PC_inputs!R43&lt;&gt;"",Company_PC_inputs!R43,""))</f>
        <v>0.33</v>
      </c>
      <c r="S43" s="493">
        <f>IF(Ofwat_PC_Interventions!S43&lt;&gt;"",Ofwat_PC_Interventions!S43,IF(Company_PC_inputs!S43&lt;&gt;"",Company_PC_inputs!S43,""))</f>
        <v>0.17</v>
      </c>
      <c r="T43" s="493">
        <f>IF(Ofwat_PC_Interventions!T43&lt;&gt;"",Ofwat_PC_Interventions!T43,IF(Company_PC_inputs!T43&lt;&gt;"",Company_PC_inputs!T43,""))</f>
        <v>13</v>
      </c>
      <c r="U43" s="493" t="str">
        <f>IF(Ofwat_PC_Interventions!U43&lt;&gt;"",Ofwat_PC_Interventions!U43,IF(Company_PC_inputs!U43&lt;&gt;"",Company_PC_inputs!U43,""))</f>
        <v/>
      </c>
      <c r="V43" s="493" t="str">
        <f>IF(Ofwat_PC_Interventions!V43&lt;&gt;"",Ofwat_PC_Interventions!V43,IF(Company_PC_inputs!V43&lt;&gt;"",Company_PC_inputs!V43,""))</f>
        <v/>
      </c>
      <c r="W43" s="493">
        <f>IF(Ofwat_PC_Interventions!W43&lt;&gt;"",Ofwat_PC_Interventions!W43,IF(Company_PC_inputs!W43&lt;&gt;"",Company_PC_inputs!W43,""))</f>
        <v>1.3</v>
      </c>
      <c r="X43" s="493" t="str">
        <f>IF(Ofwat_PC_Interventions!X43&lt;&gt;"",Ofwat_PC_Interventions!X43,IF(Company_PC_inputs!X43&lt;&gt;"",Company_PC_inputs!X43,""))</f>
        <v/>
      </c>
      <c r="Y43" s="493">
        <f>IF(Ofwat_PC_Interventions!Y43&lt;&gt;"",Ofwat_PC_Interventions!Y43,IF(Company_PC_inputs!Y43&lt;&gt;"",Company_PC_inputs!Y43,""))</f>
        <v>583</v>
      </c>
      <c r="Z43" s="493">
        <f>IF(Ofwat_PC_Interventions!Z43&lt;&gt;"",Ofwat_PC_Interventions!Z43,IF(Company_PC_inputs!Z43&lt;&gt;"",Company_PC_inputs!Z43,""))</f>
        <v>17858</v>
      </c>
      <c r="AA43" s="493" t="str">
        <f>IF(Ofwat_PC_Interventions!AA43&lt;&gt;"",Ofwat_PC_Interventions!AA43,IF(Company_PC_inputs!AA43&lt;&gt;"",Company_PC_inputs!AA43,""))</f>
        <v/>
      </c>
      <c r="AB43" s="493" t="str">
        <f>IF(Ofwat_PC_Interventions!AB43&lt;&gt;"",Ofwat_PC_Interventions!AB43,IF(Company_PC_inputs!AB43&lt;&gt;"",Company_PC_inputs!AB43,""))</f>
        <v/>
      </c>
      <c r="AC43" s="493">
        <f>IF(Ofwat_PC_Interventions!AC43&lt;&gt;"",Ofwat_PC_Interventions!AC43,IF(Company_PC_inputs!AC43&lt;&gt;"",Company_PC_inputs!AC43,""))</f>
        <v>93</v>
      </c>
      <c r="AD43" s="493">
        <f>IF(Ofwat_PC_Interventions!AD43&lt;&gt;"",Ofwat_PC_Interventions!AD43,IF(Company_PC_inputs!AD43&lt;&gt;"",Company_PC_inputs!AD43,""))</f>
        <v>-733.5</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950</v>
      </c>
      <c r="F44" s="456"/>
      <c r="G44" s="456" t="s">
        <v>1073</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951</v>
      </c>
      <c r="F45" s="456"/>
      <c r="G45" s="456" t="s">
        <v>1073</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15.8</v>
      </c>
      <c r="M45" s="493" t="str">
        <f>IF(Ofwat_PC_Interventions!M45&lt;&gt;"",Ofwat_PC_Interventions!M45,IF(Company_PC_inputs!M45&lt;&gt;"",Company_PC_inputs!M45,""))</f>
        <v/>
      </c>
      <c r="N45" s="493">
        <f>IF(Ofwat_PC_Interventions!N45&lt;&gt;"",Ofwat_PC_Interventions!N45,IF(Company_PC_inputs!N45&lt;&gt;"",Company_PC_inputs!N45,""))</f>
        <v>3.9</v>
      </c>
      <c r="O45" s="493" t="str">
        <f>IF(Ofwat_PC_Interventions!O45&lt;&gt;"",Ofwat_PC_Interventions!O45,IF(Company_PC_inputs!O45&lt;&gt;"",Company_PC_inputs!O45,""))</f>
        <v/>
      </c>
      <c r="P45" s="493">
        <f>IF(Ofwat_PC_Interventions!P45&lt;&gt;"",Ofwat_PC_Interventions!P45,IF(Company_PC_inputs!P45&lt;&gt;"",Company_PC_inputs!P45,""))</f>
        <v>134.6</v>
      </c>
      <c r="Q45" s="494">
        <f>IF(Ofwat_PC_Interventions!Q45&lt;&gt;"",Ofwat_PC_Interventions!Q45,IF(Company_PC_inputs!Q45&lt;&gt;"",Company_PC_inputs!Q45,""))</f>
        <v>2.34</v>
      </c>
      <c r="R45" s="493">
        <f>IF(Ofwat_PC_Interventions!R45&lt;&gt;"",Ofwat_PC_Interventions!R45,IF(Company_PC_inputs!R45&lt;&gt;"",Company_PC_inputs!R45,""))</f>
        <v>0.63</v>
      </c>
      <c r="S45" s="493">
        <f>IF(Ofwat_PC_Interventions!S45&lt;&gt;"",Ofwat_PC_Interventions!S45,IF(Company_PC_inputs!S45&lt;&gt;"",Company_PC_inputs!S45,""))</f>
        <v>0.32</v>
      </c>
      <c r="T45" s="493">
        <f>IF(Ofwat_PC_Interventions!T45&lt;&gt;"",Ofwat_PC_Interventions!T45,IF(Company_PC_inputs!T45&lt;&gt;"",Company_PC_inputs!T45,""))</f>
        <v>57</v>
      </c>
      <c r="U45" s="493">
        <f>IF(Ofwat_PC_Interventions!U45&lt;&gt;"",Ofwat_PC_Interventions!U45,IF(Company_PC_inputs!U45&lt;&gt;"",Company_PC_inputs!U45,""))</f>
        <v>0</v>
      </c>
      <c r="V45" s="493">
        <f>IF(Ofwat_PC_Interventions!V45&lt;&gt;"",Ofwat_PC_Interventions!V45,IF(Company_PC_inputs!V45&lt;&gt;"",Company_PC_inputs!V45,""))</f>
        <v>3272</v>
      </c>
      <c r="W45" s="493">
        <f>IF(Ofwat_PC_Interventions!W45&lt;&gt;"",Ofwat_PC_Interventions!W45,IF(Company_PC_inputs!W45&lt;&gt;"",Company_PC_inputs!W45,""))</f>
        <v>1.8</v>
      </c>
      <c r="X45" s="493">
        <f>IF(Ofwat_PC_Interventions!X45&lt;&gt;"",Ofwat_PC_Interventions!X45,IF(Company_PC_inputs!X45&lt;&gt;"",Company_PC_inputs!X45,""))</f>
        <v>71.3</v>
      </c>
      <c r="Y45" s="493">
        <f>IF(Ofwat_PC_Interventions!Y45&lt;&gt;"",Ofwat_PC_Interventions!Y45,IF(Company_PC_inputs!Y45&lt;&gt;"",Company_PC_inputs!Y45,""))</f>
        <v>322</v>
      </c>
      <c r="Z45" s="493">
        <f>IF(Ofwat_PC_Interventions!Z45&lt;&gt;"",Ofwat_PC_Interventions!Z45,IF(Company_PC_inputs!Z45&lt;&gt;"",Company_PC_inputs!Z45,""))</f>
        <v>17689</v>
      </c>
      <c r="AA45" s="493">
        <f>IF(Ofwat_PC_Interventions!AA45&lt;&gt;"",Ofwat_PC_Interventions!AA45,IF(Company_PC_inputs!AA45&lt;&gt;"",Company_PC_inputs!AA45,""))</f>
        <v>100</v>
      </c>
      <c r="AB45" s="493">
        <f>IF(Ofwat_PC_Interventions!AB45&lt;&gt;"",Ofwat_PC_Interventions!AB45,IF(Company_PC_inputs!AB45&lt;&gt;"",Company_PC_inputs!AB45,""))</f>
        <v>100</v>
      </c>
      <c r="AC45" s="493">
        <f>IF(Ofwat_PC_Interventions!AC45&lt;&gt;"",Ofwat_PC_Interventions!AC45,IF(Company_PC_inputs!AC45&lt;&gt;"",Company_PC_inputs!AC45,""))</f>
        <v>85</v>
      </c>
      <c r="AD45" s="493">
        <f>IF(Ofwat_PC_Interventions!AD45&lt;&gt;"",Ofwat_PC_Interventions!AD45,IF(Company_PC_inputs!AD45&lt;&gt;"",Company_PC_inputs!AD45,""))</f>
        <v>-186.1</v>
      </c>
      <c r="AE45" s="493">
        <f>IF(Ofwat_PC_Interventions!AE45&lt;&gt;"",Ofwat_PC_Interventions!AE45,IF(Company_PC_inputs!AE45&lt;&gt;"",Company_PC_inputs!AE45,""))</f>
        <v>0</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952</v>
      </c>
      <c r="F46" s="456"/>
      <c r="G46" s="456" t="s">
        <v>1073</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144.6</v>
      </c>
      <c r="Q46" s="494">
        <f>IF(Ofwat_PC_Interventions!Q46&lt;&gt;"",Ofwat_PC_Interventions!Q46,IF(Company_PC_inputs!Q46&lt;&gt;"",Company_PC_inputs!Q46,""))</f>
        <v>2.81</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f>IF(Ofwat_PC_Interventions!AA46&lt;&gt;"",Ofwat_PC_Interventions!AA46,IF(Company_PC_inputs!AA46&lt;&gt;"",Company_PC_inputs!AA46,""))</f>
        <v>97</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953</v>
      </c>
      <c r="F47" s="456"/>
      <c r="G47" s="456" t="s">
        <v>1073</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0</v>
      </c>
      <c r="M47" s="493" t="str">
        <f>IF(Ofwat_PC_Interventions!M47&lt;&gt;"",Ofwat_PC_Interventions!M47,IF(Company_PC_inputs!M47&lt;&gt;"",Company_PC_inputs!M47,""))</f>
        <v/>
      </c>
      <c r="N47" s="493">
        <f>IF(Ofwat_PC_Interventions!N47&lt;&gt;"",Ofwat_PC_Interventions!N47,IF(Company_PC_inputs!N47&lt;&gt;"",Company_PC_inputs!N47,""))</f>
        <v>-8.6</v>
      </c>
      <c r="O47" s="493" t="str">
        <f>IF(Ofwat_PC_Interventions!O47&lt;&gt;"",Ofwat_PC_Interventions!O47,IF(Company_PC_inputs!O47&lt;&gt;"",Company_PC_inputs!O47,""))</f>
        <v/>
      </c>
      <c r="P47" s="493">
        <f>IF(Ofwat_PC_Interventions!P47&lt;&gt;"",Ofwat_PC_Interventions!P47,IF(Company_PC_inputs!P47&lt;&gt;"",Company_PC_inputs!P47,""))</f>
        <v>193.8</v>
      </c>
      <c r="Q47" s="494">
        <f>IF(Ofwat_PC_Interventions!Q47&lt;&gt;"",Ofwat_PC_Interventions!Q47,IF(Company_PC_inputs!Q47&lt;&gt;"",Company_PC_inputs!Q47,""))</f>
        <v>4.68</v>
      </c>
      <c r="R47" s="493">
        <f>IF(Ofwat_PC_Interventions!R47&lt;&gt;"",Ofwat_PC_Interventions!R47,IF(Company_PC_inputs!R47&lt;&gt;"",Company_PC_inputs!R47,""))</f>
        <v>1.66</v>
      </c>
      <c r="S47" s="493">
        <f>IF(Ofwat_PC_Interventions!S47&lt;&gt;"",Ofwat_PC_Interventions!S47,IF(Company_PC_inputs!S47&lt;&gt;"",Company_PC_inputs!S47,""))</f>
        <v>0.8</v>
      </c>
      <c r="T47" s="493">
        <f>IF(Ofwat_PC_Interventions!T47&lt;&gt;"",Ofwat_PC_Interventions!T47,IF(Company_PC_inputs!T47&lt;&gt;"",Company_PC_inputs!T47,""))</f>
        <v>195</v>
      </c>
      <c r="U47" s="493" t="str">
        <f>IF(Ofwat_PC_Interventions!U47&lt;&gt;"",Ofwat_PC_Interventions!U47,IF(Company_PC_inputs!U47&lt;&gt;"",Company_PC_inputs!U47,""))</f>
        <v/>
      </c>
      <c r="V47" s="493">
        <f>IF(Ofwat_PC_Interventions!V47&lt;&gt;"",Ofwat_PC_Interventions!V47,IF(Company_PC_inputs!V47&lt;&gt;"",Company_PC_inputs!V47,""))</f>
        <v>3601</v>
      </c>
      <c r="W47" s="493">
        <f>IF(Ofwat_PC_Interventions!W47&lt;&gt;"",Ofwat_PC_Interventions!W47,IF(Company_PC_inputs!W47&lt;&gt;"",Company_PC_inputs!W47,""))</f>
        <v>2.2999999999999998</v>
      </c>
      <c r="X47" s="493" t="str">
        <f>IF(Ofwat_PC_Interventions!X47&lt;&gt;"",Ofwat_PC_Interventions!X47,IF(Company_PC_inputs!X47&lt;&gt;"",Company_PC_inputs!X47,""))</f>
        <v/>
      </c>
      <c r="Y47" s="493">
        <f>IF(Ofwat_PC_Interventions!Y47&lt;&gt;"",Ofwat_PC_Interventions!Y47,IF(Company_PC_inputs!Y47&lt;&gt;"",Company_PC_inputs!Y47,""))</f>
        <v>0</v>
      </c>
      <c r="Z47" s="493">
        <f>IF(Ofwat_PC_Interventions!Z47&lt;&gt;"",Ofwat_PC_Interventions!Z47,IF(Company_PC_inputs!Z47&lt;&gt;"",Company_PC_inputs!Z47,""))</f>
        <v>17652</v>
      </c>
      <c r="AA47" s="493">
        <f>IF(Ofwat_PC_Interventions!AA47&lt;&gt;"",Ofwat_PC_Interventions!AA47,IF(Company_PC_inputs!AA47&lt;&gt;"",Company_PC_inputs!AA47,""))</f>
        <v>94</v>
      </c>
      <c r="AB47" s="493" t="str">
        <f>IF(Ofwat_PC_Interventions!AB47&lt;&gt;"",Ofwat_PC_Interventions!AB47,IF(Company_PC_inputs!AB47&lt;&gt;"",Company_PC_inputs!AB47,""))</f>
        <v/>
      </c>
      <c r="AC47" s="493">
        <f>IF(Ofwat_PC_Interventions!AC47&lt;&gt;"",Ofwat_PC_Interventions!AC47,IF(Company_PC_inputs!AC47&lt;&gt;"",Company_PC_inputs!AC47,""))</f>
        <v>75</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1093</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9.5000000000000001E-2</v>
      </c>
      <c r="L49" s="579">
        <f>IF(Ofwat_PC_Interventions!L49&lt;&gt;"",Ofwat_PC_Interventions!L49,IF(Company_PC_inputs!L49&lt;&gt;"",Company_PC_inputs!L49,""))</f>
        <v>0.16400000000000001</v>
      </c>
      <c r="M49" s="579" t="str">
        <f>IF(Ofwat_PC_Interventions!M49&lt;&gt;"",Ofwat_PC_Interventions!M49,IF(Company_PC_inputs!M49&lt;&gt;"",Company_PC_inputs!M49,""))</f>
        <v/>
      </c>
      <c r="N49" s="579">
        <f>IF(Ofwat_PC_Interventions!N49&lt;&gt;"",Ofwat_PC_Interventions!N49,IF(Company_PC_inputs!N49&lt;&gt;"",Company_PC_inputs!N49,""))</f>
        <v>2.5000000000000001E-2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0.14599999999999999</v>
      </c>
      <c r="S49" s="579">
        <f>IF(Ofwat_PC_Interventions!S49&lt;&gt;"",Ofwat_PC_Interventions!S49,IF(Company_PC_inputs!S49&lt;&gt;"",Company_PC_inputs!S49,""))</f>
        <v>0.21299999999999999</v>
      </c>
      <c r="T49" s="579">
        <f>IF(Ofwat_PC_Interventions!T49&lt;&gt;"",Ofwat_PC_Interventions!T49,IF(Company_PC_inputs!T49&lt;&gt;"",Company_PC_inputs!T49,""))</f>
        <v>4.5999999999999999E-3</v>
      </c>
      <c r="U49" s="579" t="str">
        <f>IF(Ofwat_PC_Interventions!U49&lt;&gt;"",Ofwat_PC_Interventions!U49,IF(Company_PC_inputs!U49&lt;&gt;"",Company_PC_inputs!U49,""))</f>
        <v/>
      </c>
      <c r="V49" s="579" t="str">
        <f>IF(Ofwat_PC_Interventions!V49&lt;&gt;"",Ofwat_PC_Interventions!V49,IF(Company_PC_inputs!V49&lt;&gt;"",Company_PC_inputs!V49,""))</f>
        <v/>
      </c>
      <c r="W49" s="579">
        <f>IF(Ofwat_PC_Interventions!W49&lt;&gt;"",Ofwat_PC_Interventions!W49,IF(Company_PC_inputs!W49&lt;&gt;"",Company_PC_inputs!W49,""))</f>
        <v>0.41399999999999998</v>
      </c>
      <c r="X49" s="579">
        <f>IF(Ofwat_PC_Interventions!X49&lt;&gt;"",Ofwat_PC_Interventions!X49,IF(Company_PC_inputs!X49&lt;&gt;"",Company_PC_inputs!X49,""))</f>
        <v>0.55400000000000005</v>
      </c>
      <c r="Y49" s="579">
        <f>IF(Ofwat_PC_Interventions!Y49&lt;&gt;"",Ofwat_PC_Interventions!Y49,IF(Company_PC_inputs!Y49&lt;&gt;"",Company_PC_inputs!Y49,""))</f>
        <v>1.84E-4</v>
      </c>
      <c r="Z49" s="579">
        <f>IF(Ofwat_PC_Interventions!Z49&lt;&gt;"",Ofwat_PC_Interventions!Z49,IF(Company_PC_inputs!Z49&lt;&gt;"",Company_PC_inputs!Z49,""))</f>
        <v>4.2700000000000002E-4</v>
      </c>
      <c r="AA49" s="579" t="str">
        <f>IF(Ofwat_PC_Interventions!AA49&lt;&gt;"",Ofwat_PC_Interventions!AA49,IF(Company_PC_inputs!AA49&lt;&gt;"",Company_PC_inputs!AA49,""))</f>
        <v/>
      </c>
      <c r="AB49" s="579" t="str">
        <f>IF(Ofwat_PC_Interventions!AB49&lt;&gt;"",Ofwat_PC_Interventions!AB49,IF(Company_PC_inputs!AB49&lt;&gt;"",Company_PC_inputs!AB49,""))</f>
        <v/>
      </c>
      <c r="AC49" s="579">
        <f>IF(Ofwat_PC_Interventions!AC49&lt;&gt;"",Ofwat_PC_Interventions!AC49,IF(Company_PC_inputs!AC49&lt;&gt;"",Company_PC_inputs!AC49,""))</f>
        <v>2.0799999999999999E-2</v>
      </c>
      <c r="AD49" s="579">
        <f>IF(Ofwat_PC_Interventions!AD49&lt;&gt;"",Ofwat_PC_Interventions!AD49,IF(Company_PC_inputs!AD49&lt;&gt;"",Company_PC_inputs!AD49,""))</f>
        <v>5.0000000000000002E-5</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1094</v>
      </c>
      <c r="F50" s="456"/>
      <c r="G50" s="456" t="str">
        <f>"£m/unit ("&amp;InpCompany!$F$10&amp;" prices)"</f>
        <v>£m/unit (2017-18 prices)</v>
      </c>
      <c r="H50" s="456"/>
      <c r="I50" s="456"/>
      <c r="J50" s="579">
        <f>IF(Ofwat_PC_Interventions!J50&lt;&gt;"",Ofwat_PC_Interventions!J50,IF(Company_PC_inputs!J50&lt;&gt;"",Company_PC_inputs!J50,""))</f>
        <v>-0.191</v>
      </c>
      <c r="K50" s="579">
        <f>IF(Ofwat_PC_Interventions!K50&lt;&gt;"",Ofwat_PC_Interventions!K50,IF(Company_PC_inputs!K50&lt;&gt;"",Company_PC_inputs!K50,""))</f>
        <v>-9.5000000000000001E-2</v>
      </c>
      <c r="L50" s="579">
        <f>IF(Ofwat_PC_Interventions!L50&lt;&gt;"",Ofwat_PC_Interventions!L50,IF(Company_PC_inputs!L50&lt;&gt;"",Company_PC_inputs!L50,""))</f>
        <v>-0.26200000000000001</v>
      </c>
      <c r="M50" s="579" t="str">
        <f>IF(Ofwat_PC_Interventions!M50&lt;&gt;"",Ofwat_PC_Interventions!M50,IF(Company_PC_inputs!M50&lt;&gt;"",Company_PC_inputs!M50,""))</f>
        <v/>
      </c>
      <c r="N50" s="579">
        <f>IF(Ofwat_PC_Interventions!N50&lt;&gt;"",Ofwat_PC_Interventions!N50,IF(Company_PC_inputs!N50&lt;&gt;"",Company_PC_inputs!N50,""))</f>
        <v>-0.03</v>
      </c>
      <c r="O50" s="579" t="str">
        <f>IF(Ofwat_PC_Interventions!O50&lt;&gt;"",Ofwat_PC_Interventions!O50,IF(Company_PC_inputs!O50&lt;&gt;"",Company_PC_inputs!O50,""))</f>
        <v/>
      </c>
      <c r="P50" s="579">
        <f>IF(Ofwat_PC_Interventions!P50&lt;&gt;"",Ofwat_PC_Interventions!P50,IF(Company_PC_inputs!P50&lt;&gt;"",Company_PC_inputs!P50,""))</f>
        <v>-0.04</v>
      </c>
      <c r="Q50" s="580">
        <f>IF(Ofwat_PC_Interventions!Q50&lt;&gt;"",Ofwat_PC_Interventions!Q50,IF(Company_PC_inputs!Q50&lt;&gt;"",Company_PC_inputs!Q50,""))</f>
        <v>-0.38100000000000001</v>
      </c>
      <c r="R50" s="579">
        <f>IF(Ofwat_PC_Interventions!R50&lt;&gt;"",Ofwat_PC_Interventions!R50,IF(Company_PC_inputs!R50&lt;&gt;"",Company_PC_inputs!R50,""))</f>
        <v>-0.17499999999999999</v>
      </c>
      <c r="S50" s="579">
        <f>IF(Ofwat_PC_Interventions!S50&lt;&gt;"",Ofwat_PC_Interventions!S50,IF(Company_PC_inputs!S50&lt;&gt;"",Company_PC_inputs!S50,""))</f>
        <v>-0.25600000000000001</v>
      </c>
      <c r="T50" s="579">
        <f>IF(Ofwat_PC_Interventions!T50&lt;&gt;"",Ofwat_PC_Interventions!T50,IF(Company_PC_inputs!T50&lt;&gt;"",Company_PC_inputs!T50,""))</f>
        <v>-8.6400000000000001E-3</v>
      </c>
      <c r="U50" s="579">
        <f>IF(Ofwat_PC_Interventions!U50&lt;&gt;"",Ofwat_PC_Interventions!U50,IF(Company_PC_inputs!U50&lt;&gt;"",Company_PC_inputs!U50,""))</f>
        <v>-8.3000000000000004E-2</v>
      </c>
      <c r="V50" s="579">
        <f>IF(Ofwat_PC_Interventions!V50&lt;&gt;"",Ofwat_PC_Interventions!V50,IF(Company_PC_inputs!V50&lt;&gt;"",Company_PC_inputs!V50,""))</f>
        <v>-8.92E-4</v>
      </c>
      <c r="W50" s="579">
        <f>IF(Ofwat_PC_Interventions!W50&lt;&gt;"",Ofwat_PC_Interventions!W50,IF(Company_PC_inputs!W50&lt;&gt;"",Company_PC_inputs!W50,""))</f>
        <v>-0.41399999999999998</v>
      </c>
      <c r="X50" s="579">
        <f>IF(Ofwat_PC_Interventions!X50&lt;&gt;"",Ofwat_PC_Interventions!X50,IF(Company_PC_inputs!X50&lt;&gt;"",Company_PC_inputs!X50,""))</f>
        <v>-0.45300000000000001</v>
      </c>
      <c r="Y50" s="579">
        <f>IF(Ofwat_PC_Interventions!Y50&lt;&gt;"",Ofwat_PC_Interventions!Y50,IF(Company_PC_inputs!Y50&lt;&gt;"",Company_PC_inputs!Y50,""))</f>
        <v>-2.12E-4</v>
      </c>
      <c r="Z50" s="579">
        <f>IF(Ofwat_PC_Interventions!Z50&lt;&gt;"",Ofwat_PC_Interventions!Z50,IF(Company_PC_inputs!Z50&lt;&gt;"",Company_PC_inputs!Z50,""))</f>
        <v>-7.2099999999999996E-4</v>
      </c>
      <c r="AA50" s="579">
        <f>IF(Ofwat_PC_Interventions!AA50&lt;&gt;"",Ofwat_PC_Interventions!AA50,IF(Company_PC_inputs!AA50&lt;&gt;"",Company_PC_inputs!AA50,""))</f>
        <v>-8.5900000000000004E-3</v>
      </c>
      <c r="AB50" s="579">
        <f>IF(Ofwat_PC_Interventions!AB50&lt;&gt;"",Ofwat_PC_Interventions!AB50,IF(Company_PC_inputs!AB50&lt;&gt;"",Company_PC_inputs!AB50,""))</f>
        <v>-2.3800000000000002E-3</v>
      </c>
      <c r="AC50" s="579">
        <f>IF(Ofwat_PC_Interventions!AC50&lt;&gt;"",Ofwat_PC_Interventions!AC50,IF(Company_PC_inputs!AC50&lt;&gt;"",Company_PC_inputs!AC50,""))</f>
        <v>-2.1100000000000001E-2</v>
      </c>
      <c r="AD50" s="579">
        <f>IF(Ofwat_PC_Interventions!AD50&lt;&gt;"",Ofwat_PC_Interventions!AD50,IF(Company_PC_inputs!AD50&lt;&gt;"",Company_PC_inputs!AD50,""))</f>
        <v>-5.0000000000000002E-5</v>
      </c>
      <c r="AE50" s="579">
        <f>IF(Ofwat_PC_Interventions!AE50&lt;&gt;"",Ofwat_PC_Interventions!AE50,IF(Company_PC_inputs!AE50&lt;&gt;"",Company_PC_inputs!AE50,""))</f>
        <v>-5.3100000000000001E-2</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1095</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1096</v>
      </c>
      <c r="F53" s="456"/>
      <c r="G53" s="456" t="s">
        <v>409</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1097</v>
      </c>
      <c r="F54" s="456"/>
      <c r="G54" s="456" t="s">
        <v>1098</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954</v>
      </c>
      <c r="F56" s="456"/>
      <c r="G56" s="456" t="s">
        <v>1073</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955</v>
      </c>
      <c r="F57" s="456"/>
      <c r="G57" s="456" t="s">
        <v>1073</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f>IF(Ofwat_PC_Interventions!L57&lt;&gt;"",Ofwat_PC_Interventions!L57,IF(Company_PC_inputs!L57&lt;&gt;"",Company_PC_inputs!L57,""))</f>
        <v>-5</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1099</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1100</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1101</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1102</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1103</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1104</v>
      </c>
      <c r="F65" s="456"/>
      <c r="G65" s="456" t="s">
        <v>409</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1105</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1106</v>
      </c>
      <c r="F68" s="456"/>
      <c r="G68" s="456" t="s">
        <v>1061</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1</v>
      </c>
      <c r="Z68" s="581">
        <f>IF(Ofwat_PC_Interventions!Z68&lt;&gt;"",Ofwat_PC_Interventions!Z68,IF(Company_PC_inputs!Z68&lt;&gt;"",Company_PC_inputs!Z68,""))</f>
        <v>0.5</v>
      </c>
      <c r="AA68" s="581">
        <f>IF(Ofwat_PC_Interventions!AA68&lt;&gt;"",Ofwat_PC_Interventions!AA68,IF(Company_PC_inputs!AA68&lt;&gt;"",Company_PC_inputs!AA68,""))</f>
        <v>0</v>
      </c>
      <c r="AB68" s="581">
        <f>IF(Ofwat_PC_Interventions!AB68&lt;&gt;"",Ofwat_PC_Interventions!AB68,IF(Company_PC_inputs!AB68&lt;&gt;"",Company_PC_inputs!AB68,""))</f>
        <v>1</v>
      </c>
      <c r="AC68" s="581">
        <f>IF(Ofwat_PC_Interventions!AC68&lt;&gt;"",Ofwat_PC_Interventions!AC68,IF(Company_PC_inputs!AC68&lt;&gt;"",Company_PC_inputs!AC68,""))</f>
        <v>0.2</v>
      </c>
      <c r="AD68" s="581">
        <f>IF(Ofwat_PC_Interventions!AD68&lt;&gt;"",Ofwat_PC_Interventions!AD68,IF(Company_PC_inputs!AD68&lt;&gt;"",Company_PC_inputs!AD68,""))</f>
        <v>1</v>
      </c>
      <c r="AE68" s="581">
        <f>IF(Ofwat_PC_Interventions!AE68&lt;&gt;"",Ofwat_PC_Interventions!AE68,IF(Company_PC_inputs!AE68&lt;&gt;"",Company_PC_inputs!AE68,""))</f>
        <v>0</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1107</v>
      </c>
      <c r="F69" s="456"/>
      <c r="G69" s="456" t="s">
        <v>1061</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0.5</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1</v>
      </c>
      <c r="W69" s="581">
        <f>IF(Ofwat_PC_Interventions!W69&lt;&gt;"",Ofwat_PC_Interventions!W69,IF(Company_PC_inputs!W69&lt;&gt;"",Company_PC_inputs!W69,""))</f>
        <v>0</v>
      </c>
      <c r="X69" s="581">
        <f>IF(Ofwat_PC_Interventions!X69&lt;&gt;"",Ofwat_PC_Interventions!X69,IF(Company_PC_inputs!X69&lt;&gt;"",Company_PC_inputs!X69,""))</f>
        <v>1</v>
      </c>
      <c r="Y69" s="581">
        <f>IF(Ofwat_PC_Interventions!Y69&lt;&gt;"",Ofwat_PC_Interventions!Y69,IF(Company_PC_inputs!Y69&lt;&gt;"",Company_PC_inputs!Y69,""))</f>
        <v>0</v>
      </c>
      <c r="Z69" s="581">
        <f>IF(Ofwat_PC_Interventions!Z69&lt;&gt;"",Ofwat_PC_Interventions!Z69,IF(Company_PC_inputs!Z69&lt;&gt;"",Company_PC_inputs!Z69,""))</f>
        <v>0.5</v>
      </c>
      <c r="AA69" s="581">
        <f>IF(Ofwat_PC_Interventions!AA69&lt;&gt;"",Ofwat_PC_Interventions!AA69,IF(Company_PC_inputs!AA69&lt;&gt;"",Company_PC_inputs!AA69,""))</f>
        <v>1</v>
      </c>
      <c r="AB69" s="581">
        <f>IF(Ofwat_PC_Interventions!AB69&lt;&gt;"",Ofwat_PC_Interventions!AB69,IF(Company_PC_inputs!AB69&lt;&gt;"",Company_PC_inputs!AB69,""))</f>
        <v>0</v>
      </c>
      <c r="AC69" s="581">
        <f>IF(Ofwat_PC_Interventions!AC69&lt;&gt;"",Ofwat_PC_Interventions!AC69,IF(Company_PC_inputs!AC69&lt;&gt;"",Company_PC_inputs!AC69,""))</f>
        <v>0.8</v>
      </c>
      <c r="AD69" s="581">
        <f>IF(Ofwat_PC_Interventions!AD69&lt;&gt;"",Ofwat_PC_Interventions!AD69,IF(Company_PC_inputs!AD69&lt;&gt;"",Company_PC_inputs!AD69,""))</f>
        <v>0</v>
      </c>
      <c r="AE69" s="581">
        <f>IF(Ofwat_PC_Interventions!AE69&lt;&gt;"",Ofwat_PC_Interventions!AE69,IF(Company_PC_inputs!AE69&lt;&gt;"",Company_PC_inputs!AE69,""))</f>
        <v>1</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1108</v>
      </c>
      <c r="F70" s="456"/>
      <c r="G70" s="456" t="s">
        <v>1061</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f>IF(Ofwat_PC_Interventions!AC70&lt;&gt;"",Ofwat_PC_Interventions!AC70,IF(Company_PC_inputs!AC70&lt;&gt;"",Company_PC_inputs!AC70,""))</f>
        <v>0</v>
      </c>
      <c r="AD70" s="581">
        <f>IF(Ofwat_PC_Interventions!AD70&lt;&gt;"",Ofwat_PC_Interventions!AD70,IF(Company_PC_inputs!AD70&lt;&gt;"",Company_PC_inputs!AD70,""))</f>
        <v>0</v>
      </c>
      <c r="AE70" s="581">
        <f>IF(Ofwat_PC_Interventions!AE70&lt;&gt;"",Ofwat_PC_Interventions!AE70,IF(Company_PC_inputs!AE70&lt;&gt;"",Company_PC_inputs!AE70,""))</f>
        <v>0</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1109</v>
      </c>
      <c r="F71" s="456"/>
      <c r="G71" s="456" t="s">
        <v>1061</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f>IF(Ofwat_PC_Interventions!AE71&lt;&gt;"",Ofwat_PC_Interventions!AE71,IF(Company_PC_inputs!AE71&lt;&gt;"",Company_PC_inputs!AE71,""))</f>
        <v>0</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1110</v>
      </c>
      <c r="F72" s="456"/>
      <c r="G72" s="456" t="s">
        <v>1061</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f>IF(Ofwat_PC_Interventions!N72&lt;&gt;"",Ofwat_PC_Interventions!N72,IF(Company_PC_inputs!N72&lt;&gt;"",Company_PC_inputs!N72,""))</f>
        <v>0.5</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1</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f>IF(Ofwat_PC_Interventions!AE72&lt;&gt;"",Ofwat_PC_Interventions!AE72,IF(Company_PC_inputs!AE72&lt;&gt;"",Company_PC_inputs!AE72,""))</f>
        <v>0</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1111</v>
      </c>
      <c r="F73" s="456"/>
      <c r="G73" s="456" t="s">
        <v>1061</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f>IF(Ofwat_PC_Interventions!AE73&lt;&gt;"",Ofwat_PC_Interventions!AE73,IF(Company_PC_inputs!AE73&lt;&gt;"",Company_PC_inputs!AE73,""))</f>
        <v>0</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1112</v>
      </c>
      <c r="F74" s="456"/>
      <c r="G74" s="456" t="s">
        <v>1061</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f>IF(Ofwat_PC_Interventions!AE74&lt;&gt;"",Ofwat_PC_Interventions!AE74,IF(Company_PC_inputs!AE74&lt;&gt;"",Company_PC_inputs!AE74,""))</f>
        <v>0</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935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Bristol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1045</v>
      </c>
      <c r="G2" s="465" t="s">
        <v>108</v>
      </c>
      <c r="H2" s="465" t="s">
        <v>1046</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1066</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PR19BRL_PC01</v>
      </c>
      <c r="K5" s="588" t="str">
        <f>IF(InpPerformance!K16&lt;&gt;"",InpPerformance!K16,"")</f>
        <v>PR19BRL_PC02</v>
      </c>
      <c r="L5" s="588" t="str">
        <f>IF(InpPerformance!L16&lt;&gt;"",InpPerformance!L16,"")</f>
        <v>PR19BRL_PC18</v>
      </c>
      <c r="M5" s="588" t="str">
        <f>IF(InpPerformance!M16&lt;&gt;"",InpPerformance!M16,"")</f>
        <v/>
      </c>
      <c r="N5" s="588" t="str">
        <f>IF(InpPerformance!N16&lt;&gt;"",InpPerformance!N16,"")</f>
        <v>PR19BRL_PC19</v>
      </c>
      <c r="O5" s="588" t="str">
        <f>IF(InpPerformance!O16&lt;&gt;"",InpPerformance!O16,"")</f>
        <v/>
      </c>
      <c r="P5" s="588" t="str">
        <f>IF(InpPerformance!P16&lt;&gt;"",InpPerformance!P16,"")</f>
        <v>PR19BRL_PC03</v>
      </c>
      <c r="Q5" s="589" t="str">
        <f>IF(InpPerformance!Q16&lt;&gt;"",InpPerformance!Q16,"")</f>
        <v>PR19BRL_PC04</v>
      </c>
      <c r="R5" s="588" t="str">
        <f>IF(InpPerformance!R16&lt;&gt;"",InpPerformance!R16,"")</f>
        <v>PR19BRL_PC06</v>
      </c>
      <c r="S5" s="588" t="str">
        <f>IF(InpPerformance!S16&lt;&gt;"",InpPerformance!S16,"")</f>
        <v>PR19BRL_PC07</v>
      </c>
      <c r="T5" s="588" t="str">
        <f>IF(InpPerformance!T16&lt;&gt;"",InpPerformance!T16,"")</f>
        <v>PR19BRL_PC08</v>
      </c>
      <c r="U5" s="588" t="str">
        <f>IF(InpPerformance!U16&lt;&gt;"",InpPerformance!U16,"")</f>
        <v>PR19BRL_PC09</v>
      </c>
      <c r="V5" s="588" t="str">
        <f>IF(InpPerformance!V16&lt;&gt;"",InpPerformance!V16,"")</f>
        <v>PR19BRL_PC10</v>
      </c>
      <c r="W5" s="588" t="str">
        <f>IF(InpPerformance!W16&lt;&gt;"",InpPerformance!W16,"")</f>
        <v>PR19BRL_PC17</v>
      </c>
      <c r="X5" s="588" t="str">
        <f>IF(InpPerformance!X16&lt;&gt;"",InpPerformance!X16,"")</f>
        <v>PR19BRL_PC20</v>
      </c>
      <c r="Y5" s="588" t="str">
        <f>IF(InpPerformance!Y16&lt;&gt;"",InpPerformance!Y16,"")</f>
        <v>PR19BRL_PC21</v>
      </c>
      <c r="Z5" s="588" t="str">
        <f>IF(InpPerformance!Z16&lt;&gt;"",InpPerformance!Z16,"")</f>
        <v>PR19BRL_PC22</v>
      </c>
      <c r="AA5" s="588" t="str">
        <f>IF(InpPerformance!AA16&lt;&gt;"",InpPerformance!AA16,"")</f>
        <v>PR19BRL_PC23</v>
      </c>
      <c r="AB5" s="588" t="str">
        <f>IF(InpPerformance!AB16&lt;&gt;"",InpPerformance!AB16,"")</f>
        <v>PR19BRL_PC24</v>
      </c>
      <c r="AC5" s="588" t="str">
        <f>IF(InpPerformance!AC16&lt;&gt;"",InpPerformance!AC16,"")</f>
        <v>PR19BRL_PC25</v>
      </c>
      <c r="AD5" s="588" t="str">
        <f>IF(InpPerformance!AD16&lt;&gt;"",InpPerformance!AD16,"")</f>
        <v>PR19BRL_PC26</v>
      </c>
      <c r="AE5" s="588" t="str">
        <f>IF(InpPerformance!AE16&lt;&gt;"",InpPerformance!AE16,"")</f>
        <v>PR19BRL_PC28</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Customer contacts about water quality – appearance</v>
      </c>
      <c r="S6" s="588" t="str">
        <f>IF(InpPerformance!S17&lt;&gt;"",InpPerformance!S17,"")</f>
        <v>Customer contacts about water quality – taste and smell</v>
      </c>
      <c r="T6" s="588" t="str">
        <f>IF(InpPerformance!T17&lt;&gt;"",InpPerformance!T17,"")</f>
        <v>Properties at risk of receiving low pressure</v>
      </c>
      <c r="U6" s="588" t="str">
        <f>IF(InpPerformance!U17&lt;&gt;"",InpPerformance!U17,"")</f>
        <v>Turbidity performance at treatment works</v>
      </c>
      <c r="V6" s="588" t="str">
        <f>IF(InpPerformance!V17&lt;&gt;"",InpPerformance!V17,"")</f>
        <v>Unplanned maintenance – non-infrastructure</v>
      </c>
      <c r="W6" s="588" t="str">
        <f>IF(InpPerformance!W17&lt;&gt;"",InpPerformance!W17,"")</f>
        <v>Void properties</v>
      </c>
      <c r="X6" s="588" t="str">
        <f>IF(InpPerformance!X17&lt;&gt;"",InpPerformance!X17,"")</f>
        <v>Meter penetration</v>
      </c>
      <c r="Y6" s="588" t="str">
        <f>IF(InpPerformance!Y17&lt;&gt;"",InpPerformance!Y17,"")</f>
        <v>Raw Water Quality of Sources</v>
      </c>
      <c r="Z6" s="588" t="str">
        <f>IF(InpPerformance!Z17&lt;&gt;"",InpPerformance!Z17,"")</f>
        <v>Biodiversity Index</v>
      </c>
      <c r="AA6" s="588" t="str">
        <f>IF(InpPerformance!AA17&lt;&gt;"",InpPerformance!AA17,"")</f>
        <v>Waste disposal compliance</v>
      </c>
      <c r="AB6" s="588" t="str">
        <f>IF(InpPerformance!AB17&lt;&gt;"",InpPerformance!AB17,"")</f>
        <v xml:space="preserve">Water Industry National Environment Programme Compliance </v>
      </c>
      <c r="AC6" s="588" t="str">
        <f>IF(InpPerformance!AC17&lt;&gt;"",InpPerformance!AC17,"")</f>
        <v>Local community satisfaction</v>
      </c>
      <c r="AD6" s="588" t="str">
        <f>IF(InpPerformance!AD17&lt;&gt;"",InpPerformance!AD17,"")</f>
        <v>Abstraction Incentive Mechanism (AIM)</v>
      </c>
      <c r="AE6" s="588" t="str">
        <f>IF(InpPerformance!AE17&lt;&gt;"",InpPerformance!AE17,"")</f>
        <v>Glastonbury Street Network Resilience</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4.5999999999999996</v>
      </c>
      <c r="K7" s="592">
        <f>IF(InpPerformance!K7&lt;&gt;"",InpPerformance!K7,"")</f>
        <v>5.5949515008967268E-3</v>
      </c>
      <c r="L7" s="591">
        <f>IF(InpPerformance!L7&lt;&gt;"",InpPerformance!L7,"")</f>
        <v>9.3366093366093477</v>
      </c>
      <c r="M7" s="591" t="str">
        <f>IF(InpPerformance!M7&lt;&gt;"",InpPerformance!M7,"")</f>
        <v/>
      </c>
      <c r="N7" s="591">
        <f>IF(InpPerformance!N7&lt;&gt;"",InpPerformance!N7,"")</f>
        <v>-3.9623908663532603</v>
      </c>
      <c r="O7" s="591" t="str">
        <f>IF(InpPerformance!O7&lt;&gt;"",InpPerformance!O7,"")</f>
        <v/>
      </c>
      <c r="P7" s="591">
        <f>IF(InpPerformance!P7&lt;&gt;"",InpPerformance!P7,"")</f>
        <v>170.78977331539178</v>
      </c>
      <c r="Q7" s="593">
        <f>IF(InpPerformance!Q7&lt;&gt;"",InpPerformance!Q7,"")</f>
        <v>6.2090752441125794</v>
      </c>
      <c r="R7" s="591">
        <f>IF(InpPerformance!R7&lt;&gt;"",InpPerformance!R7,"")</f>
        <v>0.94</v>
      </c>
      <c r="S7" s="591">
        <f>IF(InpPerformance!S7&lt;&gt;"",InpPerformance!S7,"")</f>
        <v>0.27</v>
      </c>
      <c r="T7" s="591">
        <f>IF(InpPerformance!T7&lt;&gt;"",InpPerformance!T7,"")</f>
        <v>2</v>
      </c>
      <c r="U7" s="591">
        <f>IF(InpPerformance!U7&lt;&gt;"",InpPerformance!U7,"")</f>
        <v>0</v>
      </c>
      <c r="V7" s="591">
        <f>IF(InpPerformance!V7&lt;&gt;"",InpPerformance!V7,"")</f>
        <v>3077</v>
      </c>
      <c r="W7" s="591">
        <f>IF(InpPerformance!W7&lt;&gt;"",InpPerformance!W7,"")</f>
        <v>1.79</v>
      </c>
      <c r="X7" s="591">
        <f>IF(InpPerformance!X7&lt;&gt;"",InpPerformance!X7,"")</f>
        <v>64.89</v>
      </c>
      <c r="Y7" s="591">
        <f>IF(InpPerformance!Y7&lt;&gt;"",InpPerformance!Y7,"")</f>
        <v>394</v>
      </c>
      <c r="Z7" s="591">
        <f>IF(InpPerformance!Z7&lt;&gt;"",InpPerformance!Z7,"")</f>
        <v>17693</v>
      </c>
      <c r="AA7" s="591">
        <f>IF(InpPerformance!AA7&lt;&gt;"",InpPerformance!AA7,"")</f>
        <v>98</v>
      </c>
      <c r="AB7" s="591">
        <f>IF(InpPerformance!AB7&lt;&gt;"",InpPerformance!AB7,"")</f>
        <v>100</v>
      </c>
      <c r="AC7" s="591">
        <f>IF(InpPerformance!AC7&lt;&gt;"",InpPerformance!AC7,"")</f>
        <v>92</v>
      </c>
      <c r="AD7" s="591">
        <f>IF(InpPerformance!AD7&lt;&gt;"",InpPerformance!AD7,"")</f>
        <v>0</v>
      </c>
      <c r="AE7" s="591">
        <f>IF(InpPerformance!AE7&lt;&gt;"",InpPerformance!AE7,"")</f>
        <v>0</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nr</v>
      </c>
      <c r="V9" s="594" t="str">
        <f>IF(InpPerformance!V31&lt;&gt;"",InpPerformance!V31,"")</f>
        <v>nr</v>
      </c>
      <c r="W9" s="594" t="str">
        <f>IF(InpPerformance!W31&lt;&gt;"",InpPerformance!W31,"")</f>
        <v>%</v>
      </c>
      <c r="X9" s="594" t="str">
        <f>IF(InpPerformance!X31&lt;&gt;"",InpPerformance!X31,"")</f>
        <v>%</v>
      </c>
      <c r="Y9" s="594" t="str">
        <f>IF(InpPerformance!Y31&lt;&gt;"",InpPerformance!Y31,"")</f>
        <v>nr</v>
      </c>
      <c r="Z9" s="594" t="str">
        <f>IF(InpPerformance!Z31&lt;&gt;"",InpPerformance!Z31,"")</f>
        <v>score</v>
      </c>
      <c r="AA9" s="594" t="str">
        <f>IF(InpPerformance!AA31&lt;&gt;"",InpPerformance!AA31,"")</f>
        <v>%</v>
      </c>
      <c r="AB9" s="594" t="str">
        <f>IF(InpPerformance!AB31&lt;&gt;"",InpPerformance!AB31,"")</f>
        <v>%</v>
      </c>
      <c r="AC9" s="594" t="str">
        <f>IF(InpPerformance!AC31&lt;&gt;"",InpPerformance!AC31,"")</f>
        <v>%</v>
      </c>
      <c r="AD9" s="594" t="str">
        <f>IF(InpPerformance!AD31&lt;&gt;"",InpPerformance!AD31,"")</f>
        <v>nr</v>
      </c>
      <c r="AE9" s="594" t="str">
        <f>IF(InpPerformance!AE31&lt;&gt;"",InpPerformance!AE31,"")</f>
        <v>nr</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Down</v>
      </c>
      <c r="V10" s="594" t="str">
        <f>IF(InpPerformance!V38&lt;&gt;"",InpPerformance!V38,"")</f>
        <v>Down</v>
      </c>
      <c r="W10" s="594" t="str">
        <f>IF(InpPerformance!W38&lt;&gt;"",InpPerformance!W38,"")</f>
        <v>Down</v>
      </c>
      <c r="X10" s="594" t="str">
        <f>IF(InpPerformance!X38&lt;&gt;"",InpPerformance!X38,"")</f>
        <v>Up</v>
      </c>
      <c r="Y10" s="594" t="str">
        <f>IF(InpPerformance!Y38&lt;&gt;"",InpPerformance!Y38,"")</f>
        <v>Up</v>
      </c>
      <c r="Z10" s="594" t="str">
        <f>IF(InpPerformance!Z38&lt;&gt;"",InpPerformance!Z38,"")</f>
        <v>Up</v>
      </c>
      <c r="AA10" s="594" t="str">
        <f>IF(InpPerformance!AA38&lt;&gt;"",InpPerformance!AA38,"")</f>
        <v>Up</v>
      </c>
      <c r="AB10" s="594" t="str">
        <f>IF(InpPerformance!AB38&lt;&gt;"",InpPerformance!AB38,"")</f>
        <v>Up</v>
      </c>
      <c r="AC10" s="594" t="str">
        <f>IF(InpPerformance!AC38&lt;&gt;"",InpPerformance!AC38,"")</f>
        <v>Up</v>
      </c>
      <c r="AD10" s="594" t="str">
        <f>IF(InpPerformance!AD38&lt;&gt;"",InpPerformance!AD38,"")</f>
        <v>Down</v>
      </c>
      <c r="AE10" s="594" t="str">
        <f>IF(InpPerformance!AE38&lt;&gt;"",InpPerformance!AE38,"")</f>
        <v>Down</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2</v>
      </c>
      <c r="T11" s="594">
        <f>IF(InpPerformance!T40&lt;&gt;"",InpPerformance!T40,"")</f>
        <v>0</v>
      </c>
      <c r="U11" s="594">
        <f>IF(InpPerformance!U40&lt;&gt;"",InpPerformance!U40,"")</f>
        <v>0</v>
      </c>
      <c r="V11" s="594">
        <f>IF(InpPerformance!V40&lt;&gt;"",InpPerformance!V40,"")</f>
        <v>0</v>
      </c>
      <c r="W11" s="594">
        <f>IF(InpPerformance!W40&lt;&gt;"",InpPerformance!W40,"")</f>
        <v>2</v>
      </c>
      <c r="X11" s="594">
        <f>IF(InpPerformance!X40&lt;&gt;"",InpPerformance!X40,"")</f>
        <v>2</v>
      </c>
      <c r="Y11" s="594">
        <f>IF(InpPerformance!Y40&lt;&gt;"",InpPerformance!Y40,"")</f>
        <v>0</v>
      </c>
      <c r="Z11" s="594">
        <f>IF(InpPerformance!Z40&lt;&gt;"",InpPerformance!Z40,"")</f>
        <v>0</v>
      </c>
      <c r="AA11" s="594">
        <f>IF(InpPerformance!AA40&lt;&gt;"",InpPerformance!AA40,"")</f>
        <v>0</v>
      </c>
      <c r="AB11" s="594">
        <f>IF(InpPerformance!AB40&lt;&gt;"",InpPerformance!AB40,"")</f>
        <v>0</v>
      </c>
      <c r="AC11" s="594">
        <f>IF(InpPerformance!AC40&lt;&gt;"",InpPerformance!AC40,"")</f>
        <v>1</v>
      </c>
      <c r="AD11" s="594">
        <f>IF(InpPerformance!AD40&lt;&gt;"",InpPerformance!AD40,"")</f>
        <v>1</v>
      </c>
      <c r="AE11" s="594">
        <f>IF(InpPerformance!AE40&lt;&gt;"",InpPerformance!AE40,"")</f>
        <v>0</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1113</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1114</v>
      </c>
      <c r="F14" s="456"/>
      <c r="G14" s="456" t="s">
        <v>387</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1115</v>
      </c>
      <c r="F15" s="456"/>
      <c r="G15" s="456" t="s">
        <v>409</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1116</v>
      </c>
      <c r="F17" s="456"/>
      <c r="G17" s="456" t="str">
        <f>G7</f>
        <v>Performance commitment unit</v>
      </c>
      <c r="H17" s="456"/>
      <c r="I17" s="456"/>
      <c r="J17" s="596">
        <f>IF(AND(ISNUMBER(J7),J15=FALSE,J16=FALSE),ROUND(J7,J11),J7)</f>
        <v>4.5999999999999996</v>
      </c>
      <c r="K17" s="495">
        <f t="shared" ref="K17:BC17" si="2">IF(AND(ISNUMBER(K7),K15=FALSE,K16=FALSE),ROUND(K7,K11),K7)</f>
        <v>5.5949515008967268E-3</v>
      </c>
      <c r="L17" s="495">
        <f t="shared" si="2"/>
        <v>9.3366093366093477</v>
      </c>
      <c r="M17" s="495" t="str">
        <f t="shared" si="2"/>
        <v/>
      </c>
      <c r="N17" s="495">
        <f t="shared" si="2"/>
        <v>-3.9623908663532603</v>
      </c>
      <c r="O17" s="495" t="str">
        <f t="shared" si="2"/>
        <v/>
      </c>
      <c r="P17" s="495">
        <f t="shared" si="2"/>
        <v>170.8</v>
      </c>
      <c r="Q17" s="496">
        <f t="shared" si="2"/>
        <v>6.21</v>
      </c>
      <c r="R17" s="495">
        <f t="shared" si="2"/>
        <v>0.94</v>
      </c>
      <c r="S17" s="495">
        <f t="shared" si="2"/>
        <v>0.27</v>
      </c>
      <c r="T17" s="495">
        <f t="shared" si="2"/>
        <v>2</v>
      </c>
      <c r="U17" s="495">
        <f t="shared" si="2"/>
        <v>0</v>
      </c>
      <c r="V17" s="495">
        <f t="shared" si="2"/>
        <v>3077</v>
      </c>
      <c r="W17" s="495">
        <f t="shared" si="2"/>
        <v>1.79</v>
      </c>
      <c r="X17" s="495">
        <f t="shared" si="2"/>
        <v>64.89</v>
      </c>
      <c r="Y17" s="495">
        <f t="shared" si="2"/>
        <v>394</v>
      </c>
      <c r="Z17" s="495">
        <f t="shared" si="2"/>
        <v>17693</v>
      </c>
      <c r="AA17" s="495">
        <f t="shared" si="2"/>
        <v>98</v>
      </c>
      <c r="AB17" s="495">
        <f t="shared" si="2"/>
        <v>100</v>
      </c>
      <c r="AC17" s="495">
        <f t="shared" si="2"/>
        <v>92</v>
      </c>
      <c r="AD17" s="495">
        <f t="shared" si="2"/>
        <v>0</v>
      </c>
      <c r="AE17" s="495">
        <f t="shared" si="2"/>
        <v>0</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1092</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1.0416666666666667E-3</v>
      </c>
      <c r="L20" s="591">
        <f>IF(InpPerformance!L$43&lt;&gt;"",InpPerformance!L$43,"")</f>
        <v>22.1</v>
      </c>
      <c r="M20" s="591" t="str">
        <f>IF(InpPerformance!M$43&lt;&gt;"",InpPerformance!M$43,"")</f>
        <v/>
      </c>
      <c r="N20" s="591">
        <f>IF(InpPerformance!N$43&lt;&gt;"",InpPerformance!N$43,"")</f>
        <v>10.4</v>
      </c>
      <c r="O20" s="591" t="str">
        <f>IF(InpPerformance!O$43&lt;&gt;"",InpPerformance!O$43,"")</f>
        <v/>
      </c>
      <c r="P20" s="591" t="str">
        <f>IF(InpPerformance!P$43&lt;&gt;"",InpPerformance!P$43,"")</f>
        <v/>
      </c>
      <c r="Q20" s="593" t="str">
        <f>IF(InpPerformance!Q$43&lt;&gt;"",InpPerformance!Q$43,"")</f>
        <v/>
      </c>
      <c r="R20" s="591">
        <f>IF(InpPerformance!R$43&lt;&gt;"",InpPerformance!R$43,"")</f>
        <v>0.33</v>
      </c>
      <c r="S20" s="591">
        <f>IF(InpPerformance!S$43&lt;&gt;"",InpPerformance!S$43,"")</f>
        <v>0.17</v>
      </c>
      <c r="T20" s="591">
        <f>IF(InpPerformance!T$43&lt;&gt;"",InpPerformance!T$43,"")</f>
        <v>13</v>
      </c>
      <c r="U20" s="591" t="str">
        <f>IF(InpPerformance!U$43&lt;&gt;"",InpPerformance!U$43,"")</f>
        <v/>
      </c>
      <c r="V20" s="591" t="str">
        <f>IF(InpPerformance!V$43&lt;&gt;"",InpPerformance!V$43,"")</f>
        <v/>
      </c>
      <c r="W20" s="591">
        <f>IF(InpPerformance!W$43&lt;&gt;"",InpPerformance!W$43,"")</f>
        <v>1.3</v>
      </c>
      <c r="X20" s="591" t="str">
        <f>IF(InpPerformance!X$43&lt;&gt;"",InpPerformance!X$43,"")</f>
        <v/>
      </c>
      <c r="Y20" s="591">
        <f>IF(InpPerformance!Y$43&lt;&gt;"",InpPerformance!Y$43,"")</f>
        <v>583</v>
      </c>
      <c r="Z20" s="591">
        <f>IF(InpPerformance!Z$43&lt;&gt;"",InpPerformance!Z$43,"")</f>
        <v>17858</v>
      </c>
      <c r="AA20" s="591" t="str">
        <f>IF(InpPerformance!AA$43&lt;&gt;"",InpPerformance!AA$43,"")</f>
        <v/>
      </c>
      <c r="AB20" s="591" t="str">
        <f>IF(InpPerformance!AB$43&lt;&gt;"",InpPerformance!AB$43,"")</f>
        <v/>
      </c>
      <c r="AC20" s="591">
        <f>IF(InpPerformance!AC$43&lt;&gt;"",InpPerformance!AC$43,"")</f>
        <v>93</v>
      </c>
      <c r="AD20" s="591">
        <f>IF(InpPerformance!AD$43&lt;&gt;"",InpPerformance!AD$43,"")</f>
        <v>-733.5</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15.8</v>
      </c>
      <c r="M22" s="591" t="str">
        <f>IF(InpPerformance!M$45&lt;&gt;"",InpPerformance!M$45,"")</f>
        <v/>
      </c>
      <c r="N22" s="591">
        <f>IF(InpPerformance!N$45&lt;&gt;"",InpPerformance!N$45,"")</f>
        <v>3.9</v>
      </c>
      <c r="O22" s="591" t="str">
        <f>IF(InpPerformance!O$45&lt;&gt;"",InpPerformance!O$45,"")</f>
        <v/>
      </c>
      <c r="P22" s="591">
        <f>IF(InpPerformance!P$45&lt;&gt;"",InpPerformance!P$45,"")</f>
        <v>134.6</v>
      </c>
      <c r="Q22" s="593">
        <f>IF(InpPerformance!Q$45&lt;&gt;"",InpPerformance!Q$45,"")</f>
        <v>2.34</v>
      </c>
      <c r="R22" s="591">
        <f>IF(InpPerformance!R$45&lt;&gt;"",InpPerformance!R$45,"")</f>
        <v>0.63</v>
      </c>
      <c r="S22" s="591">
        <f>IF(InpPerformance!S$45&lt;&gt;"",InpPerformance!S$45,"")</f>
        <v>0.32</v>
      </c>
      <c r="T22" s="591">
        <f>IF(InpPerformance!T$45&lt;&gt;"",InpPerformance!T$45,"")</f>
        <v>57</v>
      </c>
      <c r="U22" s="591">
        <f>IF(InpPerformance!U$45&lt;&gt;"",InpPerformance!U$45,"")</f>
        <v>0</v>
      </c>
      <c r="V22" s="591">
        <f>IF(InpPerformance!V$45&lt;&gt;"",InpPerformance!V$45,"")</f>
        <v>3272</v>
      </c>
      <c r="W22" s="591">
        <f>IF(InpPerformance!W$45&lt;&gt;"",InpPerformance!W$45,"")</f>
        <v>1.8</v>
      </c>
      <c r="X22" s="591">
        <f>IF(InpPerformance!X$45&lt;&gt;"",InpPerformance!X$45,"")</f>
        <v>71.3</v>
      </c>
      <c r="Y22" s="591">
        <f>IF(InpPerformance!Y$45&lt;&gt;"",InpPerformance!Y$45,"")</f>
        <v>322</v>
      </c>
      <c r="Z22" s="591">
        <f>IF(InpPerformance!Z$45&lt;&gt;"",InpPerformance!Z$45,"")</f>
        <v>17689</v>
      </c>
      <c r="AA22" s="591">
        <f>IF(InpPerformance!AA$45&lt;&gt;"",InpPerformance!AA$45,"")</f>
        <v>100</v>
      </c>
      <c r="AB22" s="591">
        <f>IF(InpPerformance!AB$45&lt;&gt;"",InpPerformance!AB$45,"")</f>
        <v>100</v>
      </c>
      <c r="AC22" s="591">
        <f>IF(InpPerformance!AC$45&lt;&gt;"",InpPerformance!AC$45,"")</f>
        <v>85</v>
      </c>
      <c r="AD22" s="591">
        <f>IF(InpPerformance!AD$45&lt;&gt;"",InpPerformance!AD$45,"")</f>
        <v>-186.1</v>
      </c>
      <c r="AE22" s="591">
        <f>IF(InpPerformance!AE$45&lt;&gt;"",InpPerformance!AE$45,"")</f>
        <v>0</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144.6</v>
      </c>
      <c r="Q23" s="593">
        <f>IF(InpPerformance!Q$46&lt;&gt;"",InpPerformance!Q$46,"")</f>
        <v>2.81</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f>IF(InpPerformance!AA$46&lt;&gt;"",InpPerformance!AA$46,"")</f>
        <v>97</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0</v>
      </c>
      <c r="M24" s="591" t="str">
        <f>IF(InpPerformance!M$47&lt;&gt;"",InpPerformance!M$47,"")</f>
        <v/>
      </c>
      <c r="N24" s="591">
        <f>IF(InpPerformance!N$47&lt;&gt;"",InpPerformance!N$47,"")</f>
        <v>-8.6</v>
      </c>
      <c r="O24" s="591" t="str">
        <f>IF(InpPerformance!O$47&lt;&gt;"",InpPerformance!O$47,"")</f>
        <v/>
      </c>
      <c r="P24" s="591">
        <f>IF(InpPerformance!P$47&lt;&gt;"",InpPerformance!P$47,"")</f>
        <v>193.8</v>
      </c>
      <c r="Q24" s="593">
        <f>IF(InpPerformance!Q$47&lt;&gt;"",InpPerformance!Q$47,"")</f>
        <v>4.68</v>
      </c>
      <c r="R24" s="591">
        <f>IF(InpPerformance!R$47&lt;&gt;"",InpPerformance!R$47,"")</f>
        <v>1.66</v>
      </c>
      <c r="S24" s="591">
        <f>IF(InpPerformance!S$47&lt;&gt;"",InpPerformance!S$47,"")</f>
        <v>0.8</v>
      </c>
      <c r="T24" s="591">
        <f>IF(InpPerformance!T$47&lt;&gt;"",InpPerformance!T$47,"")</f>
        <v>195</v>
      </c>
      <c r="U24" s="591" t="str">
        <f>IF(InpPerformance!U$47&lt;&gt;"",InpPerformance!U$47,"")</f>
        <v/>
      </c>
      <c r="V24" s="591">
        <f>IF(InpPerformance!V$47&lt;&gt;"",InpPerformance!V$47,"")</f>
        <v>3601</v>
      </c>
      <c r="W24" s="591">
        <f>IF(InpPerformance!W$47&lt;&gt;"",InpPerformance!W$47,"")</f>
        <v>2.2999999999999998</v>
      </c>
      <c r="X24" s="591" t="str">
        <f>IF(InpPerformance!X$47&lt;&gt;"",InpPerformance!X$47,"")</f>
        <v/>
      </c>
      <c r="Y24" s="591">
        <f>IF(InpPerformance!Y$47&lt;&gt;"",InpPerformance!Y$47,"")</f>
        <v>0</v>
      </c>
      <c r="Z24" s="591">
        <f>IF(InpPerformance!Z$47&lt;&gt;"",InpPerformance!Z$47,"")</f>
        <v>17652</v>
      </c>
      <c r="AA24" s="591">
        <f>IF(InpPerformance!AA$47&lt;&gt;"",InpPerformance!AA$47,"")</f>
        <v>94</v>
      </c>
      <c r="AB24" s="591" t="str">
        <f>IF(InpPerformance!AB$47&lt;&gt;"",InpPerformance!AB$47,"")</f>
        <v/>
      </c>
      <c r="AC24" s="591">
        <f>IF(InpPerformance!AC$47&lt;&gt;"",InpPerformance!AC$47,"")</f>
        <v>75</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9.5000000000000001E-2</v>
      </c>
      <c r="L26" s="599">
        <f>IF(InpPerformance!L$49&lt;&gt;"",InpPerformance!L$49,"")</f>
        <v>0.16400000000000001</v>
      </c>
      <c r="M26" s="599" t="str">
        <f>IF(InpPerformance!M$49&lt;&gt;"",InpPerformance!M$49,"")</f>
        <v/>
      </c>
      <c r="N26" s="599">
        <f>IF(InpPerformance!N$49&lt;&gt;"",InpPerformance!N$49,"")</f>
        <v>2.5000000000000001E-2</v>
      </c>
      <c r="O26" s="599" t="str">
        <f>IF(InpPerformance!O$49&lt;&gt;"",InpPerformance!O$49,"")</f>
        <v/>
      </c>
      <c r="P26" s="599" t="str">
        <f>IF(InpPerformance!P$49&lt;&gt;"",InpPerformance!P$49,"")</f>
        <v/>
      </c>
      <c r="Q26" s="600" t="str">
        <f>IF(InpPerformance!Q$49&lt;&gt;"",InpPerformance!Q$49,"")</f>
        <v/>
      </c>
      <c r="R26" s="599">
        <f>IF(InpPerformance!R$49&lt;&gt;"",InpPerformance!R$49,"")</f>
        <v>0.14599999999999999</v>
      </c>
      <c r="S26" s="599">
        <f>IF(InpPerformance!S$49&lt;&gt;"",InpPerformance!S$49,"")</f>
        <v>0.21299999999999999</v>
      </c>
      <c r="T26" s="599">
        <f>IF(InpPerformance!T$49&lt;&gt;"",InpPerformance!T$49,"")</f>
        <v>4.5999999999999999E-3</v>
      </c>
      <c r="U26" s="599" t="str">
        <f>IF(InpPerformance!U$49&lt;&gt;"",InpPerformance!U$49,"")</f>
        <v/>
      </c>
      <c r="V26" s="599" t="str">
        <f>IF(InpPerformance!V$49&lt;&gt;"",InpPerformance!V$49,"")</f>
        <v/>
      </c>
      <c r="W26" s="599">
        <f>IF(InpPerformance!W$49&lt;&gt;"",InpPerformance!W$49,"")</f>
        <v>0.41399999999999998</v>
      </c>
      <c r="X26" s="599">
        <f>IF(InpPerformance!X$49&lt;&gt;"",InpPerformance!X$49,"")</f>
        <v>0.55400000000000005</v>
      </c>
      <c r="Y26" s="599">
        <f>IF(InpPerformance!Y$49&lt;&gt;"",InpPerformance!Y$49,"")</f>
        <v>1.84E-4</v>
      </c>
      <c r="Z26" s="599">
        <f>IF(InpPerformance!Z$49&lt;&gt;"",InpPerformance!Z$49,"")</f>
        <v>4.2700000000000002E-4</v>
      </c>
      <c r="AA26" s="599" t="str">
        <f>IF(InpPerformance!AA$49&lt;&gt;"",InpPerformance!AA$49,"")</f>
        <v/>
      </c>
      <c r="AB26" s="599" t="str">
        <f>IF(InpPerformance!AB$49&lt;&gt;"",InpPerformance!AB$49,"")</f>
        <v/>
      </c>
      <c r="AC26" s="599">
        <f>IF(InpPerformance!AC$49&lt;&gt;"",InpPerformance!AC$49,"")</f>
        <v>2.0799999999999999E-2</v>
      </c>
      <c r="AD26" s="599">
        <f>IF(InpPerformance!AD$49&lt;&gt;"",InpPerformance!AD$49,"")</f>
        <v>5.0000000000000002E-5</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-0.191</v>
      </c>
      <c r="K27" s="599">
        <f>IF(InpPerformance!K$50&lt;&gt;"",InpPerformance!K$50,"")</f>
        <v>-9.5000000000000001E-2</v>
      </c>
      <c r="L27" s="599">
        <f>IF(InpPerformance!L$50&lt;&gt;"",InpPerformance!L$50,"")</f>
        <v>-0.26200000000000001</v>
      </c>
      <c r="M27" s="599" t="str">
        <f>IF(InpPerformance!M$50&lt;&gt;"",InpPerformance!M$50,"")</f>
        <v/>
      </c>
      <c r="N27" s="599">
        <f>IF(InpPerformance!N$50&lt;&gt;"",InpPerformance!N$50,"")</f>
        <v>-0.03</v>
      </c>
      <c r="O27" s="599" t="str">
        <f>IF(InpPerformance!O$50&lt;&gt;"",InpPerformance!O$50,"")</f>
        <v/>
      </c>
      <c r="P27" s="599">
        <f>IF(InpPerformance!P$50&lt;&gt;"",InpPerformance!P$50,"")</f>
        <v>-0.04</v>
      </c>
      <c r="Q27" s="600">
        <f>IF(InpPerformance!Q$50&lt;&gt;"",InpPerformance!Q$50,"")</f>
        <v>-0.38100000000000001</v>
      </c>
      <c r="R27" s="599">
        <f>IF(InpPerformance!R$50&lt;&gt;"",InpPerformance!R$50,"")</f>
        <v>-0.17499999999999999</v>
      </c>
      <c r="S27" s="599">
        <f>IF(InpPerformance!S$50&lt;&gt;"",InpPerformance!S$50,"")</f>
        <v>-0.25600000000000001</v>
      </c>
      <c r="T27" s="599">
        <f>IF(InpPerformance!T$50&lt;&gt;"",InpPerformance!T$50,"")</f>
        <v>-8.6400000000000001E-3</v>
      </c>
      <c r="U27" s="599">
        <f>IF(InpPerformance!U$50&lt;&gt;"",InpPerformance!U$50,"")</f>
        <v>-8.3000000000000004E-2</v>
      </c>
      <c r="V27" s="599">
        <f>IF(InpPerformance!V$50&lt;&gt;"",InpPerformance!V$50,"")</f>
        <v>-8.92E-4</v>
      </c>
      <c r="W27" s="599">
        <f>IF(InpPerformance!W$50&lt;&gt;"",InpPerformance!W$50,"")</f>
        <v>-0.41399999999999998</v>
      </c>
      <c r="X27" s="599">
        <f>IF(InpPerformance!X$50&lt;&gt;"",InpPerformance!X$50,"")</f>
        <v>-0.45300000000000001</v>
      </c>
      <c r="Y27" s="599">
        <f>IF(InpPerformance!Y$50&lt;&gt;"",InpPerformance!Y$50,"")</f>
        <v>-2.12E-4</v>
      </c>
      <c r="Z27" s="599">
        <f>IF(InpPerformance!Z$50&lt;&gt;"",InpPerformance!Z$50,"")</f>
        <v>-7.2099999999999996E-4</v>
      </c>
      <c r="AA27" s="599">
        <f>IF(InpPerformance!AA$50&lt;&gt;"",InpPerformance!AA$50,"")</f>
        <v>-8.5900000000000004E-3</v>
      </c>
      <c r="AB27" s="599">
        <f>IF(InpPerformance!AB$50&lt;&gt;"",InpPerformance!AB$50,"")</f>
        <v>-2.3800000000000002E-3</v>
      </c>
      <c r="AC27" s="599">
        <f>IF(InpPerformance!AC$50&lt;&gt;"",InpPerformance!AC$50,"")</f>
        <v>-2.1100000000000001E-2</v>
      </c>
      <c r="AD27" s="599">
        <f>IF(InpPerformance!AD$50&lt;&gt;"",InpPerformance!AD$50,"")</f>
        <v>-5.0000000000000002E-5</v>
      </c>
      <c r="AE27" s="599">
        <f>IF(InpPerformance!AE$50&lt;&gt;"",InpPerformance!AE$50,"")</f>
        <v>-5.3100000000000001E-2</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1117</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1118</v>
      </c>
      <c r="F30" s="456"/>
      <c r="G30" s="456" t="s">
        <v>409</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1</v>
      </c>
      <c r="S30" s="526" t="b">
        <f t="shared" si="4"/>
        <v>1</v>
      </c>
      <c r="T30" s="526" t="b">
        <f t="shared" si="4"/>
        <v>1</v>
      </c>
      <c r="U30" s="526" t="b">
        <f t="shared" si="4"/>
        <v>0</v>
      </c>
      <c r="V30" s="526" t="b">
        <f t="shared" si="4"/>
        <v>0</v>
      </c>
      <c r="W30" s="526" t="b">
        <f t="shared" si="4"/>
        <v>1</v>
      </c>
      <c r="X30" s="526" t="b">
        <f t="shared" si="4"/>
        <v>1</v>
      </c>
      <c r="Y30" s="526" t="b">
        <f t="shared" si="4"/>
        <v>1</v>
      </c>
      <c r="Z30" s="526" t="b">
        <f t="shared" si="4"/>
        <v>1</v>
      </c>
      <c r="AA30" s="526" t="b">
        <f t="shared" si="4"/>
        <v>0</v>
      </c>
      <c r="AB30" s="526" t="b">
        <f t="shared" si="4"/>
        <v>0</v>
      </c>
      <c r="AC30" s="526" t="b">
        <f t="shared" si="4"/>
        <v>1</v>
      </c>
      <c r="AD30" s="526" t="b">
        <f t="shared" si="4"/>
        <v>1</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1119</v>
      </c>
      <c r="F31" s="456"/>
      <c r="G31" s="456" t="s">
        <v>409</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1</v>
      </c>
      <c r="U31" s="514" t="b">
        <f t="shared" si="5"/>
        <v>0</v>
      </c>
      <c r="V31" s="514" t="b">
        <f t="shared" si="5"/>
        <v>0</v>
      </c>
      <c r="W31" s="514" t="b">
        <f t="shared" si="5"/>
        <v>1</v>
      </c>
      <c r="X31" s="514" t="b">
        <f t="shared" si="5"/>
        <v>0</v>
      </c>
      <c r="Y31" s="514" t="b">
        <f t="shared" si="5"/>
        <v>1</v>
      </c>
      <c r="Z31" s="514" t="b">
        <f t="shared" si="5"/>
        <v>1</v>
      </c>
      <c r="AA31" s="514" t="b">
        <f t="shared" si="5"/>
        <v>0</v>
      </c>
      <c r="AB31" s="514" t="b">
        <f t="shared" si="5"/>
        <v>0</v>
      </c>
      <c r="AC31" s="514" t="b">
        <f t="shared" si="5"/>
        <v>1</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1120</v>
      </c>
      <c r="F32" s="456"/>
      <c r="G32" s="456" t="s">
        <v>409</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1</v>
      </c>
      <c r="U32" s="514" t="b">
        <f t="shared" si="6"/>
        <v>0</v>
      </c>
      <c r="V32" s="514" t="b">
        <f t="shared" si="6"/>
        <v>0</v>
      </c>
      <c r="W32" s="514" t="b">
        <f t="shared" si="6"/>
        <v>1</v>
      </c>
      <c r="X32" s="514" t="b">
        <f t="shared" si="6"/>
        <v>0</v>
      </c>
      <c r="Y32" s="514" t="b">
        <f t="shared" si="6"/>
        <v>1</v>
      </c>
      <c r="Z32" s="514" t="b">
        <f t="shared" si="6"/>
        <v>1</v>
      </c>
      <c r="AA32" s="514" t="b">
        <f t="shared" si="6"/>
        <v>0</v>
      </c>
      <c r="AB32" s="514" t="b">
        <f t="shared" si="6"/>
        <v>0</v>
      </c>
      <c r="AC32" s="514" t="b">
        <f t="shared" si="6"/>
        <v>1</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1121</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0.27</v>
      </c>
      <c r="T33" s="495">
        <f t="shared" si="7"/>
        <v>13</v>
      </c>
      <c r="U33" s="495" t="str">
        <f t="shared" si="7"/>
        <v/>
      </c>
      <c r="V33" s="495" t="str">
        <f t="shared" si="7"/>
        <v/>
      </c>
      <c r="W33" s="495">
        <f t="shared" si="7"/>
        <v>1.79</v>
      </c>
      <c r="X33" s="495" t="str">
        <f t="shared" si="7"/>
        <v/>
      </c>
      <c r="Y33" s="495">
        <f t="shared" si="7"/>
        <v>394</v>
      </c>
      <c r="Z33" s="495">
        <f t="shared" si="7"/>
        <v>17693</v>
      </c>
      <c r="AA33" s="495" t="str">
        <f t="shared" si="7"/>
        <v/>
      </c>
      <c r="AB33" s="495" t="str">
        <f t="shared" si="7"/>
        <v/>
      </c>
      <c r="AC33" s="495">
        <f t="shared" si="7"/>
        <v>92</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1122</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f t="shared" si="8"/>
        <v>4.9999999999999989E-2</v>
      </c>
      <c r="T34" s="495">
        <f t="shared" si="8"/>
        <v>44</v>
      </c>
      <c r="U34" s="495" t="str">
        <f t="shared" si="8"/>
        <v/>
      </c>
      <c r="V34" s="495" t="str">
        <f t="shared" si="8"/>
        <v/>
      </c>
      <c r="W34" s="495">
        <f t="shared" si="8"/>
        <v>1.0000000000000009E-2</v>
      </c>
      <c r="X34" s="495" t="str">
        <f t="shared" si="8"/>
        <v/>
      </c>
      <c r="Y34" s="495">
        <f t="shared" si="8"/>
        <v>72</v>
      </c>
      <c r="Z34" s="495">
        <f t="shared" si="8"/>
        <v>4</v>
      </c>
      <c r="AA34" s="495" t="str">
        <f t="shared" si="8"/>
        <v/>
      </c>
      <c r="AB34" s="495" t="str">
        <f t="shared" si="8"/>
        <v/>
      </c>
      <c r="AC34" s="495">
        <f t="shared" si="8"/>
        <v>7</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1123</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1124</v>
      </c>
      <c r="F38" s="456"/>
      <c r="G38" s="456" t="s">
        <v>1073</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f t="shared" si="9"/>
        <v>4.9999999999999989E-2</v>
      </c>
      <c r="T38" s="603">
        <f t="shared" si="9"/>
        <v>44</v>
      </c>
      <c r="U38" s="603" t="str">
        <f t="shared" si="9"/>
        <v/>
      </c>
      <c r="V38" s="603" t="str">
        <f t="shared" si="9"/>
        <v/>
      </c>
      <c r="W38" s="603">
        <f t="shared" si="9"/>
        <v>1.0000000000000009E-2</v>
      </c>
      <c r="X38" s="603" t="str">
        <f t="shared" si="9"/>
        <v/>
      </c>
      <c r="Y38" s="603">
        <f t="shared" si="9"/>
        <v>72</v>
      </c>
      <c r="Z38" s="603">
        <f t="shared" si="9"/>
        <v>4</v>
      </c>
      <c r="AA38" s="603" t="str">
        <f t="shared" si="9"/>
        <v/>
      </c>
      <c r="AB38" s="603" t="str">
        <f t="shared" si="9"/>
        <v/>
      </c>
      <c r="AC38" s="603">
        <f t="shared" si="9"/>
        <v>7</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40.700000000000003</v>
      </c>
      <c r="M40" s="591" t="str">
        <f>IF(InpPerformance!M$8&lt;&gt;"",ROUND(InpPerformance!M$8,1),"")</f>
        <v/>
      </c>
      <c r="N40" s="591">
        <f>IF(InpPerformance!N$8&lt;&gt;"",ROUND(InpPerformance!N$8,1),"")</f>
        <v>148.9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1125</v>
      </c>
      <c r="F41" s="456"/>
      <c r="G41" s="456" t="s">
        <v>1073</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4.9999999999999989E-2</v>
      </c>
      <c r="T41" s="603">
        <f t="shared" si="10"/>
        <v>44</v>
      </c>
      <c r="U41" s="603" t="str">
        <f t="shared" si="10"/>
        <v/>
      </c>
      <c r="V41" s="603" t="str">
        <f t="shared" si="10"/>
        <v/>
      </c>
      <c r="W41" s="603">
        <f t="shared" si="10"/>
        <v>1.0000000000000009E-2</v>
      </c>
      <c r="X41" s="603" t="str">
        <f t="shared" si="10"/>
        <v/>
      </c>
      <c r="Y41" s="603">
        <f t="shared" si="10"/>
        <v>72</v>
      </c>
      <c r="Z41" s="603">
        <f t="shared" si="10"/>
        <v>4</v>
      </c>
      <c r="AA41" s="603" t="str">
        <f t="shared" si="10"/>
        <v/>
      </c>
      <c r="AB41" s="603" t="str">
        <f t="shared" si="10"/>
        <v/>
      </c>
      <c r="AC41" s="603">
        <f t="shared" si="10"/>
        <v>7</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1126</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9.5000000000000001E-2</v>
      </c>
      <c r="L44" s="599">
        <f>InpPerformance!L49</f>
        <v>0.16400000000000001</v>
      </c>
      <c r="M44" s="599" t="str">
        <f>InpPerformance!M49</f>
        <v/>
      </c>
      <c r="N44" s="599">
        <f>InpPerformance!N49</f>
        <v>2.5000000000000001E-2</v>
      </c>
      <c r="O44" s="599" t="str">
        <f>InpPerformance!O49</f>
        <v/>
      </c>
      <c r="P44" s="599" t="str">
        <f>InpPerformance!P49</f>
        <v/>
      </c>
      <c r="Q44" s="600" t="str">
        <f>InpPerformance!Q49</f>
        <v/>
      </c>
      <c r="R44" s="599">
        <f>InpPerformance!R49</f>
        <v>0.14599999999999999</v>
      </c>
      <c r="S44" s="599">
        <f>InpPerformance!S49</f>
        <v>0.21299999999999999</v>
      </c>
      <c r="T44" s="599">
        <f>InpPerformance!T49</f>
        <v>4.5999999999999999E-3</v>
      </c>
      <c r="U44" s="599" t="str">
        <f>InpPerformance!U49</f>
        <v/>
      </c>
      <c r="V44" s="599" t="str">
        <f>InpPerformance!V49</f>
        <v/>
      </c>
      <c r="W44" s="599">
        <f>InpPerformance!W49</f>
        <v>0.41399999999999998</v>
      </c>
      <c r="X44" s="599">
        <f>InpPerformance!X49</f>
        <v>0.55400000000000005</v>
      </c>
      <c r="Y44" s="599">
        <f>InpPerformance!Y49</f>
        <v>1.84E-4</v>
      </c>
      <c r="Z44" s="599">
        <f>InpPerformance!Z49</f>
        <v>4.2700000000000002E-4</v>
      </c>
      <c r="AA44" s="599" t="str">
        <f>InpPerformance!AA49</f>
        <v/>
      </c>
      <c r="AB44" s="599" t="str">
        <f>InpPerformance!AB49</f>
        <v/>
      </c>
      <c r="AC44" s="599">
        <f>InpPerformance!AC49</f>
        <v>2.0799999999999999E-2</v>
      </c>
      <c r="AD44" s="599">
        <f>InpPerformance!AD49</f>
        <v>5.0000000000000002E-5</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1127</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1.0649999999999998E-2</v>
      </c>
      <c r="T45" s="579">
        <f t="shared" si="11"/>
        <v>0.2024</v>
      </c>
      <c r="U45" s="579">
        <f t="shared" si="11"/>
        <v>0</v>
      </c>
      <c r="V45" s="579">
        <f t="shared" si="11"/>
        <v>0</v>
      </c>
      <c r="W45" s="579">
        <f t="shared" si="11"/>
        <v>4.1400000000000031E-3</v>
      </c>
      <c r="X45" s="579">
        <f t="shared" si="11"/>
        <v>0</v>
      </c>
      <c r="Y45" s="579">
        <f t="shared" si="11"/>
        <v>1.3247999999999999E-2</v>
      </c>
      <c r="Z45" s="579">
        <f t="shared" si="11"/>
        <v>1.7080000000000001E-3</v>
      </c>
      <c r="AA45" s="579">
        <f t="shared" si="11"/>
        <v>0</v>
      </c>
      <c r="AB45" s="579">
        <f t="shared" si="11"/>
        <v>0</v>
      </c>
      <c r="AC45" s="579">
        <f t="shared" si="11"/>
        <v>0.14560000000000001</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1128</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1129</v>
      </c>
      <c r="F48" s="456"/>
      <c r="G48" s="456" t="s">
        <v>409</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1</v>
      </c>
      <c r="AD48" s="526" t="b">
        <f t="shared" si="12"/>
        <v>1</v>
      </c>
      <c r="AE48" s="526" t="b">
        <f t="shared" si="12"/>
        <v>1</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1130</v>
      </c>
      <c r="F49" s="456"/>
      <c r="G49" s="456" t="s">
        <v>409</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1</v>
      </c>
      <c r="R49" s="497" t="b">
        <f t="shared" si="14"/>
        <v>1</v>
      </c>
      <c r="S49" s="497" t="b">
        <f t="shared" si="14"/>
        <v>0</v>
      </c>
      <c r="T49" s="497" t="b">
        <f t="shared" si="14"/>
        <v>0</v>
      </c>
      <c r="U49" s="497" t="b">
        <f t="shared" si="14"/>
        <v>0</v>
      </c>
      <c r="V49" s="497" t="b">
        <f t="shared" si="14"/>
        <v>0</v>
      </c>
      <c r="W49" s="497" t="b">
        <f t="shared" si="14"/>
        <v>0</v>
      </c>
      <c r="X49" s="497" t="b">
        <f t="shared" si="14"/>
        <v>1</v>
      </c>
      <c r="Y49" s="497" t="b">
        <f t="shared" si="14"/>
        <v>0</v>
      </c>
      <c r="Z49" s="497" t="b">
        <f t="shared" si="14"/>
        <v>0</v>
      </c>
      <c r="AA49" s="497" t="b">
        <f t="shared" si="14"/>
        <v>1</v>
      </c>
      <c r="AB49" s="497" t="b">
        <f t="shared" si="14"/>
        <v>0</v>
      </c>
      <c r="AC49" s="497" t="b">
        <f t="shared" si="14"/>
        <v>0</v>
      </c>
      <c r="AD49" s="497" t="b">
        <f t="shared" si="14"/>
        <v>1</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1131</v>
      </c>
      <c r="F50" s="456"/>
      <c r="G50" s="456" t="s">
        <v>409</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1</v>
      </c>
      <c r="R50" s="497" t="b">
        <f t="shared" si="15"/>
        <v>1</v>
      </c>
      <c r="S50" s="497" t="b">
        <f t="shared" si="15"/>
        <v>0</v>
      </c>
      <c r="T50" s="497" t="b">
        <f t="shared" si="15"/>
        <v>0</v>
      </c>
      <c r="U50" s="497" t="b">
        <f t="shared" si="15"/>
        <v>0</v>
      </c>
      <c r="V50" s="497" t="b">
        <f t="shared" si="15"/>
        <v>0</v>
      </c>
      <c r="W50" s="497" t="b">
        <f t="shared" si="15"/>
        <v>0</v>
      </c>
      <c r="X50" s="497" t="b">
        <f t="shared" si="15"/>
        <v>1</v>
      </c>
      <c r="Y50" s="497" t="b">
        <f t="shared" si="15"/>
        <v>0</v>
      </c>
      <c r="Z50" s="497" t="b">
        <f t="shared" si="15"/>
        <v>0</v>
      </c>
      <c r="AA50" s="497" t="b">
        <f t="shared" si="15"/>
        <v>0</v>
      </c>
      <c r="AB50" s="497" t="b">
        <f t="shared" si="15"/>
        <v>0</v>
      </c>
      <c r="AC50" s="497" t="b">
        <f t="shared" si="15"/>
        <v>0</v>
      </c>
      <c r="AD50" s="497" t="b">
        <f t="shared" si="15"/>
        <v>1</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1132</v>
      </c>
      <c r="F51" s="456"/>
      <c r="G51" s="456" t="str">
        <f>G7</f>
        <v>Performance commitment unit</v>
      </c>
      <c r="H51" s="456"/>
      <c r="I51" s="456"/>
      <c r="J51" s="495">
        <f t="shared" ref="J51:O51" si="16">IF(J50=TRUE,IF(J14&gt;0,MAX(J17,J24),MIN(J17,J24)),"")</f>
        <v>4.5999999999999996</v>
      </c>
      <c r="K51" s="495">
        <f t="shared" si="16"/>
        <v>5.5949515008967268E-3</v>
      </c>
      <c r="L51" s="495">
        <f t="shared" si="16"/>
        <v>9.3366093366093477</v>
      </c>
      <c r="M51" s="495" t="str">
        <f t="shared" si="16"/>
        <v/>
      </c>
      <c r="N51" s="495">
        <f t="shared" si="16"/>
        <v>-3.9623908663532603</v>
      </c>
      <c r="O51" s="495" t="str">
        <f t="shared" si="16"/>
        <v/>
      </c>
      <c r="P51" s="495">
        <f t="shared" ref="P51:BS51" si="17">IF(P50=TRUE,IF(P14&gt;0,MAX(P17,P24),MIN(P17,P24)),"")</f>
        <v>170.8</v>
      </c>
      <c r="Q51" s="496">
        <f t="shared" si="17"/>
        <v>4.68</v>
      </c>
      <c r="R51" s="495">
        <f t="shared" si="17"/>
        <v>0.94</v>
      </c>
      <c r="S51" s="495" t="str">
        <f t="shared" si="17"/>
        <v/>
      </c>
      <c r="T51" s="495" t="str">
        <f t="shared" si="17"/>
        <v/>
      </c>
      <c r="U51" s="495" t="str">
        <f t="shared" si="17"/>
        <v/>
      </c>
      <c r="V51" s="495" t="str">
        <f t="shared" si="17"/>
        <v/>
      </c>
      <c r="W51" s="495" t="str">
        <f t="shared" si="17"/>
        <v/>
      </c>
      <c r="X51" s="495">
        <f t="shared" si="17"/>
        <v>64.89</v>
      </c>
      <c r="Y51" s="495" t="str">
        <f t="shared" si="17"/>
        <v/>
      </c>
      <c r="Z51" s="495" t="str">
        <f t="shared" si="17"/>
        <v/>
      </c>
      <c r="AA51" s="495" t="str">
        <f t="shared" si="17"/>
        <v/>
      </c>
      <c r="AB51" s="495" t="str">
        <f t="shared" si="17"/>
        <v/>
      </c>
      <c r="AC51" s="495" t="str">
        <f t="shared" si="17"/>
        <v/>
      </c>
      <c r="AD51" s="495">
        <f t="shared" si="17"/>
        <v>0</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1133</v>
      </c>
      <c r="F52" s="456"/>
      <c r="G52" s="456" t="str">
        <f>G7</f>
        <v>Performance commitment unit</v>
      </c>
      <c r="H52" s="456"/>
      <c r="I52" s="456"/>
      <c r="J52" s="495">
        <f>IF(J50=TRUE,ABS(IF(J23&lt;&gt;"",J23,J22)-J51),"")</f>
        <v>3.0999999999999996</v>
      </c>
      <c r="K52" s="495">
        <f t="shared" ref="K52:BS52" si="18">IF(K50=TRUE,ABS(IF(K23&lt;&gt;"",K23,K22)-K51),"")</f>
        <v>1.6018959453411707E-3</v>
      </c>
      <c r="L52" s="495">
        <f t="shared" si="18"/>
        <v>6.463390663390653</v>
      </c>
      <c r="M52" s="495" t="str">
        <f>IF(M50=TRUE,ABS(IF(M23&lt;&gt;"",M23,M22)-M51),"")</f>
        <v/>
      </c>
      <c r="N52" s="495">
        <f t="shared" si="18"/>
        <v>7.8623908663532607</v>
      </c>
      <c r="O52" s="495" t="str">
        <f>IF(O50=TRUE,ABS(IF(O23&lt;&gt;"",O23,O22)-O51),"")</f>
        <v/>
      </c>
      <c r="P52" s="495">
        <f t="shared" si="18"/>
        <v>26.200000000000017</v>
      </c>
      <c r="Q52" s="496">
        <f t="shared" si="18"/>
        <v>1.8699999999999997</v>
      </c>
      <c r="R52" s="495">
        <f t="shared" si="18"/>
        <v>0.30999999999999994</v>
      </c>
      <c r="S52" s="495" t="str">
        <f t="shared" si="18"/>
        <v/>
      </c>
      <c r="T52" s="495" t="str">
        <f t="shared" si="18"/>
        <v/>
      </c>
      <c r="U52" s="495" t="str">
        <f t="shared" si="18"/>
        <v/>
      </c>
      <c r="V52" s="495" t="str">
        <f t="shared" si="18"/>
        <v/>
      </c>
      <c r="W52" s="495" t="str">
        <f t="shared" si="18"/>
        <v/>
      </c>
      <c r="X52" s="495">
        <f t="shared" si="18"/>
        <v>6.4099999999999966</v>
      </c>
      <c r="Y52" s="495" t="str">
        <f t="shared" si="18"/>
        <v/>
      </c>
      <c r="Z52" s="495" t="str">
        <f t="shared" si="18"/>
        <v/>
      </c>
      <c r="AA52" s="495" t="str">
        <f t="shared" si="18"/>
        <v/>
      </c>
      <c r="AB52" s="495" t="str">
        <f t="shared" si="18"/>
        <v/>
      </c>
      <c r="AC52" s="495" t="str">
        <f t="shared" si="18"/>
        <v/>
      </c>
      <c r="AD52" s="495">
        <f t="shared" si="18"/>
        <v>186.1</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1123</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1124</v>
      </c>
      <c r="F56" s="456"/>
      <c r="G56" s="456" t="s">
        <v>1073</v>
      </c>
      <c r="H56" s="456"/>
      <c r="I56" s="456"/>
      <c r="J56" s="603">
        <f>IF(AND(J55=TRUE,J50=TRUE),J52*24*60,J52)</f>
        <v>3.0999999999999996</v>
      </c>
      <c r="K56" s="606">
        <f>IF(AND(K55=TRUE,K50=TRUE),K52*24*60,K52)</f>
        <v>2.3067301612912856</v>
      </c>
      <c r="L56" s="603">
        <f t="shared" ref="L56:BS56" si="19">IF(AND(L55=TRUE,L50=TRUE),L52*24*60,L52)</f>
        <v>6.463390663390653</v>
      </c>
      <c r="M56" s="603" t="str">
        <f>IF(AND(M55=TRUE,M50=TRUE),M52*24*60,M52)</f>
        <v/>
      </c>
      <c r="N56" s="603">
        <f t="shared" si="19"/>
        <v>7.8623908663532607</v>
      </c>
      <c r="O56" s="603" t="str">
        <f>IF(AND(O55=TRUE,O50=TRUE),O52*24*60,O52)</f>
        <v/>
      </c>
      <c r="P56" s="603">
        <f t="shared" si="19"/>
        <v>26.200000000000017</v>
      </c>
      <c r="Q56" s="604">
        <f t="shared" si="19"/>
        <v>1.8699999999999997</v>
      </c>
      <c r="R56" s="603">
        <f t="shared" si="19"/>
        <v>0.30999999999999994</v>
      </c>
      <c r="S56" s="603" t="str">
        <f t="shared" si="19"/>
        <v/>
      </c>
      <c r="T56" s="603" t="str">
        <f t="shared" si="19"/>
        <v/>
      </c>
      <c r="U56" s="603" t="str">
        <f t="shared" si="19"/>
        <v/>
      </c>
      <c r="V56" s="603" t="str">
        <f t="shared" si="19"/>
        <v/>
      </c>
      <c r="W56" s="603" t="str">
        <f t="shared" si="19"/>
        <v/>
      </c>
      <c r="X56" s="603">
        <f t="shared" si="19"/>
        <v>6.4099999999999966</v>
      </c>
      <c r="Y56" s="603" t="str">
        <f t="shared" si="19"/>
        <v/>
      </c>
      <c r="Z56" s="603" t="str">
        <f t="shared" si="19"/>
        <v/>
      </c>
      <c r="AA56" s="603" t="str">
        <f t="shared" si="19"/>
        <v/>
      </c>
      <c r="AB56" s="603" t="str">
        <f t="shared" si="19"/>
        <v/>
      </c>
      <c r="AC56" s="603" t="str">
        <f t="shared" si="19"/>
        <v/>
      </c>
      <c r="AD56" s="603">
        <f t="shared" si="19"/>
        <v>186.1</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40.700000000000003</v>
      </c>
      <c r="M58" s="591" t="str">
        <f>IF(InpPerformance!M$8&lt;&gt;"",ROUND(InpPerformance!M$8,1),"")</f>
        <v/>
      </c>
      <c r="N58" s="591">
        <f>IF(InpPerformance!N$8&lt;&gt;"",ROUND(InpPerformance!N$8,1),"")</f>
        <v>148.9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1125</v>
      </c>
      <c r="F59" s="456"/>
      <c r="G59" s="456" t="s">
        <v>1073</v>
      </c>
      <c r="H59" s="456"/>
      <c r="I59" s="456"/>
      <c r="J59" s="603">
        <f>IF(AND(J57=TRUE,J50=TRUE),ROUND((J56/100)*J58,1),J56)</f>
        <v>3.0999999999999996</v>
      </c>
      <c r="K59" s="607">
        <f t="shared" ref="K59:BS59" si="20">IF(AND(K57=TRUE,K50=TRUE),ROUND((K56/100)*K58,1),K56)</f>
        <v>2.3067301612912856</v>
      </c>
      <c r="L59" s="603">
        <f>IF(AND(L57=TRUE,L50=TRUE),ROUND((L56/100)*L58,1),L56)</f>
        <v>2.6</v>
      </c>
      <c r="M59" s="603" t="str">
        <f>IF(AND(M57=TRUE,M50=TRUE),ROUND((M56/100)*M58,1),M56)</f>
        <v/>
      </c>
      <c r="N59" s="603">
        <f t="shared" si="20"/>
        <v>11.7</v>
      </c>
      <c r="O59" s="603" t="str">
        <f>IF(AND(O57=TRUE,O50=TRUE),ROUND((O56/100)*O58,1),O56)</f>
        <v/>
      </c>
      <c r="P59" s="603">
        <f t="shared" si="20"/>
        <v>26.200000000000017</v>
      </c>
      <c r="Q59" s="604">
        <f t="shared" si="20"/>
        <v>1.8699999999999997</v>
      </c>
      <c r="R59" s="603">
        <f t="shared" si="20"/>
        <v>0.30999999999999994</v>
      </c>
      <c r="S59" s="603" t="str">
        <f t="shared" si="20"/>
        <v/>
      </c>
      <c r="T59" s="603" t="str">
        <f t="shared" si="20"/>
        <v/>
      </c>
      <c r="U59" s="603" t="str">
        <f t="shared" si="20"/>
        <v/>
      </c>
      <c r="V59" s="603" t="str">
        <f t="shared" si="20"/>
        <v/>
      </c>
      <c r="W59" s="603" t="str">
        <f t="shared" si="20"/>
        <v/>
      </c>
      <c r="X59" s="603">
        <f t="shared" si="20"/>
        <v>6.4099999999999966</v>
      </c>
      <c r="Y59" s="603" t="str">
        <f t="shared" si="20"/>
        <v/>
      </c>
      <c r="Z59" s="603" t="str">
        <f t="shared" si="20"/>
        <v/>
      </c>
      <c r="AA59" s="603" t="str">
        <f t="shared" si="20"/>
        <v/>
      </c>
      <c r="AB59" s="603" t="str">
        <f t="shared" si="20"/>
        <v/>
      </c>
      <c r="AC59" s="603" t="str">
        <f t="shared" si="20"/>
        <v/>
      </c>
      <c r="AD59" s="603">
        <f t="shared" si="20"/>
        <v>186.1</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1134</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-0.191</v>
      </c>
      <c r="K62" s="599">
        <f>InpPerformance!K50</f>
        <v>-9.5000000000000001E-2</v>
      </c>
      <c r="L62" s="599">
        <f>InpPerformance!L50</f>
        <v>-0.26200000000000001</v>
      </c>
      <c r="M62" s="599" t="str">
        <f>InpPerformance!M50</f>
        <v/>
      </c>
      <c r="N62" s="599">
        <f>InpPerformance!N50</f>
        <v>-0.03</v>
      </c>
      <c r="O62" s="599" t="str">
        <f>InpPerformance!O50</f>
        <v/>
      </c>
      <c r="P62" s="599">
        <f>InpPerformance!P50</f>
        <v>-0.04</v>
      </c>
      <c r="Q62" s="600">
        <f>InpPerformance!Q50</f>
        <v>-0.38100000000000001</v>
      </c>
      <c r="R62" s="599">
        <f>InpPerformance!R50</f>
        <v>-0.17499999999999999</v>
      </c>
      <c r="S62" s="599">
        <f>InpPerformance!S50</f>
        <v>-0.25600000000000001</v>
      </c>
      <c r="T62" s="599">
        <f>InpPerformance!T50</f>
        <v>-8.6400000000000001E-3</v>
      </c>
      <c r="U62" s="599">
        <f>InpPerformance!U50</f>
        <v>-8.3000000000000004E-2</v>
      </c>
      <c r="V62" s="599">
        <f>InpPerformance!V50</f>
        <v>-8.92E-4</v>
      </c>
      <c r="W62" s="599">
        <f>InpPerformance!W50</f>
        <v>-0.41399999999999998</v>
      </c>
      <c r="X62" s="599">
        <f>InpPerformance!X50</f>
        <v>-0.45300000000000001</v>
      </c>
      <c r="Y62" s="599">
        <f>InpPerformance!Y50</f>
        <v>-2.12E-4</v>
      </c>
      <c r="Z62" s="599">
        <f>InpPerformance!Z50</f>
        <v>-7.2099999999999996E-4</v>
      </c>
      <c r="AA62" s="599">
        <f>InpPerformance!AA50</f>
        <v>-8.5900000000000004E-3</v>
      </c>
      <c r="AB62" s="599">
        <f>InpPerformance!AB50</f>
        <v>-2.3800000000000002E-3</v>
      </c>
      <c r="AC62" s="599">
        <f>InpPerformance!AC50</f>
        <v>-2.1100000000000001E-2</v>
      </c>
      <c r="AD62" s="599">
        <f>InpPerformance!AD50</f>
        <v>-5.0000000000000002E-5</v>
      </c>
      <c r="AE62" s="599">
        <f>InpPerformance!AE50</f>
        <v>-5.3100000000000001E-2</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1135</v>
      </c>
      <c r="F63" s="456"/>
      <c r="G63" s="605" t="str">
        <f>InpCompany!$F$11</f>
        <v>£m (2017-18 prices)</v>
      </c>
      <c r="H63" s="456"/>
      <c r="I63" s="456"/>
      <c r="J63" s="579">
        <f>IF(J50=TRUE,J59*J62,0)</f>
        <v>-0.59209999999999996</v>
      </c>
      <c r="K63" s="579">
        <f t="shared" ref="K63:BS63" si="21">IF(K50=TRUE,K59*K62,0)</f>
        <v>-0.21913936532267214</v>
      </c>
      <c r="L63" s="579">
        <f t="shared" si="21"/>
        <v>-0.68120000000000003</v>
      </c>
      <c r="M63" s="579">
        <f>IF(M50=TRUE,M59*M62,0)</f>
        <v>0</v>
      </c>
      <c r="N63" s="579">
        <f t="shared" si="21"/>
        <v>-0.35099999999999998</v>
      </c>
      <c r="O63" s="579">
        <f>IF(O50=TRUE,O59*O62,0)</f>
        <v>0</v>
      </c>
      <c r="P63" s="579">
        <f t="shared" si="21"/>
        <v>-1.0480000000000007</v>
      </c>
      <c r="Q63" s="580">
        <f t="shared" si="21"/>
        <v>-0.71246999999999994</v>
      </c>
      <c r="R63" s="579">
        <f t="shared" si="21"/>
        <v>-5.4249999999999986E-2</v>
      </c>
      <c r="S63" s="579">
        <f t="shared" si="21"/>
        <v>0</v>
      </c>
      <c r="T63" s="579">
        <f t="shared" si="21"/>
        <v>0</v>
      </c>
      <c r="U63" s="579">
        <f t="shared" si="21"/>
        <v>0</v>
      </c>
      <c r="V63" s="579">
        <f t="shared" si="21"/>
        <v>0</v>
      </c>
      <c r="W63" s="579">
        <f t="shared" si="21"/>
        <v>0</v>
      </c>
      <c r="X63" s="579">
        <f t="shared" si="21"/>
        <v>-2.9037299999999986</v>
      </c>
      <c r="Y63" s="579">
        <f t="shared" si="21"/>
        <v>0</v>
      </c>
      <c r="Z63" s="579">
        <f t="shared" si="21"/>
        <v>0</v>
      </c>
      <c r="AA63" s="579">
        <f t="shared" si="21"/>
        <v>0</v>
      </c>
      <c r="AB63" s="579">
        <f t="shared" si="21"/>
        <v>0</v>
      </c>
      <c r="AC63" s="579">
        <f t="shared" si="21"/>
        <v>0</v>
      </c>
      <c r="AD63" s="579">
        <f t="shared" si="21"/>
        <v>-9.3050000000000008E-3</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1136</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1137</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1.0416666666666667E-3</v>
      </c>
      <c r="L70" s="591">
        <f>IF(InpPerformance!L$43&lt;&gt;"",InpPerformance!L$43,"")</f>
        <v>22.1</v>
      </c>
      <c r="M70" s="591" t="str">
        <f>IF(InpPerformance!M$43&lt;&gt;"",InpPerformance!M$43,"")</f>
        <v/>
      </c>
      <c r="N70" s="591">
        <f>IF(InpPerformance!N$43&lt;&gt;"",InpPerformance!N$43,"")</f>
        <v>10.4</v>
      </c>
      <c r="O70" s="591" t="str">
        <f>IF(InpPerformance!O$43&lt;&gt;"",InpPerformance!O$43,"")</f>
        <v/>
      </c>
      <c r="P70" s="591" t="str">
        <f>IF(InpPerformance!P$43&lt;&gt;"",InpPerformance!P$43,"")</f>
        <v/>
      </c>
      <c r="Q70" s="593" t="str">
        <f>IF(InpPerformance!Q$43&lt;&gt;"",InpPerformance!Q$43,"")</f>
        <v/>
      </c>
      <c r="R70" s="591">
        <f>IF(InpPerformance!R$43&lt;&gt;"",InpPerformance!R$43,"")</f>
        <v>0.33</v>
      </c>
      <c r="S70" s="591">
        <f>IF(InpPerformance!S$43&lt;&gt;"",InpPerformance!S$43,"")</f>
        <v>0.17</v>
      </c>
      <c r="T70" s="591">
        <f>IF(InpPerformance!T$43&lt;&gt;"",InpPerformance!T$43,"")</f>
        <v>13</v>
      </c>
      <c r="U70" s="591" t="str">
        <f>IF(InpPerformance!U$43&lt;&gt;"",InpPerformance!U$43,"")</f>
        <v/>
      </c>
      <c r="V70" s="591" t="str">
        <f>IF(InpPerformance!V$43&lt;&gt;"",InpPerformance!V$43,"")</f>
        <v/>
      </c>
      <c r="W70" s="591">
        <f>IF(InpPerformance!W$43&lt;&gt;"",InpPerformance!W$43,"")</f>
        <v>1.3</v>
      </c>
      <c r="X70" s="591" t="str">
        <f>IF(InpPerformance!X$43&lt;&gt;"",InpPerformance!X$43,"")</f>
        <v/>
      </c>
      <c r="Y70" s="591">
        <f>IF(InpPerformance!Y$43&lt;&gt;"",InpPerformance!Y$43,"")</f>
        <v>583</v>
      </c>
      <c r="Z70" s="591">
        <f>IF(InpPerformance!Z$43&lt;&gt;"",InpPerformance!Z$43,"")</f>
        <v>17858</v>
      </c>
      <c r="AA70" s="591" t="str">
        <f>IF(InpPerformance!AA$43&lt;&gt;"",InpPerformance!AA$43,"")</f>
        <v/>
      </c>
      <c r="AB70" s="591" t="str">
        <f>IF(InpPerformance!AB$43&lt;&gt;"",InpPerformance!AB$43,"")</f>
        <v/>
      </c>
      <c r="AC70" s="591">
        <f>IF(InpPerformance!AC$43&lt;&gt;"",InpPerformance!AC$43,"")</f>
        <v>93</v>
      </c>
      <c r="AD70" s="591">
        <f>IF(InpPerformance!AD$43&lt;&gt;"",InpPerformance!AD$43,"")</f>
        <v>-733.5</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4.5999999999999996</v>
      </c>
      <c r="K73" s="613">
        <f t="shared" ref="K73:BS73" si="23">K$17</f>
        <v>5.5949515008967268E-3</v>
      </c>
      <c r="L73" s="613">
        <f t="shared" si="23"/>
        <v>9.3366093366093477</v>
      </c>
      <c r="M73" s="613" t="str">
        <f t="shared" si="23"/>
        <v/>
      </c>
      <c r="N73" s="613">
        <f t="shared" si="23"/>
        <v>-3.9623908663532603</v>
      </c>
      <c r="O73" s="613" t="str">
        <f t="shared" si="23"/>
        <v/>
      </c>
      <c r="P73" s="613">
        <f t="shared" si="23"/>
        <v>170.8</v>
      </c>
      <c r="Q73" s="614">
        <f t="shared" si="23"/>
        <v>6.21</v>
      </c>
      <c r="R73" s="613">
        <f t="shared" si="23"/>
        <v>0.94</v>
      </c>
      <c r="S73" s="613">
        <f t="shared" si="23"/>
        <v>0.27</v>
      </c>
      <c r="T73" s="613">
        <f t="shared" si="23"/>
        <v>2</v>
      </c>
      <c r="U73" s="613">
        <f t="shared" si="23"/>
        <v>0</v>
      </c>
      <c r="V73" s="613">
        <f t="shared" si="23"/>
        <v>3077</v>
      </c>
      <c r="W73" s="613">
        <f t="shared" si="23"/>
        <v>1.79</v>
      </c>
      <c r="X73" s="613">
        <f t="shared" si="23"/>
        <v>64.89</v>
      </c>
      <c r="Y73" s="613">
        <f t="shared" si="23"/>
        <v>394</v>
      </c>
      <c r="Z73" s="613">
        <f t="shared" si="23"/>
        <v>17693</v>
      </c>
      <c r="AA73" s="613">
        <f t="shared" si="23"/>
        <v>98</v>
      </c>
      <c r="AB73" s="613">
        <f t="shared" si="23"/>
        <v>100</v>
      </c>
      <c r="AC73" s="613">
        <f t="shared" si="23"/>
        <v>92</v>
      </c>
      <c r="AD73" s="613">
        <f t="shared" si="23"/>
        <v>0</v>
      </c>
      <c r="AE73" s="613">
        <f t="shared" si="23"/>
        <v>0</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1138</v>
      </c>
      <c r="F75" s="513"/>
      <c r="G75" s="513" t="s">
        <v>409</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1139</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523.48069288822057</v>
      </c>
      <c r="K79" s="591">
        <f>InpCompany!$F17</f>
        <v>523.48069288822057</v>
      </c>
      <c r="L79" s="591">
        <f>InpCompany!$F17</f>
        <v>523.48069288822057</v>
      </c>
      <c r="M79" s="591">
        <f>InpCompany!$F17</f>
        <v>523.48069288822057</v>
      </c>
      <c r="N79" s="591">
        <f>InpCompany!$F17</f>
        <v>523.48069288822057</v>
      </c>
      <c r="O79" s="591">
        <f>InpCompany!$F17</f>
        <v>523.48069288822057</v>
      </c>
      <c r="P79" s="591">
        <f>InpCompany!$F17</f>
        <v>523.48069288822057</v>
      </c>
      <c r="Q79" s="593">
        <f>InpCompany!$F17</f>
        <v>523.48069288822057</v>
      </c>
      <c r="R79" s="591">
        <f>InpCompany!$F17</f>
        <v>523.48069288822057</v>
      </c>
      <c r="S79" s="591">
        <f>InpCompany!$F17</f>
        <v>523.48069288822057</v>
      </c>
      <c r="T79" s="591">
        <f>InpCompany!$F17</f>
        <v>523.48069288822057</v>
      </c>
      <c r="U79" s="591">
        <f>InpCompany!$F17</f>
        <v>523.48069288822057</v>
      </c>
      <c r="V79" s="591">
        <f>InpCompany!$F17</f>
        <v>523.48069288822057</v>
      </c>
      <c r="W79" s="591">
        <f>InpCompany!$F17</f>
        <v>523.48069288822057</v>
      </c>
      <c r="X79" s="591">
        <f>InpCompany!$F17</f>
        <v>523.48069288822057</v>
      </c>
      <c r="Y79" s="591">
        <f>InpCompany!$F17</f>
        <v>523.48069288822057</v>
      </c>
      <c r="Z79" s="591">
        <f>InpCompany!$F17</f>
        <v>523.48069288822057</v>
      </c>
      <c r="AA79" s="591">
        <f>InpCompany!$F17</f>
        <v>523.48069288822057</v>
      </c>
      <c r="AB79" s="591">
        <f>InpCompany!$F17</f>
        <v>523.48069288822057</v>
      </c>
      <c r="AC79" s="591">
        <f>InpCompany!$F17</f>
        <v>523.48069288822057</v>
      </c>
      <c r="AD79" s="591">
        <f>InpCompany!$F17</f>
        <v>523.48069288822057</v>
      </c>
      <c r="AE79" s="591">
        <f>InpCompany!$F17</f>
        <v>523.48069288822057</v>
      </c>
      <c r="AF79" s="591">
        <f>InpCompany!$F17</f>
        <v>523.48069288822057</v>
      </c>
      <c r="AG79" s="591">
        <f>InpCompany!$F17</f>
        <v>523.48069288822057</v>
      </c>
      <c r="AH79" s="591">
        <f>InpCompany!$F17</f>
        <v>523.48069288822057</v>
      </c>
      <c r="AI79" s="591">
        <f>InpCompany!$F17</f>
        <v>523.48069288822057</v>
      </c>
      <c r="AJ79" s="591">
        <f>InpCompany!$F17</f>
        <v>523.48069288822057</v>
      </c>
      <c r="AK79" s="593">
        <f>InpCompany!$F17</f>
        <v>523.48069288822057</v>
      </c>
      <c r="AL79" s="591">
        <f>InpCompany!$F17</f>
        <v>523.48069288822057</v>
      </c>
      <c r="AM79" s="591">
        <f>InpCompany!$F17</f>
        <v>523.48069288822057</v>
      </c>
      <c r="AN79" s="591">
        <f>InpCompany!$F17</f>
        <v>523.48069288822057</v>
      </c>
      <c r="AO79" s="593">
        <f>InpCompany!$F17</f>
        <v>523.48069288822057</v>
      </c>
      <c r="AP79" s="591">
        <f>InpCompany!$F17</f>
        <v>523.48069288822057</v>
      </c>
      <c r="AQ79" s="591">
        <f>InpCompany!$F17</f>
        <v>523.48069288822057</v>
      </c>
      <c r="AR79" s="591">
        <f>InpCompany!$F17</f>
        <v>523.48069288822057</v>
      </c>
      <c r="AS79" s="591">
        <f>InpCompany!$F17</f>
        <v>523.48069288822057</v>
      </c>
      <c r="AT79" s="591">
        <f>InpCompany!$F17</f>
        <v>523.48069288822057</v>
      </c>
      <c r="AU79" s="591">
        <f>InpCompany!$F17</f>
        <v>523.48069288822057</v>
      </c>
      <c r="AV79" s="591">
        <f>InpCompany!$F17</f>
        <v>523.48069288822057</v>
      </c>
      <c r="AW79" s="591">
        <f>InpCompany!$F17</f>
        <v>523.48069288822057</v>
      </c>
      <c r="AX79" s="591">
        <f>InpCompany!$F17</f>
        <v>523.48069288822057</v>
      </c>
      <c r="AY79" s="591">
        <f>InpCompany!$F17</f>
        <v>523.48069288822057</v>
      </c>
      <c r="AZ79" s="591">
        <f>InpCompany!$F17</f>
        <v>523.48069288822057</v>
      </c>
      <c r="BA79" s="591">
        <f>InpCompany!$F17</f>
        <v>523.48069288822057</v>
      </c>
      <c r="BB79" s="591">
        <f>InpCompany!$F17</f>
        <v>523.48069288822057</v>
      </c>
      <c r="BC79" s="593">
        <f>InpCompany!$F17</f>
        <v>523.48069288822057</v>
      </c>
      <c r="BD79" s="591">
        <f>InpCompany!$F17</f>
        <v>523.48069288822057</v>
      </c>
      <c r="BE79" s="591">
        <f>InpCompany!$F17</f>
        <v>523.48069288822057</v>
      </c>
      <c r="BF79" s="591">
        <f>InpCompany!$F17</f>
        <v>523.48069288822057</v>
      </c>
      <c r="BG79" s="591">
        <f>InpCompany!$F17</f>
        <v>523.48069288822057</v>
      </c>
      <c r="BH79" s="591">
        <f>InpCompany!$F17</f>
        <v>523.48069288822057</v>
      </c>
      <c r="BI79" s="591">
        <f>InpCompany!$F17</f>
        <v>523.48069288822057</v>
      </c>
      <c r="BJ79" s="591">
        <f>InpCompany!$F17</f>
        <v>523.48069288822057</v>
      </c>
      <c r="BK79" s="591">
        <f>InpCompany!$F17</f>
        <v>523.48069288822057</v>
      </c>
      <c r="BL79" s="591">
        <f>InpCompany!$F17</f>
        <v>523.48069288822057</v>
      </c>
      <c r="BM79" s="591">
        <f>InpCompany!$F17</f>
        <v>523.48069288822057</v>
      </c>
      <c r="BN79" s="591">
        <f>InpCompany!$F17</f>
        <v>523.48069288822057</v>
      </c>
      <c r="BO79" s="591">
        <f>InpCompany!$F17</f>
        <v>523.48069288822057</v>
      </c>
      <c r="BP79" s="591">
        <f>InpCompany!$F17</f>
        <v>523.48069288822057</v>
      </c>
      <c r="BQ79" s="591">
        <f>InpCompany!$F17</f>
        <v>523.48069288822057</v>
      </c>
      <c r="BR79" s="591">
        <f>InpCompany!$F17</f>
        <v>523.48069288822057</v>
      </c>
      <c r="BS79" s="591">
        <f>InpCompany!$F17</f>
        <v>523.48069288822057</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1140</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1141</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1142</v>
      </c>
      <c r="F87" s="513"/>
      <c r="G87" s="456" t="s">
        <v>1073</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1123</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1124</v>
      </c>
      <c r="F91" s="456"/>
      <c r="G91" s="513" t="s">
        <v>1143</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40.700000000000003</v>
      </c>
      <c r="M93" s="591" t="str">
        <f>IF(InpPerformance!M$8&lt;&gt;"",ROUND(InpPerformance!M$8,1),"")</f>
        <v/>
      </c>
      <c r="N93" s="591">
        <f>IF(InpPerformance!N$8&lt;&gt;"",ROUND(InpPerformance!N$8,1),"")</f>
        <v>148.9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1125</v>
      </c>
      <c r="F94" s="456"/>
      <c r="G94" s="513" t="s">
        <v>1143</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1141</v>
      </c>
      <c r="F96" s="513"/>
      <c r="G96" s="513" t="s">
        <v>1143</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4.5999999999999996</v>
      </c>
      <c r="K97" s="495">
        <f t="shared" si="32"/>
        <v>5.5949515008967268E-3</v>
      </c>
      <c r="L97" s="495">
        <f t="shared" si="32"/>
        <v>9.3366093366093477</v>
      </c>
      <c r="M97" s="495" t="str">
        <f>M17</f>
        <v/>
      </c>
      <c r="N97" s="495">
        <f t="shared" si="32"/>
        <v>-3.9623908663532603</v>
      </c>
      <c r="O97" s="495" t="str">
        <f>O17</f>
        <v/>
      </c>
      <c r="P97" s="495">
        <f t="shared" si="32"/>
        <v>170.8</v>
      </c>
      <c r="Q97" s="496">
        <f t="shared" si="32"/>
        <v>6.21</v>
      </c>
      <c r="R97" s="495">
        <f t="shared" si="32"/>
        <v>0.94</v>
      </c>
      <c r="S97" s="495">
        <f t="shared" si="32"/>
        <v>0.27</v>
      </c>
      <c r="T97" s="495">
        <f t="shared" si="32"/>
        <v>2</v>
      </c>
      <c r="U97" s="495">
        <f t="shared" si="32"/>
        <v>0</v>
      </c>
      <c r="V97" s="495">
        <f t="shared" si="32"/>
        <v>3077</v>
      </c>
      <c r="W97" s="495">
        <f t="shared" si="32"/>
        <v>1.79</v>
      </c>
      <c r="X97" s="495">
        <f t="shared" si="32"/>
        <v>64.89</v>
      </c>
      <c r="Y97" s="495">
        <f t="shared" si="32"/>
        <v>394</v>
      </c>
      <c r="Z97" s="495">
        <f t="shared" si="32"/>
        <v>17693</v>
      </c>
      <c r="AA97" s="495">
        <f t="shared" si="32"/>
        <v>98</v>
      </c>
      <c r="AB97" s="495">
        <f t="shared" si="32"/>
        <v>100</v>
      </c>
      <c r="AC97" s="495">
        <f t="shared" si="32"/>
        <v>92</v>
      </c>
      <c r="AD97" s="495">
        <f t="shared" si="32"/>
        <v>0</v>
      </c>
      <c r="AE97" s="495">
        <f t="shared" si="32"/>
        <v>0</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1144</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1145</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1123</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1124</v>
      </c>
      <c r="F104" s="456"/>
      <c r="G104" s="456" t="s">
        <v>1073</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40.700000000000003</v>
      </c>
      <c r="M106" s="591" t="str">
        <f>IF(InpPerformance!M$8&lt;&gt;"",ROUND(InpPerformance!M$8,1),"")</f>
        <v/>
      </c>
      <c r="N106" s="591">
        <f>IF(InpPerformance!N$8&lt;&gt;"",ROUND(InpPerformance!N$8,1),"")</f>
        <v>148.9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1125</v>
      </c>
      <c r="F107" s="456"/>
      <c r="G107" s="456" t="s">
        <v>1073</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1146</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1147</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0</v>
      </c>
      <c r="M114" s="591" t="str">
        <f>IF(InpPerformance!M$47&lt;&gt;"",InpPerformance!M$47,"")</f>
        <v/>
      </c>
      <c r="N114" s="591">
        <f>IF(InpPerformance!N$47&lt;&gt;"",InpPerformance!N$47,"")</f>
        <v>-8.6</v>
      </c>
      <c r="O114" s="591" t="str">
        <f>IF(InpPerformance!O$47&lt;&gt;"",InpPerformance!O$47,"")</f>
        <v/>
      </c>
      <c r="P114" s="591">
        <f>IF(InpPerformance!P$47&lt;&gt;"",InpPerformance!P$47,"")</f>
        <v>193.8</v>
      </c>
      <c r="Q114" s="593">
        <f>IF(InpPerformance!Q$47&lt;&gt;"",InpPerformance!Q$47,"")</f>
        <v>4.68</v>
      </c>
      <c r="R114" s="591">
        <f>IF(InpPerformance!R$47&lt;&gt;"",InpPerformance!R$47,"")</f>
        <v>1.66</v>
      </c>
      <c r="S114" s="591">
        <f>IF(InpPerformance!S$47&lt;&gt;"",InpPerformance!S$47,"")</f>
        <v>0.8</v>
      </c>
      <c r="T114" s="591">
        <f>IF(InpPerformance!T$47&lt;&gt;"",InpPerformance!T$47,"")</f>
        <v>195</v>
      </c>
      <c r="U114" s="591" t="str">
        <f>IF(InpPerformance!U$47&lt;&gt;"",InpPerformance!U$47,"")</f>
        <v/>
      </c>
      <c r="V114" s="591">
        <f>IF(InpPerformance!V$47&lt;&gt;"",InpPerformance!V$47,"")</f>
        <v>3601</v>
      </c>
      <c r="W114" s="591">
        <f>IF(InpPerformance!W$47&lt;&gt;"",InpPerformance!W$47,"")</f>
        <v>2.2999999999999998</v>
      </c>
      <c r="X114" s="591" t="str">
        <f>IF(InpPerformance!X$47&lt;&gt;"",InpPerformance!X$47,"")</f>
        <v/>
      </c>
      <c r="Y114" s="591">
        <f>IF(InpPerformance!Y$47&lt;&gt;"",InpPerformance!Y$47,"")</f>
        <v>0</v>
      </c>
      <c r="Z114" s="591">
        <f>IF(InpPerformance!Z$47&lt;&gt;"",InpPerformance!Z$47,"")</f>
        <v>17652</v>
      </c>
      <c r="AA114" s="591">
        <f>IF(InpPerformance!AA$47&lt;&gt;"",InpPerformance!AA$47,"")</f>
        <v>94</v>
      </c>
      <c r="AB114" s="591" t="str">
        <f>IF(InpPerformance!AB$47&lt;&gt;"",InpPerformance!AB$47,"")</f>
        <v/>
      </c>
      <c r="AC114" s="591">
        <f>IF(InpPerformance!AC$47&lt;&gt;"",InpPerformance!AC$47,"")</f>
        <v>75</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f>InpPerformance!L57</f>
        <v>-5</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4.5999999999999996</v>
      </c>
      <c r="K117" s="613">
        <f t="shared" ref="K117:BS117" si="40">K$17</f>
        <v>5.5949515008967268E-3</v>
      </c>
      <c r="L117" s="613">
        <f t="shared" si="40"/>
        <v>9.3366093366093477</v>
      </c>
      <c r="M117" s="613" t="str">
        <f t="shared" si="40"/>
        <v/>
      </c>
      <c r="N117" s="613">
        <f t="shared" si="40"/>
        <v>-3.9623908663532603</v>
      </c>
      <c r="O117" s="613" t="str">
        <f t="shared" si="40"/>
        <v/>
      </c>
      <c r="P117" s="613">
        <f t="shared" si="40"/>
        <v>170.8</v>
      </c>
      <c r="Q117" s="614">
        <f t="shared" si="40"/>
        <v>6.21</v>
      </c>
      <c r="R117" s="613">
        <f t="shared" si="40"/>
        <v>0.94</v>
      </c>
      <c r="S117" s="613">
        <f t="shared" si="40"/>
        <v>0.27</v>
      </c>
      <c r="T117" s="613">
        <f t="shared" si="40"/>
        <v>2</v>
      </c>
      <c r="U117" s="613">
        <f t="shared" si="40"/>
        <v>0</v>
      </c>
      <c r="V117" s="613">
        <f t="shared" si="40"/>
        <v>3077</v>
      </c>
      <c r="W117" s="613">
        <f t="shared" si="40"/>
        <v>1.79</v>
      </c>
      <c r="X117" s="613">
        <f t="shared" si="40"/>
        <v>64.89</v>
      </c>
      <c r="Y117" s="613">
        <f t="shared" si="40"/>
        <v>394</v>
      </c>
      <c r="Z117" s="613">
        <f t="shared" si="40"/>
        <v>17693</v>
      </c>
      <c r="AA117" s="613">
        <f t="shared" si="40"/>
        <v>98</v>
      </c>
      <c r="AB117" s="613">
        <f t="shared" si="40"/>
        <v>100</v>
      </c>
      <c r="AC117" s="613">
        <f t="shared" si="40"/>
        <v>92</v>
      </c>
      <c r="AD117" s="613">
        <f t="shared" si="40"/>
        <v>0</v>
      </c>
      <c r="AE117" s="613">
        <f t="shared" si="40"/>
        <v>0</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1148</v>
      </c>
      <c r="F119" s="513"/>
      <c r="G119" s="513" t="s">
        <v>409</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1149</v>
      </c>
      <c r="F120" s="513"/>
      <c r="G120" s="513" t="str">
        <f>G7</f>
        <v>Performance commitment unit</v>
      </c>
      <c r="H120" s="513"/>
      <c r="I120" s="456"/>
      <c r="J120" s="495">
        <f>IF(J116&gt;0,MAX(J115,J117),MIN(J115,J117))</f>
        <v>4.5999999999999996</v>
      </c>
      <c r="K120" s="495">
        <f t="shared" ref="K120:BS120" si="42">IF(K116&gt;0,MAX(K115,K117),MIN(K115,K117))</f>
        <v>5.5949515008967268E-3</v>
      </c>
      <c r="L120" s="495">
        <f t="shared" si="42"/>
        <v>9.3366093366093477</v>
      </c>
      <c r="M120" s="495">
        <f>IF(M116&gt;0,MAX(M115,M117),MIN(M115,M117))</f>
        <v>0</v>
      </c>
      <c r="N120" s="495">
        <f t="shared" si="42"/>
        <v>-3.9623908663532603</v>
      </c>
      <c r="O120" s="495">
        <f>IF(O116&gt;0,MAX(O115,O117),MIN(O115,O117))</f>
        <v>0</v>
      </c>
      <c r="P120" s="495">
        <f t="shared" si="42"/>
        <v>170.8</v>
      </c>
      <c r="Q120" s="496">
        <f t="shared" si="42"/>
        <v>6.21</v>
      </c>
      <c r="R120" s="495">
        <f t="shared" si="42"/>
        <v>0.94</v>
      </c>
      <c r="S120" s="495">
        <f t="shared" si="42"/>
        <v>0.27</v>
      </c>
      <c r="T120" s="495">
        <f t="shared" si="42"/>
        <v>2</v>
      </c>
      <c r="U120" s="495">
        <f t="shared" si="42"/>
        <v>0</v>
      </c>
      <c r="V120" s="495">
        <f t="shared" si="42"/>
        <v>3077</v>
      </c>
      <c r="W120" s="495">
        <f t="shared" si="42"/>
        <v>1.79</v>
      </c>
      <c r="X120" s="495">
        <f t="shared" si="42"/>
        <v>64.89</v>
      </c>
      <c r="Y120" s="495">
        <f t="shared" si="42"/>
        <v>394</v>
      </c>
      <c r="Z120" s="495">
        <f t="shared" si="42"/>
        <v>17693</v>
      </c>
      <c r="AA120" s="495">
        <f t="shared" si="42"/>
        <v>98</v>
      </c>
      <c r="AB120" s="495">
        <f t="shared" si="42"/>
        <v>100</v>
      </c>
      <c r="AC120" s="495">
        <f t="shared" si="42"/>
        <v>92</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1150</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1123</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1124</v>
      </c>
      <c r="F125" s="456"/>
      <c r="G125" s="456" t="s">
        <v>1073</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40.700000000000003</v>
      </c>
      <c r="M127" s="591" t="str">
        <f>IF(InpPerformance!M$8&lt;&gt;"",ROUND(InpPerformance!M$8,1),"")</f>
        <v/>
      </c>
      <c r="N127" s="591">
        <f>IF(InpPerformance!N$8&lt;&gt;"",ROUND(InpPerformance!N$8,1),"")</f>
        <v>148.9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1125</v>
      </c>
      <c r="F128" s="456"/>
      <c r="G128" s="456" t="s">
        <v>1073</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1151</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1101</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f t="shared" si="47"/>
        <v>4.9999999999999989E-2</v>
      </c>
      <c r="T139" s="493">
        <f t="shared" si="47"/>
        <v>44</v>
      </c>
      <c r="U139" s="493" t="str">
        <f t="shared" si="47"/>
        <v/>
      </c>
      <c r="V139" s="493" t="str">
        <f t="shared" si="47"/>
        <v/>
      </c>
      <c r="W139" s="493">
        <f t="shared" si="47"/>
        <v>1.0000000000000009E-2</v>
      </c>
      <c r="X139" s="493" t="str">
        <f t="shared" si="47"/>
        <v/>
      </c>
      <c r="Y139" s="493">
        <f t="shared" si="47"/>
        <v>72</v>
      </c>
      <c r="Z139" s="493">
        <f t="shared" si="47"/>
        <v>4</v>
      </c>
      <c r="AA139" s="493" t="str">
        <f t="shared" si="47"/>
        <v/>
      </c>
      <c r="AB139" s="493" t="str">
        <f t="shared" si="47"/>
        <v/>
      </c>
      <c r="AC139" s="493">
        <f t="shared" si="47"/>
        <v>7</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1152</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3.0999999999999996</v>
      </c>
      <c r="K142" s="493">
        <f t="shared" si="49"/>
        <v>1.6018959453411707E-3</v>
      </c>
      <c r="L142" s="493">
        <f t="shared" si="49"/>
        <v>6.463390663390653</v>
      </c>
      <c r="M142" s="493" t="str">
        <f>M52</f>
        <v/>
      </c>
      <c r="N142" s="493">
        <f t="shared" si="49"/>
        <v>7.8623908663532607</v>
      </c>
      <c r="O142" s="493" t="str">
        <f>O52</f>
        <v/>
      </c>
      <c r="P142" s="493">
        <f t="shared" si="49"/>
        <v>26.200000000000017</v>
      </c>
      <c r="Q142" s="494">
        <f t="shared" si="49"/>
        <v>1.8699999999999997</v>
      </c>
      <c r="R142" s="493">
        <f t="shared" si="49"/>
        <v>0.30999999999999994</v>
      </c>
      <c r="S142" s="493" t="str">
        <f t="shared" si="49"/>
        <v/>
      </c>
      <c r="T142" s="493" t="str">
        <f t="shared" si="49"/>
        <v/>
      </c>
      <c r="U142" s="493" t="str">
        <f t="shared" si="49"/>
        <v/>
      </c>
      <c r="V142" s="493" t="str">
        <f t="shared" si="49"/>
        <v/>
      </c>
      <c r="W142" s="493" t="str">
        <f t="shared" si="49"/>
        <v/>
      </c>
      <c r="X142" s="493">
        <f t="shared" si="49"/>
        <v>6.4099999999999966</v>
      </c>
      <c r="Y142" s="493" t="str">
        <f t="shared" si="49"/>
        <v/>
      </c>
      <c r="Z142" s="493" t="str">
        <f t="shared" si="49"/>
        <v/>
      </c>
      <c r="AA142" s="493" t="str">
        <f t="shared" si="49"/>
        <v/>
      </c>
      <c r="AB142" s="493" t="str">
        <f t="shared" si="49"/>
        <v/>
      </c>
      <c r="AC142" s="493" t="str">
        <f t="shared" si="49"/>
        <v/>
      </c>
      <c r="AD142" s="493">
        <f t="shared" si="49"/>
        <v>186.1</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1153</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1154</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1155</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1156</v>
      </c>
      <c r="F149" s="456"/>
      <c r="G149" s="621" t="s">
        <v>1030</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1157</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1.0649999999999998E-2</v>
      </c>
      <c r="T152" s="579">
        <f t="shared" si="52"/>
        <v>0.2024</v>
      </c>
      <c r="U152" s="579">
        <f t="shared" si="52"/>
        <v>0</v>
      </c>
      <c r="V152" s="579">
        <f t="shared" si="52"/>
        <v>0</v>
      </c>
      <c r="W152" s="579">
        <f t="shared" si="52"/>
        <v>4.1400000000000031E-3</v>
      </c>
      <c r="X152" s="579">
        <f t="shared" si="52"/>
        <v>0</v>
      </c>
      <c r="Y152" s="579">
        <f t="shared" si="52"/>
        <v>1.3247999999999999E-2</v>
      </c>
      <c r="Z152" s="579">
        <f t="shared" si="52"/>
        <v>1.7080000000000001E-3</v>
      </c>
      <c r="AA152" s="579">
        <f t="shared" si="52"/>
        <v>0</v>
      </c>
      <c r="AB152" s="579">
        <f t="shared" si="52"/>
        <v>0</v>
      </c>
      <c r="AC152" s="579">
        <f t="shared" si="52"/>
        <v>0.14560000000000001</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-0.59209999999999996</v>
      </c>
      <c r="K156" s="579">
        <f t="shared" si="55"/>
        <v>-0.21913936532267214</v>
      </c>
      <c r="L156" s="579">
        <f t="shared" si="55"/>
        <v>-0.68120000000000003</v>
      </c>
      <c r="M156" s="579">
        <f>M63</f>
        <v>0</v>
      </c>
      <c r="N156" s="579">
        <f t="shared" si="55"/>
        <v>-0.35099999999999998</v>
      </c>
      <c r="O156" s="579">
        <f>O63</f>
        <v>0</v>
      </c>
      <c r="P156" s="579">
        <f t="shared" si="55"/>
        <v>-1.0480000000000007</v>
      </c>
      <c r="Q156" s="580">
        <f t="shared" si="55"/>
        <v>-0.71246999999999994</v>
      </c>
      <c r="R156" s="579">
        <f t="shared" si="55"/>
        <v>-5.4249999999999986E-2</v>
      </c>
      <c r="S156" s="579">
        <f t="shared" si="55"/>
        <v>0</v>
      </c>
      <c r="T156" s="579">
        <f t="shared" si="55"/>
        <v>0</v>
      </c>
      <c r="U156" s="579">
        <f t="shared" si="55"/>
        <v>0</v>
      </c>
      <c r="V156" s="579">
        <f t="shared" si="55"/>
        <v>0</v>
      </c>
      <c r="W156" s="579">
        <f t="shared" si="55"/>
        <v>0</v>
      </c>
      <c r="X156" s="579">
        <f t="shared" si="55"/>
        <v>-2.9037299999999986</v>
      </c>
      <c r="Y156" s="579">
        <f t="shared" si="55"/>
        <v>0</v>
      </c>
      <c r="Z156" s="579">
        <f t="shared" si="55"/>
        <v>0</v>
      </c>
      <c r="AA156" s="579">
        <f t="shared" si="55"/>
        <v>0</v>
      </c>
      <c r="AB156" s="579">
        <f t="shared" si="55"/>
        <v>0</v>
      </c>
      <c r="AC156" s="579">
        <f t="shared" si="55"/>
        <v>0</v>
      </c>
      <c r="AD156" s="579">
        <f t="shared" si="55"/>
        <v>-9.3050000000000008E-3</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1082</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f>IF(InpPerformance!AD23&lt;&gt;"",InpPerformance!AD23,"")</f>
        <v>0</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f>IF(InpPerformance!AD24&lt;&gt;"",InpPerformance!AD24,"")</f>
        <v>0</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f>IF(InpPerformance!AD25&lt;&gt;"",InpPerformance!AD25,"")</f>
        <v>0</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f>IF(InpPerformance!AD27&lt;&gt;"",InpPerformance!AD27,"")</f>
        <v>0</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f>IF(InpPerformance!AD28&lt;&gt;"",InpPerformance!AD28,"")</f>
        <v>0</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f>IF(InpPerformance!AD29&lt;&gt;"",InpPerformance!AD29,"")</f>
        <v>0</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1158</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1.0649999999999998E-2</v>
      </c>
      <c r="T171" s="579">
        <f t="shared" si="58"/>
        <v>0.2024</v>
      </c>
      <c r="U171" s="579">
        <f t="shared" si="58"/>
        <v>0</v>
      </c>
      <c r="V171" s="579">
        <f t="shared" si="58"/>
        <v>0</v>
      </c>
      <c r="W171" s="579">
        <f t="shared" si="58"/>
        <v>4.1400000000000031E-3</v>
      </c>
      <c r="X171" s="579">
        <f t="shared" si="58"/>
        <v>0</v>
      </c>
      <c r="Y171" s="579">
        <f t="shared" si="58"/>
        <v>1.3247999999999999E-2</v>
      </c>
      <c r="Z171" s="579">
        <f t="shared" si="58"/>
        <v>1.7080000000000001E-3</v>
      </c>
      <c r="AA171" s="579">
        <f t="shared" si="58"/>
        <v>0</v>
      </c>
      <c r="AB171" s="579">
        <f t="shared" si="58"/>
        <v>0</v>
      </c>
      <c r="AC171" s="579">
        <f t="shared" si="58"/>
        <v>0.14560000000000001</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1159</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1.0649999999999998E-2</v>
      </c>
      <c r="T174" s="579">
        <f t="shared" si="60"/>
        <v>0.2024</v>
      </c>
      <c r="U174" s="579">
        <f t="shared" si="60"/>
        <v>0</v>
      </c>
      <c r="V174" s="579">
        <f t="shared" si="60"/>
        <v>0</v>
      </c>
      <c r="W174" s="579">
        <f t="shared" si="60"/>
        <v>4.1400000000000031E-3</v>
      </c>
      <c r="X174" s="579">
        <f t="shared" si="60"/>
        <v>0</v>
      </c>
      <c r="Y174" s="579">
        <f t="shared" si="60"/>
        <v>1.3247999999999999E-2</v>
      </c>
      <c r="Z174" s="579">
        <f t="shared" si="60"/>
        <v>1.7080000000000001E-3</v>
      </c>
      <c r="AA174" s="579">
        <f t="shared" si="60"/>
        <v>0</v>
      </c>
      <c r="AB174" s="579">
        <f t="shared" si="60"/>
        <v>0</v>
      </c>
      <c r="AC174" s="579">
        <f t="shared" si="60"/>
        <v>0.14560000000000001</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-0.59209999999999996</v>
      </c>
      <c r="K176" s="579">
        <f t="shared" ref="K176:BS178" si="61">IF(K$161=TRUE,IF(K166&lt;&gt;"",K166,K156),0)</f>
        <v>-0.21913936532267214</v>
      </c>
      <c r="L176" s="579">
        <f t="shared" si="61"/>
        <v>-0.68120000000000003</v>
      </c>
      <c r="M176" s="579">
        <f>IF(M$161=TRUE,IF(M166&lt;&gt;"",M166,M156),0)</f>
        <v>0</v>
      </c>
      <c r="N176" s="579">
        <f t="shared" si="61"/>
        <v>-0.35099999999999998</v>
      </c>
      <c r="O176" s="579">
        <f>IF(O$161=TRUE,IF(O166&lt;&gt;"",O166,O156),0)</f>
        <v>0</v>
      </c>
      <c r="P176" s="579">
        <f t="shared" si="61"/>
        <v>-1.0480000000000007</v>
      </c>
      <c r="Q176" s="580">
        <f t="shared" si="61"/>
        <v>-0.71246999999999994</v>
      </c>
      <c r="R176" s="579">
        <f t="shared" si="61"/>
        <v>-5.4249999999999986E-2</v>
      </c>
      <c r="S176" s="579">
        <f t="shared" si="61"/>
        <v>0</v>
      </c>
      <c r="T176" s="579">
        <f t="shared" si="61"/>
        <v>0</v>
      </c>
      <c r="U176" s="579">
        <f t="shared" si="61"/>
        <v>0</v>
      </c>
      <c r="V176" s="579">
        <f t="shared" si="61"/>
        <v>0</v>
      </c>
      <c r="W176" s="579">
        <f t="shared" si="61"/>
        <v>0</v>
      </c>
      <c r="X176" s="579">
        <f>IF(X$161=TRUE,IF(X166&lt;&gt;"",X166,X156),0)</f>
        <v>-2.9037299999999986</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1160</v>
      </c>
      <c r="F179" s="456"/>
      <c r="G179" s="621" t="str">
        <f>InpCompany!$F$11</f>
        <v>£m (2017-18 prices)</v>
      </c>
      <c r="H179" s="456"/>
      <c r="I179" s="456"/>
      <c r="J179" s="579">
        <f>SUM(J176:J178)</f>
        <v>-0.59209999999999996</v>
      </c>
      <c r="K179" s="579">
        <f t="shared" ref="K179:BS179" si="63">SUM(K176:K178)</f>
        <v>-0.21913936532267214</v>
      </c>
      <c r="L179" s="579">
        <f t="shared" si="63"/>
        <v>-0.68120000000000003</v>
      </c>
      <c r="M179" s="579">
        <f>SUM(M176:M178)</f>
        <v>0</v>
      </c>
      <c r="N179" s="579">
        <f t="shared" si="63"/>
        <v>-0.35099999999999998</v>
      </c>
      <c r="O179" s="579">
        <f>SUM(O176:O178)</f>
        <v>0</v>
      </c>
      <c r="P179" s="579">
        <f t="shared" si="63"/>
        <v>-1.0480000000000007</v>
      </c>
      <c r="Q179" s="580">
        <f t="shared" si="63"/>
        <v>-0.71246999999999994</v>
      </c>
      <c r="R179" s="579">
        <f t="shared" si="63"/>
        <v>-5.4249999999999986E-2</v>
      </c>
      <c r="S179" s="579">
        <f t="shared" si="63"/>
        <v>0</v>
      </c>
      <c r="T179" s="579">
        <f t="shared" si="63"/>
        <v>0</v>
      </c>
      <c r="U179" s="579">
        <f t="shared" si="63"/>
        <v>0</v>
      </c>
      <c r="V179" s="579">
        <f t="shared" si="63"/>
        <v>0</v>
      </c>
      <c r="W179" s="579">
        <f t="shared" si="63"/>
        <v>0</v>
      </c>
      <c r="X179" s="579">
        <f t="shared" si="63"/>
        <v>-2.9037299999999986</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1161</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End of period</v>
      </c>
      <c r="Y182" s="594" t="str">
        <f>InpPerformance!Y34</f>
        <v>In-period</v>
      </c>
      <c r="Z182" s="594" t="str">
        <f>InpPerformance!Z34</f>
        <v>In-period</v>
      </c>
      <c r="AA182" s="594" t="str">
        <f>InpPerformance!AA34</f>
        <v>In-period</v>
      </c>
      <c r="AB182" s="594" t="str">
        <f>InpPerformance!AB34</f>
        <v>In-period</v>
      </c>
      <c r="AC182" s="594" t="str">
        <f>InpPerformance!AC34</f>
        <v>In-period</v>
      </c>
      <c r="AD182" s="594" t="str">
        <f>InpPerformance!AD34</f>
        <v>In-period</v>
      </c>
      <c r="AE182" s="594" t="str">
        <f>InpPerformance!AE34</f>
        <v>End of period</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1162</v>
      </c>
      <c r="F183" s="456"/>
      <c r="G183" s="620" t="s">
        <v>409</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0</v>
      </c>
      <c r="Y183" s="497" t="b">
        <f>IF(Y182=Validation!$J$5, TRUE, FALSE)</f>
        <v>1</v>
      </c>
      <c r="Z183" s="497" t="b">
        <f>IF(Z182=Validation!$J$5, TRUE, FALSE)</f>
        <v>1</v>
      </c>
      <c r="AA183" s="497" t="b">
        <f>IF(AA182=Validation!$J$5, TRUE, FALSE)</f>
        <v>1</v>
      </c>
      <c r="AB183" s="497" t="b">
        <f>IF(AB182=Validation!$J$5, TRUE, FALSE)</f>
        <v>1</v>
      </c>
      <c r="AC183" s="497" t="b">
        <f>IF(AC182=Validation!$J$5, TRUE, FALSE)</f>
        <v>1</v>
      </c>
      <c r="AD183" s="497" t="b">
        <f>IF(AD182=Validation!$J$5, TRUE, FALSE)</f>
        <v>1</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1163</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1.0649999999999998E-2</v>
      </c>
      <c r="T185" s="579">
        <f t="shared" si="64"/>
        <v>0.2024</v>
      </c>
      <c r="U185" s="579">
        <f t="shared" si="64"/>
        <v>0</v>
      </c>
      <c r="V185" s="579">
        <f t="shared" si="64"/>
        <v>0</v>
      </c>
      <c r="W185" s="579">
        <f t="shared" si="64"/>
        <v>4.1400000000000031E-3</v>
      </c>
      <c r="X185" s="579">
        <f t="shared" si="64"/>
        <v>0</v>
      </c>
      <c r="Y185" s="579">
        <f t="shared" si="64"/>
        <v>1.3247999999999999E-2</v>
      </c>
      <c r="Z185" s="579">
        <f t="shared" si="64"/>
        <v>1.7080000000000001E-3</v>
      </c>
      <c r="AA185" s="579">
        <f t="shared" si="64"/>
        <v>0</v>
      </c>
      <c r="AB185" s="579">
        <f t="shared" si="64"/>
        <v>0</v>
      </c>
      <c r="AC185" s="579">
        <f t="shared" si="64"/>
        <v>0.14560000000000001</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1164</v>
      </c>
      <c r="F186" s="456"/>
      <c r="G186" s="621" t="str">
        <f>InpCompany!$F$11</f>
        <v>£m (2017-18 prices)</v>
      </c>
      <c r="H186" s="456"/>
      <c r="I186" s="456"/>
      <c r="J186" s="579">
        <f>IF(J$183=TRUE,J179,0)</f>
        <v>-0.59209999999999996</v>
      </c>
      <c r="K186" s="579">
        <f t="shared" ref="K186:BS186" si="65">IF(K$183=TRUE,K179,0)</f>
        <v>-0.21913936532267214</v>
      </c>
      <c r="L186" s="579">
        <f t="shared" si="65"/>
        <v>-0.68120000000000003</v>
      </c>
      <c r="M186" s="579">
        <f>IF(M$183=TRUE,M179,0)</f>
        <v>0</v>
      </c>
      <c r="N186" s="579">
        <f t="shared" si="65"/>
        <v>0</v>
      </c>
      <c r="O186" s="579">
        <f>IF(O$183=TRUE,O179,0)</f>
        <v>0</v>
      </c>
      <c r="P186" s="579">
        <f t="shared" si="65"/>
        <v>-1.0480000000000007</v>
      </c>
      <c r="Q186" s="580">
        <f t="shared" si="65"/>
        <v>-0.71246999999999994</v>
      </c>
      <c r="R186" s="579">
        <f t="shared" si="65"/>
        <v>-5.4249999999999986E-2</v>
      </c>
      <c r="S186" s="579">
        <f t="shared" si="65"/>
        <v>0</v>
      </c>
      <c r="T186" s="579">
        <f t="shared" si="65"/>
        <v>0</v>
      </c>
      <c r="U186" s="579">
        <f t="shared" si="65"/>
        <v>0</v>
      </c>
      <c r="V186" s="579">
        <f t="shared" si="65"/>
        <v>0</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1105</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Revenue</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v>
      </c>
      <c r="X192" s="626">
        <f>IF(InpPerformance!X68="",0,InpPerformance!X68)</f>
        <v>0</v>
      </c>
      <c r="Y192" s="626">
        <f>IF(InpPerformance!Y68="",0,InpPerformance!Y68)</f>
        <v>1</v>
      </c>
      <c r="Z192" s="626">
        <f>IF(InpPerformance!Z68="",0,InpPerformance!Z68)</f>
        <v>0.5</v>
      </c>
      <c r="AA192" s="626">
        <f>IF(InpPerformance!AA68="",0,InpPerformance!AA68)</f>
        <v>0</v>
      </c>
      <c r="AB192" s="626">
        <f>IF(InpPerformance!AB68="",0,InpPerformance!AB68)</f>
        <v>1</v>
      </c>
      <c r="AC192" s="626">
        <f>IF(InpPerformance!AC68="",0,InpPerformance!AC68)</f>
        <v>0.2</v>
      </c>
      <c r="AD192" s="626">
        <f>IF(InpPerformance!AD68="",0,InpPerformance!AD68)</f>
        <v>1</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0.5</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1</v>
      </c>
      <c r="U193" s="626">
        <f>IF(InpPerformance!U69="",0,InpPerformance!U69)</f>
        <v>1</v>
      </c>
      <c r="V193" s="626">
        <f>IF(InpPerformance!V69="",0,InpPerformance!V69)</f>
        <v>1</v>
      </c>
      <c r="W193" s="626">
        <f>IF(InpPerformance!W69="",0,InpPerformance!W69)</f>
        <v>0</v>
      </c>
      <c r="X193" s="626">
        <f>IF(InpPerformance!X69="",0,InpPerformance!X69)</f>
        <v>1</v>
      </c>
      <c r="Y193" s="626">
        <f>IF(InpPerformance!Y69="",0,InpPerformance!Y69)</f>
        <v>0</v>
      </c>
      <c r="Z193" s="626">
        <f>IF(InpPerformance!Z69="",0,InpPerformance!Z69)</f>
        <v>0.5</v>
      </c>
      <c r="AA193" s="626">
        <f>IF(InpPerformance!AA69="",0,InpPerformance!AA69)</f>
        <v>1</v>
      </c>
      <c r="AB193" s="626">
        <f>IF(InpPerformance!AB69="",0,InpPerformance!AB69)</f>
        <v>0</v>
      </c>
      <c r="AC193" s="626">
        <f>IF(InpPerformance!AC69="",0,InpPerformance!AC69)</f>
        <v>0.8</v>
      </c>
      <c r="AD193" s="626">
        <f>IF(InpPerformance!AD69="",0,InpPerformance!AD69)</f>
        <v>0</v>
      </c>
      <c r="AE193" s="626">
        <f>IF(InpPerformance!AE69="",0,InpPerformance!AE69)</f>
        <v>1</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0.5</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1</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1165</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1166</v>
      </c>
      <c r="F201" s="456"/>
      <c r="G201" s="621" t="str">
        <f>InpCompany!$F$11</f>
        <v>£m (2017-18 prices)</v>
      </c>
      <c r="H201" s="628">
        <f t="shared" ref="H201:H207" si="66">SUM(J201:BS201)</f>
        <v>4.3222000000000003E-2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1.3247999999999999E-2</v>
      </c>
      <c r="Z201" s="579">
        <f t="shared" si="67"/>
        <v>8.5400000000000005E-4</v>
      </c>
      <c r="AA201" s="579">
        <f t="shared" si="67"/>
        <v>0</v>
      </c>
      <c r="AB201" s="579">
        <f t="shared" si="67"/>
        <v>0</v>
      </c>
      <c r="AC201" s="579">
        <f t="shared" si="67"/>
        <v>2.9120000000000004E-2</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1167</v>
      </c>
      <c r="F202" s="456"/>
      <c r="G202" s="621" t="str">
        <f>InpCompany!$F$11</f>
        <v>£m (2017-18 prices)</v>
      </c>
      <c r="H202" s="628">
        <f t="shared" si="66"/>
        <v>0.33038400000000001</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1.0649999999999998E-2</v>
      </c>
      <c r="T202" s="579">
        <f t="shared" si="67"/>
        <v>0.2024</v>
      </c>
      <c r="U202" s="579">
        <f t="shared" si="67"/>
        <v>0</v>
      </c>
      <c r="V202" s="579">
        <f t="shared" si="67"/>
        <v>0</v>
      </c>
      <c r="W202" s="579">
        <f t="shared" si="67"/>
        <v>0</v>
      </c>
      <c r="X202" s="579">
        <f t="shared" si="67"/>
        <v>0</v>
      </c>
      <c r="Y202" s="579">
        <f t="shared" si="67"/>
        <v>0</v>
      </c>
      <c r="Z202" s="579">
        <f t="shared" si="67"/>
        <v>8.5400000000000005E-4</v>
      </c>
      <c r="AA202" s="579">
        <f t="shared" si="67"/>
        <v>0</v>
      </c>
      <c r="AB202" s="579">
        <f t="shared" si="67"/>
        <v>0</v>
      </c>
      <c r="AC202" s="579">
        <f t="shared" si="67"/>
        <v>0.11648000000000001</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1168</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1169</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1170</v>
      </c>
      <c r="F205" s="456"/>
      <c r="G205" s="621" t="str">
        <f>InpCompany!$F$11</f>
        <v>£m (2017-18 prices)</v>
      </c>
      <c r="H205" s="628">
        <f t="shared" si="66"/>
        <v>4.1400000000000031E-3</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4.1400000000000031E-3</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1171</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1172</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1173</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1174</v>
      </c>
      <c r="F210" s="456"/>
      <c r="G210" s="621" t="str">
        <f>InpCompany!$F$11</f>
        <v>£m (2017-18 prices)</v>
      </c>
      <c r="H210" s="628">
        <f t="shared" ref="H210:H216" si="73">SUM(J210:BS210)</f>
        <v>0</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1175</v>
      </c>
      <c r="F211" s="456"/>
      <c r="G211" s="621" t="str">
        <f>InpCompany!$F$11</f>
        <v>£m (2017-18 prices)</v>
      </c>
      <c r="H211" s="628">
        <f t="shared" si="73"/>
        <v>-6.3863893653226711</v>
      </c>
      <c r="I211" s="629"/>
      <c r="J211" s="579">
        <f t="shared" si="74"/>
        <v>-0.59209999999999996</v>
      </c>
      <c r="K211" s="579">
        <f t="shared" si="74"/>
        <v>-0.21913936532267214</v>
      </c>
      <c r="L211" s="579">
        <f t="shared" si="74"/>
        <v>-0.68120000000000003</v>
      </c>
      <c r="M211" s="579">
        <f t="shared" si="75"/>
        <v>0</v>
      </c>
      <c r="N211" s="579">
        <f t="shared" si="74"/>
        <v>-0.17549999999999999</v>
      </c>
      <c r="O211" s="579">
        <f t="shared" si="76"/>
        <v>0</v>
      </c>
      <c r="P211" s="579">
        <f t="shared" si="74"/>
        <v>-1.0480000000000007</v>
      </c>
      <c r="Q211" s="580">
        <f t="shared" si="74"/>
        <v>-0.71246999999999994</v>
      </c>
      <c r="R211" s="579">
        <f t="shared" si="74"/>
        <v>-5.4249999999999986E-2</v>
      </c>
      <c r="S211" s="579">
        <f t="shared" si="74"/>
        <v>0</v>
      </c>
      <c r="T211" s="579">
        <f t="shared" si="74"/>
        <v>0</v>
      </c>
      <c r="U211" s="579">
        <f t="shared" si="74"/>
        <v>0</v>
      </c>
      <c r="V211" s="579">
        <f t="shared" si="74"/>
        <v>0</v>
      </c>
      <c r="W211" s="579">
        <f t="shared" si="74"/>
        <v>0</v>
      </c>
      <c r="X211" s="579">
        <f t="shared" si="74"/>
        <v>-2.9037299999999986</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1176</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1177</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1178</v>
      </c>
      <c r="F214" s="456"/>
      <c r="G214" s="621" t="str">
        <f>InpCompany!$F$11</f>
        <v>£m (2017-18 prices)</v>
      </c>
      <c r="H214" s="628">
        <f t="shared" si="73"/>
        <v>-0.17549999999999999</v>
      </c>
      <c r="I214" s="629"/>
      <c r="J214" s="579">
        <f t="shared" si="74"/>
        <v>0</v>
      </c>
      <c r="K214" s="579">
        <f t="shared" si="74"/>
        <v>0</v>
      </c>
      <c r="L214" s="579">
        <f t="shared" si="74"/>
        <v>0</v>
      </c>
      <c r="M214" s="579">
        <f t="shared" si="75"/>
        <v>0</v>
      </c>
      <c r="N214" s="579">
        <f t="shared" si="74"/>
        <v>-0.17549999999999999</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1179</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1180</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1163</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1181</v>
      </c>
      <c r="F219" s="456"/>
      <c r="G219" s="621" t="str">
        <f>InpCompany!$F$11</f>
        <v>£m (2017-18 prices)</v>
      </c>
      <c r="H219" s="628">
        <f t="shared" ref="H219:H225" si="80">SUM(J219:BS219)</f>
        <v>4.3222000000000003E-2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1.3247999999999999E-2</v>
      </c>
      <c r="Z219" s="579">
        <f t="shared" si="81"/>
        <v>8.5400000000000005E-4</v>
      </c>
      <c r="AA219" s="579">
        <f t="shared" si="81"/>
        <v>0</v>
      </c>
      <c r="AB219" s="579">
        <f t="shared" si="81"/>
        <v>0</v>
      </c>
      <c r="AC219" s="579">
        <f t="shared" si="81"/>
        <v>2.9120000000000004E-2</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1182</v>
      </c>
      <c r="F220" s="456"/>
      <c r="G220" s="621" t="str">
        <f>InpCompany!$F$11</f>
        <v>£m (2017-18 prices)</v>
      </c>
      <c r="H220" s="628">
        <f t="shared" si="80"/>
        <v>0.33038400000000001</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1.0649999999999998E-2</v>
      </c>
      <c r="T220" s="579">
        <f t="shared" si="81"/>
        <v>0.2024</v>
      </c>
      <c r="U220" s="579">
        <f t="shared" si="81"/>
        <v>0</v>
      </c>
      <c r="V220" s="579">
        <f t="shared" si="81"/>
        <v>0</v>
      </c>
      <c r="W220" s="579">
        <f t="shared" si="81"/>
        <v>0</v>
      </c>
      <c r="X220" s="579">
        <f t="shared" si="81"/>
        <v>0</v>
      </c>
      <c r="Y220" s="579">
        <f t="shared" si="81"/>
        <v>0</v>
      </c>
      <c r="Z220" s="579">
        <f t="shared" si="81"/>
        <v>8.5400000000000005E-4</v>
      </c>
      <c r="AA220" s="579">
        <f t="shared" si="81"/>
        <v>0</v>
      </c>
      <c r="AB220" s="579">
        <f t="shared" si="81"/>
        <v>0</v>
      </c>
      <c r="AC220" s="579">
        <f t="shared" si="81"/>
        <v>0.11648000000000001</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1183</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1184</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1185</v>
      </c>
      <c r="F223" s="456"/>
      <c r="G223" s="621" t="str">
        <f>InpCompany!$F$11</f>
        <v>£m (2017-18 prices)</v>
      </c>
      <c r="H223" s="628">
        <f t="shared" si="80"/>
        <v>4.1400000000000031E-3</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4.1400000000000031E-3</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1186</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1187</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1164</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1188</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1189</v>
      </c>
      <c r="F229" s="456"/>
      <c r="G229" s="621" t="str">
        <f>InpCompany!$F$11</f>
        <v>£m (2017-18 prices)</v>
      </c>
      <c r="H229" s="628">
        <f t="shared" si="87"/>
        <v>-3.3071593653226725</v>
      </c>
      <c r="I229" s="629"/>
      <c r="J229" s="579">
        <f t="shared" si="88"/>
        <v>-0.59209999999999996</v>
      </c>
      <c r="K229" s="579">
        <f t="shared" si="88"/>
        <v>-0.21913936532267214</v>
      </c>
      <c r="L229" s="579">
        <f t="shared" si="88"/>
        <v>-0.68120000000000003</v>
      </c>
      <c r="M229" s="579">
        <f t="shared" si="89"/>
        <v>0</v>
      </c>
      <c r="N229" s="579">
        <f t="shared" si="88"/>
        <v>0</v>
      </c>
      <c r="O229" s="579">
        <f t="shared" si="90"/>
        <v>0</v>
      </c>
      <c r="P229" s="579">
        <f t="shared" si="88"/>
        <v>-1.0480000000000007</v>
      </c>
      <c r="Q229" s="580">
        <f t="shared" si="88"/>
        <v>-0.71246999999999994</v>
      </c>
      <c r="R229" s="579">
        <f t="shared" si="88"/>
        <v>-5.4249999999999986E-2</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1190</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1191</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1192</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1193</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1194</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1195</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1196</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1197</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1198</v>
      </c>
      <c r="F242" s="636">
        <f t="shared" ref="F242:F248" si="94">H201</f>
        <v>4.3222000000000003E-2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1199</v>
      </c>
      <c r="F243" s="636">
        <f t="shared" si="94"/>
        <v>0.33038400000000001</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1200</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1201</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1202</v>
      </c>
      <c r="F246" s="636">
        <f t="shared" si="94"/>
        <v>4.1400000000000031E-3</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1203</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1204</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1205</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1206</v>
      </c>
      <c r="F251" s="636">
        <f t="shared" ref="F251:F257" si="95">H210</f>
        <v>0</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1207</v>
      </c>
      <c r="F252" s="636">
        <f t="shared" si="95"/>
        <v>-6.3863893653226711</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1208</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1209</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1210</v>
      </c>
      <c r="F255" s="636">
        <f t="shared" si="95"/>
        <v>-0.17549999999999999</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1211</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1212</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1213</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1214</v>
      </c>
      <c r="F260" s="628">
        <f t="shared" ref="F260:F266" si="96">H219</f>
        <v>4.3222000000000003E-2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1215</v>
      </c>
      <c r="F261" s="628">
        <f t="shared" si="96"/>
        <v>0.33038400000000001</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1216</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1217</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1218</v>
      </c>
      <c r="F264" s="628">
        <f t="shared" si="96"/>
        <v>4.1400000000000031E-3</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1219</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1220</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1221</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1222</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1223</v>
      </c>
      <c r="F270" s="636">
        <f t="shared" si="97"/>
        <v>-3.3071593653226725</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1224</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1225</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1226</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1227</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1228</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1229</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1230</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1231</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1232</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1233</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1234</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1235</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1236</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1237</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1238</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1239</v>
      </c>
      <c r="F288" s="636">
        <f t="shared" si="99"/>
        <v>-3.0792299999999986</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1240</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1241</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1242</v>
      </c>
      <c r="F291" s="636">
        <f t="shared" si="99"/>
        <v>-0.17549999999999999</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1243</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1244</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1245</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1246</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1247</v>
      </c>
      <c r="F298" s="639">
        <f t="shared" ref="F298:F304" si="100">IF(F242=0,0,F260/F242)</f>
        <v>1</v>
      </c>
      <c r="G298" s="635" t="s">
        <v>1061</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1248</v>
      </c>
      <c r="F299" s="639">
        <f t="shared" si="100"/>
        <v>1</v>
      </c>
      <c r="G299" s="635" t="s">
        <v>1061</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1249</v>
      </c>
      <c r="F300" s="639">
        <f t="shared" si="100"/>
        <v>0</v>
      </c>
      <c r="G300" s="635" t="s">
        <v>1061</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1250</v>
      </c>
      <c r="F301" s="639">
        <f t="shared" si="100"/>
        <v>0</v>
      </c>
      <c r="G301" s="635" t="s">
        <v>1061</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1251</v>
      </c>
      <c r="F302" s="639">
        <f t="shared" si="100"/>
        <v>1</v>
      </c>
      <c r="G302" s="635" t="s">
        <v>1061</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1252</v>
      </c>
      <c r="F303" s="639">
        <f t="shared" si="100"/>
        <v>0</v>
      </c>
      <c r="G303" s="635" t="s">
        <v>1061</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1253</v>
      </c>
      <c r="F304" s="639">
        <f t="shared" si="100"/>
        <v>0</v>
      </c>
      <c r="G304" s="635" t="s">
        <v>1061</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1254</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1255</v>
      </c>
      <c r="F307" s="639">
        <f t="shared" ref="F307:F313" si="101">IF(F269=0,0,F269/F251)</f>
        <v>0</v>
      </c>
      <c r="G307" s="635" t="s">
        <v>1061</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1256</v>
      </c>
      <c r="F308" s="639">
        <f t="shared" si="101"/>
        <v>0.5178449317982633</v>
      </c>
      <c r="G308" s="635" t="s">
        <v>1061</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1257</v>
      </c>
      <c r="F309" s="639">
        <f t="shared" si="101"/>
        <v>0</v>
      </c>
      <c r="G309" s="635" t="s">
        <v>1061</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1258</v>
      </c>
      <c r="F310" s="639">
        <f t="shared" si="101"/>
        <v>0</v>
      </c>
      <c r="G310" s="635" t="s">
        <v>1061</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1259</v>
      </c>
      <c r="F311" s="639">
        <f t="shared" si="101"/>
        <v>0</v>
      </c>
      <c r="G311" s="635" t="s">
        <v>1061</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1260</v>
      </c>
      <c r="F312" s="639">
        <f t="shared" si="101"/>
        <v>0</v>
      </c>
      <c r="G312" s="635" t="s">
        <v>1061</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1261</v>
      </c>
      <c r="F313" s="639">
        <f t="shared" si="101"/>
        <v>0</v>
      </c>
      <c r="G313" s="635" t="s">
        <v>1061</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1262</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1263</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1264</v>
      </c>
      <c r="F318" s="641">
        <f t="shared" ref="F318:F324" si="102">IF(F278=0,0,SUMIF(J$190:BS$190,"RCV",J201:BS201)/F278)</f>
        <v>0</v>
      </c>
      <c r="G318" s="635" t="s">
        <v>1061</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1265</v>
      </c>
      <c r="F319" s="641">
        <f t="shared" si="102"/>
        <v>0</v>
      </c>
      <c r="G319" s="635" t="s">
        <v>1061</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1266</v>
      </c>
      <c r="F320" s="641">
        <f t="shared" si="102"/>
        <v>0</v>
      </c>
      <c r="G320" s="635" t="s">
        <v>1061</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1267</v>
      </c>
      <c r="F321" s="641">
        <f t="shared" si="102"/>
        <v>0</v>
      </c>
      <c r="G321" s="635" t="s">
        <v>1061</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1268</v>
      </c>
      <c r="F322" s="641">
        <f t="shared" si="102"/>
        <v>0</v>
      </c>
      <c r="G322" s="635" t="s">
        <v>1061</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1269</v>
      </c>
      <c r="F323" s="641">
        <f t="shared" si="102"/>
        <v>0</v>
      </c>
      <c r="G323" s="635" t="s">
        <v>1061</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1270</v>
      </c>
      <c r="F324" s="641">
        <f t="shared" si="102"/>
        <v>0</v>
      </c>
      <c r="G324" s="635" t="s">
        <v>1061</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1271</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1272</v>
      </c>
      <c r="F327" s="641">
        <f t="shared" ref="F327:F333" si="103">IF(F287=0,0,SUMIF(J$190:BS$190,"RCV",J210:BS210)/F287)</f>
        <v>0</v>
      </c>
      <c r="G327" s="635" t="s">
        <v>1061</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1273</v>
      </c>
      <c r="F328" s="641">
        <f t="shared" si="103"/>
        <v>0</v>
      </c>
      <c r="G328" s="635" t="s">
        <v>1061</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1274</v>
      </c>
      <c r="F329" s="641">
        <f t="shared" si="103"/>
        <v>0</v>
      </c>
      <c r="G329" s="635" t="s">
        <v>1061</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1275</v>
      </c>
      <c r="F330" s="641">
        <f t="shared" si="103"/>
        <v>0</v>
      </c>
      <c r="G330" s="635" t="s">
        <v>1061</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1276</v>
      </c>
      <c r="F331" s="641">
        <f t="shared" si="103"/>
        <v>0</v>
      </c>
      <c r="G331" s="635" t="s">
        <v>1061</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1277</v>
      </c>
      <c r="F332" s="641">
        <f t="shared" si="103"/>
        <v>0</v>
      </c>
      <c r="G332" s="635" t="s">
        <v>1061</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1278</v>
      </c>
      <c r="F333" s="641">
        <f t="shared" si="103"/>
        <v>0</v>
      </c>
      <c r="G333" s="635" t="s">
        <v>1061</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935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Bristol Water</v>
      </c>
    </row>
    <row r="2" spans="1:17" s="202" customFormat="1">
      <c r="A2" s="456"/>
      <c r="B2" s="456"/>
      <c r="C2" s="456"/>
      <c r="D2" s="456"/>
      <c r="E2" s="456"/>
      <c r="F2" s="465" t="s">
        <v>1045</v>
      </c>
      <c r="G2" s="465" t="s">
        <v>108</v>
      </c>
      <c r="H2" s="465" t="s">
        <v>1046</v>
      </c>
      <c r="I2" s="466"/>
      <c r="J2" s="456"/>
      <c r="K2" s="456"/>
      <c r="L2" s="456"/>
    </row>
    <row r="3" spans="1:17" s="206" customFormat="1">
      <c r="A3" s="645" t="s">
        <v>1063</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1279</v>
      </c>
      <c r="K4" s="650" t="s">
        <v>1280</v>
      </c>
      <c r="L4" s="650" t="s">
        <v>1281</v>
      </c>
      <c r="O4" s="216"/>
      <c r="Q4" s="216"/>
    </row>
    <row r="5" spans="1:17" s="233" customFormat="1">
      <c r="A5" s="651"/>
      <c r="B5" s="652"/>
      <c r="C5" s="653" t="s">
        <v>1282</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1197</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4.3222000000000003E-2</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0.33038400000000001</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4.1400000000000031E-3</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1283</v>
      </c>
      <c r="E16" s="458"/>
      <c r="F16" s="458"/>
      <c r="G16" s="474"/>
      <c r="H16" s="458"/>
      <c r="I16" s="458"/>
      <c r="J16" s="463"/>
      <c r="K16" s="463"/>
      <c r="L16" s="463"/>
      <c r="M16" s="211"/>
      <c r="O16" s="211"/>
      <c r="Q16" s="211"/>
    </row>
    <row r="17" spans="1:17">
      <c r="A17" s="458"/>
      <c r="B17" s="458"/>
      <c r="C17" s="458"/>
      <c r="D17" s="458"/>
      <c r="E17" s="456" t="s">
        <v>1284</v>
      </c>
      <c r="F17" s="458"/>
      <c r="G17" s="474" t="str">
        <f>InpCompany!$F$11</f>
        <v>£m (2017-18 prices)</v>
      </c>
      <c r="H17" s="458"/>
      <c r="I17" s="458"/>
      <c r="J17" s="493">
        <f>F8</f>
        <v>4.3222000000000003E-2</v>
      </c>
      <c r="K17" s="458"/>
      <c r="L17" s="458"/>
      <c r="O17" s="211"/>
      <c r="Q17" s="211"/>
    </row>
    <row r="18" spans="1:17">
      <c r="A18" s="458"/>
      <c r="B18" s="458"/>
      <c r="C18" s="458"/>
      <c r="D18" s="458"/>
      <c r="E18" s="456" t="s">
        <v>1285</v>
      </c>
      <c r="F18" s="458"/>
      <c r="G18" s="474" t="str">
        <f>InpCompany!$F$11</f>
        <v>£m (2017-18 prices)</v>
      </c>
      <c r="H18" s="458"/>
      <c r="I18" s="458"/>
      <c r="J18" s="493">
        <f>F9</f>
        <v>0.33038400000000001</v>
      </c>
      <c r="K18" s="458"/>
      <c r="L18" s="458"/>
      <c r="O18" s="211"/>
      <c r="Q18" s="211"/>
    </row>
    <row r="19" spans="1:17">
      <c r="A19" s="458"/>
      <c r="B19" s="458"/>
      <c r="C19" s="458"/>
      <c r="D19" s="458"/>
      <c r="E19" s="456" t="s">
        <v>1286</v>
      </c>
      <c r="F19" s="458"/>
      <c r="G19" s="474" t="str">
        <f>InpCompany!$F$11</f>
        <v>£m (2017-18 prices)</v>
      </c>
      <c r="H19" s="458"/>
      <c r="I19" s="458"/>
      <c r="J19" s="656"/>
      <c r="K19" s="493">
        <f>F10</f>
        <v>0</v>
      </c>
      <c r="L19" s="458"/>
      <c r="O19" s="211"/>
      <c r="Q19" s="211"/>
    </row>
    <row r="20" spans="1:17">
      <c r="A20" s="458"/>
      <c r="B20" s="458"/>
      <c r="C20" s="458"/>
      <c r="D20" s="458"/>
      <c r="E20" s="456" t="s">
        <v>1287</v>
      </c>
      <c r="F20" s="458"/>
      <c r="G20" s="474" t="str">
        <f>InpCompany!$F$11</f>
        <v>£m (2017-18 prices)</v>
      </c>
      <c r="H20" s="458"/>
      <c r="I20" s="458"/>
      <c r="J20" s="656"/>
      <c r="K20" s="493">
        <f>F11</f>
        <v>0</v>
      </c>
      <c r="L20" s="458"/>
      <c r="O20" s="211"/>
      <c r="Q20" s="211"/>
    </row>
    <row r="21" spans="1:17">
      <c r="A21" s="458"/>
      <c r="B21" s="458"/>
      <c r="C21" s="458"/>
      <c r="D21" s="458"/>
      <c r="E21" s="456" t="s">
        <v>1288</v>
      </c>
      <c r="F21" s="458"/>
      <c r="G21" s="474" t="str">
        <f>InpCompany!$F$11</f>
        <v>£m (2017-18 prices)</v>
      </c>
      <c r="H21" s="458"/>
      <c r="I21" s="458"/>
      <c r="J21" s="656"/>
      <c r="K21" s="458"/>
      <c r="L21" s="493">
        <f>F12</f>
        <v>4.1400000000000031E-3</v>
      </c>
      <c r="O21" s="211"/>
      <c r="Q21" s="211"/>
    </row>
    <row r="22" spans="1:17">
      <c r="A22" s="458"/>
      <c r="B22" s="458"/>
      <c r="C22" s="458"/>
      <c r="D22" s="458"/>
      <c r="E22" s="456" t="s">
        <v>1289</v>
      </c>
      <c r="F22" s="458"/>
      <c r="G22" s="474" t="str">
        <f>InpCompany!$F$11</f>
        <v>£m (2017-18 prices)</v>
      </c>
      <c r="H22" s="458"/>
      <c r="I22" s="458"/>
      <c r="J22" s="656"/>
      <c r="K22" s="458"/>
      <c r="L22" s="493">
        <f>F13</f>
        <v>0</v>
      </c>
      <c r="O22" s="211"/>
      <c r="Q22" s="211"/>
    </row>
    <row r="23" spans="1:17">
      <c r="A23" s="458"/>
      <c r="B23" s="458"/>
      <c r="C23" s="458"/>
      <c r="D23" s="458"/>
      <c r="E23" s="456" t="s">
        <v>1290</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1291</v>
      </c>
      <c r="F25" s="458"/>
      <c r="G25" s="474" t="str">
        <f>InpCompany!$F$11</f>
        <v>£m (2017-18 prices)</v>
      </c>
      <c r="H25" s="458"/>
      <c r="I25" s="458"/>
      <c r="J25" s="493">
        <f>SUM(J17:J23)</f>
        <v>0.37360599999999999</v>
      </c>
      <c r="K25" s="493">
        <f>SUM(K17:K23)</f>
        <v>0</v>
      </c>
      <c r="L25" s="493">
        <f>SUM(L17:L23)</f>
        <v>4.1400000000000031E-3</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1292</v>
      </c>
      <c r="E27" s="458"/>
      <c r="F27" s="458"/>
      <c r="G27" s="474"/>
      <c r="H27" s="458"/>
      <c r="I27" s="458"/>
      <c r="J27" s="458"/>
      <c r="K27" s="656"/>
      <c r="L27" s="458"/>
      <c r="O27" s="211"/>
      <c r="Q27" s="211"/>
    </row>
    <row r="28" spans="1:17">
      <c r="A28" s="458"/>
      <c r="B28" s="458"/>
      <c r="C28" s="458"/>
      <c r="D28" s="458"/>
      <c r="E28" s="657" t="s">
        <v>1293</v>
      </c>
      <c r="F28" s="657"/>
      <c r="G28" s="659" t="s">
        <v>1294</v>
      </c>
      <c r="H28" s="657"/>
      <c r="I28" s="657"/>
      <c r="J28" s="658">
        <f>InpCompany!$F$17</f>
        <v>523.48069288822057</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1295</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1296</v>
      </c>
      <c r="F31" s="458"/>
      <c r="G31" s="474" t="str">
        <f>InpCompany!$F$11</f>
        <v>£m (2017-18 prices)</v>
      </c>
      <c r="H31" s="458"/>
      <c r="I31" s="458"/>
      <c r="J31" s="656">
        <f>J28*J29*J30</f>
        <v>6.2817683146586472</v>
      </c>
      <c r="K31" s="656">
        <f>K28*K29*K30</f>
        <v>0</v>
      </c>
      <c r="L31" s="656"/>
      <c r="O31" s="211"/>
      <c r="Q31" s="211"/>
    </row>
    <row r="32" spans="1:17">
      <c r="A32" s="458"/>
      <c r="B32" s="458"/>
      <c r="C32" s="458"/>
      <c r="D32" s="458"/>
      <c r="E32" s="458" t="s">
        <v>1297</v>
      </c>
      <c r="F32" s="458"/>
      <c r="G32" s="474" t="s">
        <v>1298</v>
      </c>
      <c r="H32" s="458"/>
      <c r="I32" s="458"/>
      <c r="J32" s="474" t="b">
        <f>IF(J25&gt;J31,TRUE,FALSE)</f>
        <v>0</v>
      </c>
      <c r="K32" s="474" t="b">
        <f>IF(K25&gt;K31,TRUE,FALSE)</f>
        <v>0</v>
      </c>
      <c r="L32" s="458"/>
      <c r="O32" s="211"/>
      <c r="Q32" s="211"/>
    </row>
    <row r="33" spans="1:17">
      <c r="A33" s="458"/>
      <c r="B33" s="458"/>
      <c r="C33" s="458"/>
      <c r="D33" s="458"/>
      <c r="E33" s="657" t="s">
        <v>1064</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1299</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1300</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1301</v>
      </c>
      <c r="E38" s="458"/>
      <c r="F38" s="458"/>
      <c r="G38" s="474"/>
      <c r="H38" s="458"/>
      <c r="I38" s="458"/>
      <c r="J38" s="656"/>
      <c r="K38" s="656"/>
      <c r="L38" s="656"/>
      <c r="O38" s="234"/>
      <c r="Q38" s="234"/>
    </row>
    <row r="39" spans="1:17">
      <c r="A39" s="458"/>
      <c r="B39" s="458"/>
      <c r="C39" s="458"/>
      <c r="D39" s="458"/>
      <c r="E39" s="456" t="s">
        <v>1302</v>
      </c>
      <c r="F39" s="458"/>
      <c r="G39" s="474" t="str">
        <f>InpCompany!$F$11</f>
        <v>£m (2017-18 prices)</v>
      </c>
      <c r="H39" s="458"/>
      <c r="I39" s="458"/>
      <c r="J39" s="581">
        <f>IFERROR(J17/J$25,0)</f>
        <v>0.11568872020256635</v>
      </c>
      <c r="K39" s="581">
        <f t="shared" ref="J39:L45" si="0">IFERROR(K17/K$25,0)</f>
        <v>0</v>
      </c>
      <c r="L39" s="581">
        <f>IFERROR(L17/L$25,0)</f>
        <v>0</v>
      </c>
      <c r="O39" s="234"/>
      <c r="Q39" s="234"/>
    </row>
    <row r="40" spans="1:17">
      <c r="A40" s="458"/>
      <c r="B40" s="458"/>
      <c r="C40" s="458"/>
      <c r="D40" s="458"/>
      <c r="E40" s="456" t="s">
        <v>1303</v>
      </c>
      <c r="F40" s="458"/>
      <c r="G40" s="474" t="str">
        <f>InpCompany!$F$11</f>
        <v>£m (2017-18 prices)</v>
      </c>
      <c r="H40" s="458"/>
      <c r="I40" s="458"/>
      <c r="J40" s="581">
        <f t="shared" si="0"/>
        <v>0.88431127979743374</v>
      </c>
      <c r="K40" s="581">
        <f t="shared" si="0"/>
        <v>0</v>
      </c>
      <c r="L40" s="581">
        <f t="shared" si="0"/>
        <v>0</v>
      </c>
      <c r="O40" s="234"/>
      <c r="Q40" s="234"/>
    </row>
    <row r="41" spans="1:17">
      <c r="A41" s="458"/>
      <c r="B41" s="458"/>
      <c r="C41" s="458"/>
      <c r="D41" s="458"/>
      <c r="E41" s="456" t="s">
        <v>1304</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1305</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1306</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1307</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1308</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1309</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1310</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1311</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1312</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1313</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1314</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1315</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1316</v>
      </c>
      <c r="E56" s="463"/>
      <c r="F56" s="463"/>
      <c r="G56" s="667"/>
      <c r="H56" s="458"/>
      <c r="I56" s="458"/>
      <c r="J56" s="458"/>
      <c r="K56" s="458"/>
      <c r="L56" s="458"/>
      <c r="O56" s="234"/>
      <c r="Q56" s="234"/>
    </row>
    <row r="57" spans="1:17">
      <c r="A57" s="458"/>
      <c r="B57" s="458"/>
      <c r="C57" s="458"/>
      <c r="D57" s="458"/>
      <c r="E57" s="456" t="s">
        <v>1317</v>
      </c>
      <c r="F57" s="458"/>
      <c r="G57" s="474" t="str">
        <f>InpCompany!$F$11</f>
        <v>£m (2017-18 prices)</v>
      </c>
      <c r="H57" s="632">
        <f t="shared" ref="H57:H63" si="2">J57+K57+L57</f>
        <v>4.3222000000000003E-2</v>
      </c>
      <c r="I57" s="632"/>
      <c r="J57" s="493">
        <f t="shared" ref="J57:L63" si="3">J17-J48</f>
        <v>4.3222000000000003E-2</v>
      </c>
      <c r="K57" s="493">
        <f t="shared" si="3"/>
        <v>0</v>
      </c>
      <c r="L57" s="493">
        <f t="shared" si="3"/>
        <v>0</v>
      </c>
    </row>
    <row r="58" spans="1:17">
      <c r="A58" s="458"/>
      <c r="B58" s="458"/>
      <c r="C58" s="458"/>
      <c r="D58" s="458"/>
      <c r="E58" s="456" t="s">
        <v>1318</v>
      </c>
      <c r="F58" s="458"/>
      <c r="G58" s="474" t="str">
        <f>InpCompany!$F$11</f>
        <v>£m (2017-18 prices)</v>
      </c>
      <c r="H58" s="632">
        <f t="shared" si="2"/>
        <v>0.33038400000000001</v>
      </c>
      <c r="I58" s="632"/>
      <c r="J58" s="493">
        <f t="shared" si="3"/>
        <v>0.33038400000000001</v>
      </c>
      <c r="K58" s="493">
        <f t="shared" si="3"/>
        <v>0</v>
      </c>
      <c r="L58" s="493">
        <f t="shared" si="3"/>
        <v>0</v>
      </c>
    </row>
    <row r="59" spans="1:17">
      <c r="A59" s="458"/>
      <c r="B59" s="458"/>
      <c r="C59" s="458"/>
      <c r="D59" s="458"/>
      <c r="E59" s="456" t="s">
        <v>1319</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1320</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1321</v>
      </c>
      <c r="F61" s="458"/>
      <c r="G61" s="474" t="str">
        <f>InpCompany!$F$11</f>
        <v>£m (2017-18 prices)</v>
      </c>
      <c r="H61" s="632">
        <f t="shared" si="2"/>
        <v>4.1400000000000031E-3</v>
      </c>
      <c r="I61" s="632"/>
      <c r="J61" s="493">
        <f t="shared" si="3"/>
        <v>0</v>
      </c>
      <c r="K61" s="493">
        <f t="shared" si="3"/>
        <v>0</v>
      </c>
      <c r="L61" s="493">
        <f t="shared" si="3"/>
        <v>4.1400000000000031E-3</v>
      </c>
    </row>
    <row r="62" spans="1:17">
      <c r="A62" s="458"/>
      <c r="B62" s="458"/>
      <c r="C62" s="458"/>
      <c r="D62" s="458"/>
      <c r="E62" s="456" t="s">
        <v>1322</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1323</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1324</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1325</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1326</v>
      </c>
      <c r="E76" s="458"/>
      <c r="F76" s="458"/>
      <c r="G76" s="667"/>
      <c r="H76" s="463"/>
      <c r="I76" s="463"/>
      <c r="J76" s="458"/>
      <c r="K76" s="458"/>
      <c r="L76" s="458"/>
    </row>
    <row r="77" spans="1:12">
      <c r="A77" s="458"/>
      <c r="B77" s="458"/>
      <c r="C77" s="458"/>
      <c r="D77" s="458"/>
      <c r="E77" s="635" t="s">
        <v>1327</v>
      </c>
      <c r="F77" s="638">
        <f>H57*F68</f>
        <v>4.3222000000000003E-2</v>
      </c>
      <c r="G77" s="669" t="str">
        <f>InpCompany!$F$11</f>
        <v>£m (2017-18 prices)</v>
      </c>
      <c r="H77" s="458"/>
      <c r="I77" s="670"/>
      <c r="J77" s="458"/>
      <c r="K77" s="458"/>
      <c r="L77" s="458"/>
    </row>
    <row r="78" spans="1:12">
      <c r="A78" s="458"/>
      <c r="B78" s="458"/>
      <c r="C78" s="458"/>
      <c r="D78" s="458"/>
      <c r="E78" s="635" t="s">
        <v>1328</v>
      </c>
      <c r="F78" s="638">
        <f t="shared" ref="F78:F83" si="4">H58*F69</f>
        <v>0.33038400000000001</v>
      </c>
      <c r="G78" s="669" t="str">
        <f>InpCompany!$F$11</f>
        <v>£m (2017-18 prices)</v>
      </c>
      <c r="H78" s="458"/>
      <c r="I78" s="670"/>
      <c r="J78" s="458"/>
      <c r="K78" s="458"/>
      <c r="L78" s="458"/>
    </row>
    <row r="79" spans="1:12">
      <c r="A79" s="458"/>
      <c r="B79" s="458"/>
      <c r="C79" s="458"/>
      <c r="D79" s="458"/>
      <c r="E79" s="635" t="s">
        <v>1329</v>
      </c>
      <c r="F79" s="638">
        <f t="shared" si="4"/>
        <v>0</v>
      </c>
      <c r="G79" s="669" t="str">
        <f>InpCompany!$F$11</f>
        <v>£m (2017-18 prices)</v>
      </c>
      <c r="H79" s="458"/>
      <c r="I79" s="670"/>
      <c r="J79" s="458"/>
      <c r="K79" s="458"/>
      <c r="L79" s="458"/>
    </row>
    <row r="80" spans="1:12">
      <c r="A80" s="458"/>
      <c r="B80" s="458"/>
      <c r="C80" s="458"/>
      <c r="D80" s="458"/>
      <c r="E80" s="635" t="s">
        <v>1330</v>
      </c>
      <c r="F80" s="638">
        <f t="shared" si="4"/>
        <v>0</v>
      </c>
      <c r="G80" s="669" t="str">
        <f>InpCompany!$F$11</f>
        <v>£m (2017-18 prices)</v>
      </c>
      <c r="H80" s="458"/>
      <c r="I80" s="670"/>
      <c r="J80" s="458"/>
      <c r="K80" s="458"/>
      <c r="L80" s="458"/>
    </row>
    <row r="81" spans="1:12">
      <c r="A81" s="458"/>
      <c r="B81" s="458"/>
      <c r="C81" s="458"/>
      <c r="D81" s="458"/>
      <c r="E81" s="635" t="s">
        <v>1331</v>
      </c>
      <c r="F81" s="638">
        <f t="shared" si="4"/>
        <v>4.1400000000000031E-3</v>
      </c>
      <c r="G81" s="669" t="str">
        <f>InpCompany!$F$11</f>
        <v>£m (2017-18 prices)</v>
      </c>
      <c r="H81" s="458"/>
      <c r="I81" s="670"/>
      <c r="J81" s="458"/>
      <c r="K81" s="458"/>
      <c r="L81" s="458"/>
    </row>
    <row r="82" spans="1:12">
      <c r="A82" s="458"/>
      <c r="B82" s="458"/>
      <c r="C82" s="458"/>
      <c r="D82" s="458"/>
      <c r="E82" s="635" t="s">
        <v>1332</v>
      </c>
      <c r="F82" s="638">
        <f t="shared" si="4"/>
        <v>0</v>
      </c>
      <c r="G82" s="669" t="str">
        <f>InpCompany!$F$11</f>
        <v>£m (2017-18 prices)</v>
      </c>
      <c r="H82" s="458"/>
      <c r="I82" s="670"/>
      <c r="J82" s="458"/>
      <c r="K82" s="458"/>
      <c r="L82" s="458"/>
    </row>
    <row r="83" spans="1:12">
      <c r="A83" s="458"/>
      <c r="B83" s="458"/>
      <c r="C83" s="458"/>
      <c r="D83" s="458"/>
      <c r="E83" s="635" t="s">
        <v>1333</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1334</v>
      </c>
      <c r="E85" s="27"/>
      <c r="F85" s="458"/>
      <c r="G85" s="672"/>
      <c r="H85" s="671"/>
      <c r="I85" s="671"/>
      <c r="J85" s="458"/>
      <c r="K85" s="458"/>
      <c r="L85" s="458"/>
    </row>
    <row r="86" spans="1:12">
      <c r="A86" s="458"/>
      <c r="B86" s="458"/>
      <c r="C86" s="458"/>
      <c r="D86" s="458"/>
      <c r="E86" s="635" t="s">
        <v>1335</v>
      </c>
      <c r="F86" s="638">
        <f t="shared" ref="F86:F92" si="5">H57*(1-F68)</f>
        <v>0</v>
      </c>
      <c r="G86" s="669" t="str">
        <f>InpCompany!$F$11</f>
        <v>£m (2017-18 prices)</v>
      </c>
      <c r="H86" s="458"/>
      <c r="I86" s="670"/>
      <c r="J86" s="458"/>
      <c r="K86" s="458"/>
      <c r="L86" s="458"/>
    </row>
    <row r="87" spans="1:12">
      <c r="A87" s="458"/>
      <c r="B87" s="458"/>
      <c r="C87" s="458"/>
      <c r="D87" s="458"/>
      <c r="E87" s="635" t="s">
        <v>1336</v>
      </c>
      <c r="F87" s="638">
        <f t="shared" si="5"/>
        <v>0</v>
      </c>
      <c r="G87" s="669" t="str">
        <f>InpCompany!$F$11</f>
        <v>£m (2017-18 prices)</v>
      </c>
      <c r="H87" s="458"/>
      <c r="I87" s="670"/>
      <c r="J87" s="458"/>
      <c r="K87" s="458"/>
      <c r="L87" s="458"/>
    </row>
    <row r="88" spans="1:12">
      <c r="A88" s="458"/>
      <c r="B88" s="458"/>
      <c r="C88" s="458"/>
      <c r="D88" s="458"/>
      <c r="E88" s="635" t="s">
        <v>1337</v>
      </c>
      <c r="F88" s="638">
        <f t="shared" si="5"/>
        <v>0</v>
      </c>
      <c r="G88" s="669" t="str">
        <f>InpCompany!$F$11</f>
        <v>£m (2017-18 prices)</v>
      </c>
      <c r="H88" s="458"/>
      <c r="I88" s="670"/>
      <c r="J88" s="458"/>
      <c r="K88" s="458"/>
      <c r="L88" s="458"/>
    </row>
    <row r="89" spans="1:12">
      <c r="A89" s="458"/>
      <c r="B89" s="458"/>
      <c r="C89" s="458"/>
      <c r="D89" s="458"/>
      <c r="E89" s="635" t="s">
        <v>1338</v>
      </c>
      <c r="F89" s="638">
        <f t="shared" si="5"/>
        <v>0</v>
      </c>
      <c r="G89" s="669" t="str">
        <f>InpCompany!$F$11</f>
        <v>£m (2017-18 prices)</v>
      </c>
      <c r="H89" s="458"/>
      <c r="I89" s="670"/>
      <c r="J89" s="458"/>
      <c r="K89" s="458"/>
      <c r="L89" s="458"/>
    </row>
    <row r="90" spans="1:12">
      <c r="A90" s="458"/>
      <c r="B90" s="458"/>
      <c r="C90" s="458"/>
      <c r="D90" s="458"/>
      <c r="E90" s="635" t="s">
        <v>1339</v>
      </c>
      <c r="F90" s="638">
        <f t="shared" si="5"/>
        <v>0</v>
      </c>
      <c r="G90" s="669" t="str">
        <f>InpCompany!$F$11</f>
        <v>£m (2017-18 prices)</v>
      </c>
      <c r="H90" s="458"/>
      <c r="I90" s="670"/>
      <c r="J90" s="458"/>
      <c r="K90" s="458"/>
      <c r="L90" s="458"/>
    </row>
    <row r="91" spans="1:12">
      <c r="A91" s="458"/>
      <c r="B91" s="458"/>
      <c r="C91" s="458"/>
      <c r="D91" s="458"/>
      <c r="E91" s="635" t="s">
        <v>1340</v>
      </c>
      <c r="F91" s="638">
        <f t="shared" si="5"/>
        <v>0</v>
      </c>
      <c r="G91" s="669" t="str">
        <f>InpCompany!$F$11</f>
        <v>£m (2017-18 prices)</v>
      </c>
      <c r="H91" s="458"/>
      <c r="I91" s="670"/>
      <c r="J91" s="458"/>
      <c r="K91" s="458"/>
      <c r="L91" s="458"/>
    </row>
    <row r="92" spans="1:12">
      <c r="A92" s="458"/>
      <c r="B92" s="458"/>
      <c r="C92" s="458"/>
      <c r="D92" s="458"/>
      <c r="E92" s="635" t="s">
        <v>1341</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1342</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1279</v>
      </c>
      <c r="K95" s="1428" t="s">
        <v>1280</v>
      </c>
      <c r="L95" s="1428" t="s">
        <v>1281</v>
      </c>
    </row>
    <row r="96" spans="1:12" s="1415" customFormat="1">
      <c r="A96" s="1411"/>
      <c r="B96" s="1411"/>
      <c r="C96" s="1429" t="s">
        <v>1343</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Bristol Water</v>
      </c>
      <c r="G97" s="608"/>
      <c r="H97" s="586"/>
      <c r="I97" s="658"/>
      <c r="J97" s="657"/>
      <c r="K97" s="657"/>
      <c r="L97" s="657"/>
    </row>
    <row r="98" spans="1:12" s="235" customFormat="1">
      <c r="A98" s="657"/>
      <c r="B98" s="1457"/>
      <c r="C98" s="1457"/>
      <c r="D98" s="1457"/>
      <c r="E98" s="608" t="str">
        <f>InpCompany!E6</f>
        <v>Ofwat company acronym</v>
      </c>
      <c r="F98" s="608" t="str">
        <f>InpCompany!F6</f>
        <v>BRL</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1344</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1282</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4.3222000000000003E-2</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0.33038400000000001</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4.1400000000000031E-3</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1165</v>
      </c>
      <c r="F112" s="1431">
        <f>SUM(F104:F110)</f>
        <v>0.37774599999999997</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-6.3863893653226711</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-0.17549999999999999</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1173</v>
      </c>
      <c r="F122" s="1431">
        <f>SUM(F114:F120)</f>
        <v>-6.5618893653226706</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1345</v>
      </c>
      <c r="E124" s="620"/>
      <c r="F124" s="680"/>
      <c r="G124" s="620"/>
      <c r="H124" s="620"/>
      <c r="I124" s="1414"/>
      <c r="J124" s="1411"/>
      <c r="K124" s="1411"/>
      <c r="L124" s="1411"/>
    </row>
    <row r="125" spans="1:12" s="1415" customFormat="1">
      <c r="A125" s="1411"/>
      <c r="B125" s="1253"/>
      <c r="C125" s="1253"/>
      <c r="D125" s="1253"/>
      <c r="E125" s="1253" t="s">
        <v>1346</v>
      </c>
      <c r="F125" s="1431">
        <f>F104+F114</f>
        <v>4.3222000000000003E-2</v>
      </c>
      <c r="G125" s="605" t="str">
        <f>InpCompany!$F$11</f>
        <v>£m (2017-18 prices)</v>
      </c>
      <c r="H125" s="620"/>
      <c r="I125" s="1414"/>
      <c r="J125" s="1411"/>
      <c r="K125" s="1411"/>
      <c r="L125" s="1411"/>
    </row>
    <row r="126" spans="1:12" s="1415" customFormat="1">
      <c r="A126" s="1411"/>
      <c r="B126" s="1253"/>
      <c r="C126" s="1253"/>
      <c r="D126" s="1253"/>
      <c r="E126" s="1253" t="s">
        <v>1347</v>
      </c>
      <c r="F126" s="1431">
        <f t="shared" ref="F126:F130" si="6">F105+F115</f>
        <v>-6.0560053653226706</v>
      </c>
      <c r="G126" s="605" t="str">
        <f>InpCompany!$F$11</f>
        <v>£m (2017-18 prices)</v>
      </c>
      <c r="H126" s="620"/>
      <c r="I126" s="1414"/>
      <c r="J126" s="1411"/>
      <c r="K126" s="1411"/>
      <c r="L126" s="1411"/>
    </row>
    <row r="127" spans="1:12" s="1415" customFormat="1">
      <c r="A127" s="1411"/>
      <c r="B127" s="1253"/>
      <c r="C127" s="1253"/>
      <c r="D127" s="1253"/>
      <c r="E127" s="1253" t="s">
        <v>1348</v>
      </c>
      <c r="F127" s="1431">
        <f t="shared" si="6"/>
        <v>0</v>
      </c>
      <c r="G127" s="605" t="str">
        <f>InpCompany!$F$11</f>
        <v>£m (2017-18 prices)</v>
      </c>
      <c r="H127" s="620"/>
      <c r="I127" s="1414"/>
      <c r="J127" s="1411"/>
      <c r="K127" s="1411"/>
      <c r="L127" s="1411"/>
    </row>
    <row r="128" spans="1:12" s="1415" customFormat="1">
      <c r="A128" s="1411"/>
      <c r="B128" s="1253"/>
      <c r="C128" s="1253"/>
      <c r="D128" s="1253"/>
      <c r="E128" s="1253" t="s">
        <v>1349</v>
      </c>
      <c r="F128" s="1431">
        <f t="shared" si="6"/>
        <v>0</v>
      </c>
      <c r="G128" s="605" t="str">
        <f>InpCompany!$F$11</f>
        <v>£m (2017-18 prices)</v>
      </c>
      <c r="H128" s="620"/>
      <c r="I128" s="1414"/>
      <c r="J128" s="1411"/>
      <c r="K128" s="1411"/>
      <c r="L128" s="1411"/>
    </row>
    <row r="129" spans="1:12" s="1415" customFormat="1">
      <c r="A129" s="1411"/>
      <c r="B129" s="1253"/>
      <c r="C129" s="1253"/>
      <c r="D129" s="1253"/>
      <c r="E129" s="1253" t="s">
        <v>1350</v>
      </c>
      <c r="F129" s="1431">
        <f t="shared" si="6"/>
        <v>-0.17135999999999998</v>
      </c>
      <c r="G129" s="605" t="str">
        <f>InpCompany!$F$11</f>
        <v>£m (2017-18 prices)</v>
      </c>
      <c r="H129" s="620"/>
      <c r="I129" s="1414"/>
      <c r="J129" s="1411"/>
      <c r="K129" s="1411"/>
      <c r="L129" s="1411"/>
    </row>
    <row r="130" spans="1:12" s="1415" customFormat="1">
      <c r="A130" s="1411"/>
      <c r="B130" s="1253"/>
      <c r="C130" s="1253"/>
      <c r="D130" s="1253"/>
      <c r="E130" s="1253" t="s">
        <v>1351</v>
      </c>
      <c r="F130" s="1431">
        <f t="shared" si="6"/>
        <v>0</v>
      </c>
      <c r="G130" s="605" t="str">
        <f>InpCompany!$F$11</f>
        <v>£m (2017-18 prices)</v>
      </c>
      <c r="H130" s="620"/>
      <c r="I130" s="1414"/>
      <c r="J130" s="1411"/>
      <c r="K130" s="1411"/>
      <c r="L130" s="1411"/>
    </row>
    <row r="131" spans="1:12" s="1415" customFormat="1">
      <c r="A131" s="1411"/>
      <c r="B131" s="1253"/>
      <c r="C131" s="1253"/>
      <c r="D131" s="1253"/>
      <c r="E131" s="1253" t="s">
        <v>1352</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1283</v>
      </c>
      <c r="E133" s="620"/>
      <c r="F133" s="680"/>
      <c r="G133" s="620"/>
      <c r="H133" s="620"/>
      <c r="I133" s="1414"/>
      <c r="J133" s="1411"/>
      <c r="K133" s="1411"/>
      <c r="L133" s="1411"/>
    </row>
    <row r="134" spans="1:12" s="1415" customFormat="1">
      <c r="A134" s="1411"/>
      <c r="B134" s="1253"/>
      <c r="C134" s="1253"/>
      <c r="D134" s="1253"/>
      <c r="E134" s="513" t="s">
        <v>1353</v>
      </c>
      <c r="F134" s="680"/>
      <c r="G134" s="605" t="str">
        <f>InpCompany!$F$11</f>
        <v>£m (2017-18 prices)</v>
      </c>
      <c r="H134" s="620"/>
      <c r="I134" s="1414"/>
      <c r="J134" s="1432">
        <f>F125</f>
        <v>4.3222000000000003E-2</v>
      </c>
      <c r="K134" s="1414"/>
      <c r="L134" s="1414"/>
    </row>
    <row r="135" spans="1:12" s="1415" customFormat="1">
      <c r="A135" s="1411"/>
      <c r="B135" s="1253"/>
      <c r="C135" s="1253"/>
      <c r="D135" s="1253"/>
      <c r="E135" s="513" t="s">
        <v>1354</v>
      </c>
      <c r="F135" s="680"/>
      <c r="G135" s="605" t="str">
        <f>InpCompany!$F$11</f>
        <v>£m (2017-18 prices)</v>
      </c>
      <c r="H135" s="620"/>
      <c r="I135" s="1414"/>
      <c r="J135" s="1432">
        <f>F126</f>
        <v>-6.0560053653226706</v>
      </c>
      <c r="K135" s="1414"/>
      <c r="L135" s="1414"/>
    </row>
    <row r="136" spans="1:12" s="1415" customFormat="1">
      <c r="A136" s="1411"/>
      <c r="B136" s="1253"/>
      <c r="C136" s="1253"/>
      <c r="D136" s="1253"/>
      <c r="E136" s="513" t="s">
        <v>1355</v>
      </c>
      <c r="F136" s="680"/>
      <c r="G136" s="605" t="str">
        <f>InpCompany!$F$11</f>
        <v>£m (2017-18 prices)</v>
      </c>
      <c r="H136" s="620"/>
      <c r="I136" s="1414"/>
      <c r="J136" s="1414"/>
      <c r="K136" s="1432">
        <f>F127</f>
        <v>0</v>
      </c>
      <c r="L136" s="1414"/>
    </row>
    <row r="137" spans="1:12" s="1415" customFormat="1">
      <c r="A137" s="1411"/>
      <c r="B137" s="1253"/>
      <c r="C137" s="1253"/>
      <c r="D137" s="1253"/>
      <c r="E137" s="513" t="s">
        <v>1356</v>
      </c>
      <c r="F137" s="680"/>
      <c r="G137" s="605" t="str">
        <f>InpCompany!$F$11</f>
        <v>£m (2017-18 prices)</v>
      </c>
      <c r="H137" s="620"/>
      <c r="I137" s="1414"/>
      <c r="J137" s="1414"/>
      <c r="K137" s="1432">
        <f>F128</f>
        <v>0</v>
      </c>
      <c r="L137" s="1414"/>
    </row>
    <row r="138" spans="1:12" s="1415" customFormat="1">
      <c r="A138" s="1411"/>
      <c r="B138" s="1253"/>
      <c r="C138" s="1253"/>
      <c r="D138" s="1253"/>
      <c r="E138" s="513" t="s">
        <v>1357</v>
      </c>
      <c r="F138" s="680"/>
      <c r="G138" s="605" t="str">
        <f>InpCompany!$F$11</f>
        <v>£m (2017-18 prices)</v>
      </c>
      <c r="H138" s="620"/>
      <c r="I138" s="1414"/>
      <c r="J138" s="1414"/>
      <c r="K138" s="1414"/>
      <c r="L138" s="1432">
        <f>F129</f>
        <v>-0.17135999999999998</v>
      </c>
    </row>
    <row r="139" spans="1:12" s="1415" customFormat="1">
      <c r="A139" s="1411"/>
      <c r="B139" s="1253"/>
      <c r="C139" s="1253"/>
      <c r="D139" s="1253"/>
      <c r="E139" s="513" t="s">
        <v>1358</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1359</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1360</v>
      </c>
      <c r="F142" s="620"/>
      <c r="G142" s="620"/>
      <c r="H142" s="620"/>
      <c r="I142" s="1414"/>
      <c r="J142" s="1432">
        <f>SUM(J134:J140)</f>
        <v>-6.0127833653226705</v>
      </c>
      <c r="K142" s="1432">
        <f>SUM(K134:K140)</f>
        <v>0</v>
      </c>
      <c r="L142" s="1432">
        <f>SUM(L134:L140)</f>
        <v>-0.17135999999999998</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1361</v>
      </c>
      <c r="F144" s="620"/>
      <c r="G144" s="605" t="str">
        <f>InpCompany!$F$11</f>
        <v>£m (2017-18 prices)</v>
      </c>
      <c r="H144" s="620"/>
      <c r="I144" s="1414"/>
      <c r="J144" s="1432">
        <f>F114</f>
        <v>0</v>
      </c>
      <c r="K144" s="1414"/>
      <c r="L144" s="1414"/>
    </row>
    <row r="145" spans="1:12" s="1415" customFormat="1">
      <c r="A145" s="1411"/>
      <c r="B145" s="1253"/>
      <c r="C145" s="1253"/>
      <c r="D145" s="1253"/>
      <c r="E145" s="513" t="s">
        <v>1362</v>
      </c>
      <c r="F145" s="620"/>
      <c r="G145" s="605" t="str">
        <f>InpCompany!$F$11</f>
        <v>£m (2017-18 prices)</v>
      </c>
      <c r="H145" s="620"/>
      <c r="I145" s="1414"/>
      <c r="J145" s="1432">
        <f>F115</f>
        <v>-6.3863893653226711</v>
      </c>
      <c r="K145" s="1414"/>
      <c r="L145" s="1414"/>
    </row>
    <row r="146" spans="1:12" s="1415" customFormat="1">
      <c r="A146" s="1411"/>
      <c r="B146" s="1253"/>
      <c r="C146" s="1253"/>
      <c r="D146" s="1253"/>
      <c r="E146" s="513" t="s">
        <v>1363</v>
      </c>
      <c r="F146" s="620"/>
      <c r="G146" s="605" t="str">
        <f>InpCompany!$F$11</f>
        <v>£m (2017-18 prices)</v>
      </c>
      <c r="H146" s="620"/>
      <c r="I146" s="1414"/>
      <c r="J146" s="1414"/>
      <c r="K146" s="1432">
        <f>F116</f>
        <v>0</v>
      </c>
      <c r="L146" s="1414"/>
    </row>
    <row r="147" spans="1:12" s="1415" customFormat="1">
      <c r="A147" s="1411"/>
      <c r="B147" s="1253"/>
      <c r="C147" s="1253"/>
      <c r="D147" s="1253"/>
      <c r="E147" s="513" t="s">
        <v>1364</v>
      </c>
      <c r="F147" s="620"/>
      <c r="G147" s="605" t="str">
        <f>InpCompany!$F$11</f>
        <v>£m (2017-18 prices)</v>
      </c>
      <c r="H147" s="620"/>
      <c r="I147" s="1414"/>
      <c r="J147" s="1414"/>
      <c r="K147" s="1432">
        <f>F117</f>
        <v>0</v>
      </c>
      <c r="L147" s="1414"/>
    </row>
    <row r="148" spans="1:12" s="1415" customFormat="1">
      <c r="A148" s="1411"/>
      <c r="B148" s="1253"/>
      <c r="C148" s="1253"/>
      <c r="D148" s="1253"/>
      <c r="E148" s="513" t="s">
        <v>1365</v>
      </c>
      <c r="F148" s="620"/>
      <c r="G148" s="605" t="str">
        <f>InpCompany!$F$11</f>
        <v>£m (2017-18 prices)</v>
      </c>
      <c r="H148" s="620"/>
      <c r="I148" s="1414"/>
      <c r="J148" s="1414"/>
      <c r="K148" s="1414"/>
      <c r="L148" s="1432">
        <f>F118</f>
        <v>-0.17549999999999999</v>
      </c>
    </row>
    <row r="149" spans="1:12" s="1415" customFormat="1">
      <c r="A149" s="1411"/>
      <c r="B149" s="1253"/>
      <c r="C149" s="1253"/>
      <c r="D149" s="1253"/>
      <c r="E149" s="513" t="s">
        <v>1366</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1367</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1368</v>
      </c>
      <c r="F152" s="620"/>
      <c r="G152" s="620"/>
      <c r="H152" s="620"/>
      <c r="I152" s="1414"/>
      <c r="J152" s="1432">
        <f>SUM(J144:J150)</f>
        <v>-6.3863893653226711</v>
      </c>
      <c r="K152" s="1432">
        <f>SUM(K144:K150)</f>
        <v>0</v>
      </c>
      <c r="L152" s="1432">
        <f>SUM(L144:L150)</f>
        <v>-0.17549999999999999</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1292</v>
      </c>
      <c r="E154" s="458"/>
      <c r="F154" s="620"/>
      <c r="G154" s="620"/>
      <c r="H154" s="620"/>
      <c r="I154" s="1414"/>
      <c r="J154" s="1411"/>
      <c r="K154" s="1411"/>
      <c r="L154" s="1411"/>
    </row>
    <row r="155" spans="1:12" s="1415" customFormat="1">
      <c r="A155" s="1411"/>
      <c r="B155" s="1253"/>
      <c r="C155" s="1253"/>
      <c r="D155" s="1253"/>
      <c r="E155" s="1433" t="s">
        <v>1369</v>
      </c>
      <c r="F155" s="458"/>
      <c r="G155" s="605" t="str">
        <f>InpCompany!$F$11</f>
        <v>£m (2017-18 prices)</v>
      </c>
      <c r="H155" s="458"/>
      <c r="I155" s="458"/>
      <c r="J155" s="1434">
        <f>J31*-1</f>
        <v>-6.2817683146586472</v>
      </c>
      <c r="K155" s="1434">
        <f t="shared" ref="K155" si="9">K31*-1</f>
        <v>0</v>
      </c>
      <c r="L155" s="1434"/>
    </row>
    <row r="156" spans="1:12" s="1415" customFormat="1">
      <c r="A156" s="1411"/>
      <c r="B156" s="1253"/>
      <c r="C156" s="1253"/>
      <c r="D156" s="1253"/>
      <c r="E156" s="1433" t="s">
        <v>1370</v>
      </c>
      <c r="F156" s="458"/>
      <c r="G156" s="1435" t="s">
        <v>1298</v>
      </c>
      <c r="H156" s="620"/>
      <c r="I156" s="1414"/>
      <c r="J156" s="1435" t="b">
        <f>IF(J142&lt;J155,TRUE,FALSE)</f>
        <v>0</v>
      </c>
      <c r="K156" s="1435" t="b">
        <f>IF(K142&lt;K155,TRUE,FALSE)</f>
        <v>0</v>
      </c>
      <c r="L156" s="458"/>
    </row>
    <row r="157" spans="1:12" s="235" customFormat="1">
      <c r="A157" s="657"/>
      <c r="B157" s="1457"/>
      <c r="C157" s="1457"/>
      <c r="D157" s="1457"/>
      <c r="E157" s="608" t="s">
        <v>1064</v>
      </c>
      <c r="G157" s="608" t="s">
        <v>1061</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1371</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1300</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1372</v>
      </c>
      <c r="E164" s="1411"/>
      <c r="F164" s="1411"/>
      <c r="G164" s="1413"/>
      <c r="H164" s="1411"/>
      <c r="I164" s="1411"/>
      <c r="J164" s="495"/>
      <c r="K164" s="495"/>
      <c r="L164" s="1411"/>
    </row>
    <row r="165" spans="1:12" s="1415" customFormat="1">
      <c r="A165" s="1411"/>
      <c r="B165" s="1253"/>
      <c r="C165" s="1253"/>
      <c r="D165" s="1253"/>
      <c r="E165" s="513" t="s">
        <v>1373</v>
      </c>
      <c r="F165" s="1437"/>
      <c r="G165" s="1435" t="s">
        <v>1061</v>
      </c>
      <c r="H165" s="458"/>
      <c r="I165" s="458"/>
      <c r="J165" s="1437">
        <f>IFERROR(J144/J$152,0)</f>
        <v>0</v>
      </c>
      <c r="K165" s="1437">
        <f t="shared" ref="K165" si="12">IFERROR(K144/K$152,0)</f>
        <v>0</v>
      </c>
      <c r="L165" s="1437"/>
    </row>
    <row r="166" spans="1:12" s="1415" customFormat="1">
      <c r="A166" s="1411"/>
      <c r="B166" s="1253"/>
      <c r="C166" s="1253"/>
      <c r="D166" s="1253"/>
      <c r="E166" s="513" t="s">
        <v>1374</v>
      </c>
      <c r="F166" s="1437"/>
      <c r="G166" s="1435" t="s">
        <v>1061</v>
      </c>
      <c r="H166" s="1411"/>
      <c r="I166" s="1411"/>
      <c r="J166" s="1437">
        <f t="shared" ref="J166:J171" si="13">IFERROR(J145/J$152,0)</f>
        <v>1</v>
      </c>
      <c r="K166" s="1437">
        <f t="shared" ref="K166:K171" si="14">IFERROR(K145/K$152,0)</f>
        <v>0</v>
      </c>
      <c r="L166" s="1437"/>
    </row>
    <row r="167" spans="1:12" s="1415" customFormat="1">
      <c r="A167" s="1411"/>
      <c r="B167" s="1253"/>
      <c r="C167" s="1253"/>
      <c r="D167" s="1253"/>
      <c r="E167" s="513" t="s">
        <v>1375</v>
      </c>
      <c r="F167" s="1437"/>
      <c r="G167" s="1435" t="s">
        <v>1061</v>
      </c>
      <c r="H167" s="1411"/>
      <c r="I167" s="1411"/>
      <c r="J167" s="1437">
        <f t="shared" si="13"/>
        <v>0</v>
      </c>
      <c r="K167" s="1437">
        <f t="shared" si="14"/>
        <v>0</v>
      </c>
      <c r="L167" s="1437"/>
    </row>
    <row r="168" spans="1:12" s="1415" customFormat="1">
      <c r="A168" s="1411"/>
      <c r="B168" s="1253"/>
      <c r="C168" s="1253"/>
      <c r="D168" s="1253"/>
      <c r="E168" s="513" t="s">
        <v>1376</v>
      </c>
      <c r="F168" s="1437"/>
      <c r="G168" s="1435" t="s">
        <v>1061</v>
      </c>
      <c r="H168" s="1411"/>
      <c r="I168" s="1411"/>
      <c r="J168" s="1437">
        <f t="shared" si="13"/>
        <v>0</v>
      </c>
      <c r="K168" s="1437">
        <f>IFERROR(K147/K$152,0)</f>
        <v>0</v>
      </c>
      <c r="L168" s="1437"/>
    </row>
    <row r="169" spans="1:12" s="1415" customFormat="1">
      <c r="A169" s="1411"/>
      <c r="B169" s="1253"/>
      <c r="C169" s="1253"/>
      <c r="D169" s="1253"/>
      <c r="E169" s="513" t="s">
        <v>1377</v>
      </c>
      <c r="F169" s="1437"/>
      <c r="G169" s="1435" t="s">
        <v>1061</v>
      </c>
      <c r="H169" s="1411"/>
      <c r="I169" s="1411"/>
      <c r="J169" s="1437">
        <f t="shared" si="13"/>
        <v>0</v>
      </c>
      <c r="K169" s="1437">
        <f t="shared" si="14"/>
        <v>0</v>
      </c>
      <c r="L169" s="1437"/>
    </row>
    <row r="170" spans="1:12" s="1415" customFormat="1">
      <c r="A170" s="1411"/>
      <c r="B170" s="1253"/>
      <c r="C170" s="1253"/>
      <c r="D170" s="1253"/>
      <c r="E170" s="513" t="s">
        <v>1378</v>
      </c>
      <c r="F170" s="1437"/>
      <c r="G170" s="1435" t="s">
        <v>1061</v>
      </c>
      <c r="H170" s="1411"/>
      <c r="I170" s="1411"/>
      <c r="J170" s="1437">
        <f t="shared" si="13"/>
        <v>0</v>
      </c>
      <c r="K170" s="1437">
        <f t="shared" si="14"/>
        <v>0</v>
      </c>
      <c r="L170" s="1437"/>
    </row>
    <row r="171" spans="1:12" s="1415" customFormat="1">
      <c r="A171" s="1411"/>
      <c r="B171" s="1253"/>
      <c r="C171" s="1253"/>
      <c r="D171" s="1253"/>
      <c r="E171" s="513" t="s">
        <v>1379</v>
      </c>
      <c r="F171" s="1437"/>
      <c r="G171" s="1435" t="s">
        <v>1061</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1380</v>
      </c>
      <c r="E173" s="1382"/>
      <c r="F173" s="458"/>
      <c r="G173" s="474"/>
      <c r="H173" s="458"/>
      <c r="I173" s="458"/>
      <c r="J173" s="656"/>
      <c r="K173" s="656"/>
      <c r="L173" s="656"/>
    </row>
    <row r="174" spans="1:12" s="1415" customFormat="1">
      <c r="A174" s="1411"/>
      <c r="B174" s="1253"/>
      <c r="C174" s="1253"/>
      <c r="D174" s="1433"/>
      <c r="E174" s="513" t="s">
        <v>1381</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1382</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1383</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1384</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1385</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1386</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1387</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1388</v>
      </c>
      <c r="E182" s="463"/>
      <c r="F182" s="463"/>
      <c r="G182" s="667"/>
      <c r="H182" s="458"/>
      <c r="I182" s="458"/>
      <c r="J182" s="458"/>
      <c r="K182" s="458"/>
      <c r="L182" s="458"/>
    </row>
    <row r="183" spans="1:12" s="1415" customFormat="1">
      <c r="A183" s="1411"/>
      <c r="B183" s="1253"/>
      <c r="C183" s="1253"/>
      <c r="D183" s="1433"/>
      <c r="E183" s="513" t="s">
        <v>1389</v>
      </c>
      <c r="F183" s="458"/>
      <c r="G183" s="1435" t="str">
        <f>InpCompany!$F$11</f>
        <v>£m (2017-18 prices)</v>
      </c>
      <c r="H183" s="1438">
        <f>J183+K183+L183</f>
        <v>0</v>
      </c>
      <c r="I183" s="632"/>
      <c r="J183" s="1931">
        <f>J144-J174</f>
        <v>0</v>
      </c>
      <c r="K183" s="613">
        <f t="shared" ref="K183:L183" si="17">K144-K174</f>
        <v>0</v>
      </c>
      <c r="L183" s="613">
        <f t="shared" si="17"/>
        <v>0</v>
      </c>
    </row>
    <row r="184" spans="1:12" s="1415" customFormat="1">
      <c r="A184" s="1411"/>
      <c r="B184" s="1253"/>
      <c r="C184" s="1253"/>
      <c r="D184" s="1433"/>
      <c r="E184" s="513" t="s">
        <v>1390</v>
      </c>
      <c r="F184" s="458"/>
      <c r="G184" s="1435" t="str">
        <f>InpCompany!$F$11</f>
        <v>£m (2017-18 prices)</v>
      </c>
      <c r="H184" s="1438">
        <f t="shared" ref="H184:H189" si="18">J184+K184+L184</f>
        <v>-6.3863893653226711</v>
      </c>
      <c r="I184" s="632"/>
      <c r="J184" s="613">
        <f t="shared" ref="J184:L184" si="19">J145-J175</f>
        <v>-6.3863893653226711</v>
      </c>
      <c r="K184" s="613">
        <f t="shared" si="19"/>
        <v>0</v>
      </c>
      <c r="L184" s="613">
        <f t="shared" si="19"/>
        <v>0</v>
      </c>
    </row>
    <row r="185" spans="1:12" s="1415" customFormat="1">
      <c r="A185" s="1411"/>
      <c r="B185" s="1253"/>
      <c r="C185" s="1253"/>
      <c r="D185" s="1433"/>
      <c r="E185" s="513" t="s">
        <v>1391</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1392</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1393</v>
      </c>
      <c r="F187" s="458"/>
      <c r="G187" s="1435" t="str">
        <f>InpCompany!$F$11</f>
        <v>£m (2017-18 prices)</v>
      </c>
      <c r="H187" s="1438">
        <f t="shared" si="18"/>
        <v>-0.17549999999999999</v>
      </c>
      <c r="I187" s="632"/>
      <c r="J187" s="613">
        <f t="shared" ref="J187:L187" si="22">J148-J178</f>
        <v>0</v>
      </c>
      <c r="K187" s="613">
        <f t="shared" si="22"/>
        <v>0</v>
      </c>
      <c r="L187" s="613">
        <f t="shared" si="22"/>
        <v>-0.17549999999999999</v>
      </c>
    </row>
    <row r="188" spans="1:12" s="1415" customFormat="1">
      <c r="A188" s="1411"/>
      <c r="B188" s="1253"/>
      <c r="C188" s="1253"/>
      <c r="D188" s="1433"/>
      <c r="E188" s="513" t="s">
        <v>1394</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1395</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1324</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1396</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0.5178449317982633</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1397</v>
      </c>
      <c r="E202" s="1837"/>
      <c r="F202" s="1840"/>
      <c r="G202" s="1450"/>
      <c r="H202" s="1450"/>
      <c r="I202" s="1841"/>
      <c r="J202" s="1842"/>
      <c r="K202" s="1842"/>
      <c r="L202" s="1837"/>
    </row>
    <row r="203" spans="1:12" s="1843" customFormat="1">
      <c r="A203" s="1837"/>
      <c r="B203" s="1838"/>
      <c r="C203" s="1838"/>
      <c r="D203" s="1838"/>
      <c r="E203" s="1844" t="s">
        <v>1398</v>
      </c>
      <c r="F203" s="1845">
        <f>H183*F194</f>
        <v>0</v>
      </c>
      <c r="G203" s="1846" t="str">
        <f>InpCompany!$F$11</f>
        <v>£m (2017-18 prices)</v>
      </c>
      <c r="H203" s="1450"/>
      <c r="I203" s="1841"/>
      <c r="J203" s="1842"/>
      <c r="K203" s="1842"/>
      <c r="L203" s="1837"/>
    </row>
    <row r="204" spans="1:12" s="1843" customFormat="1">
      <c r="A204" s="1837"/>
      <c r="B204" s="1838"/>
      <c r="C204" s="1838"/>
      <c r="D204" s="1838"/>
      <c r="E204" s="1844" t="s">
        <v>1399</v>
      </c>
      <c r="F204" s="1845">
        <f t="shared" ref="F204:F209" si="25">H184*F195</f>
        <v>-3.3071593653226725</v>
      </c>
      <c r="G204" s="1846" t="str">
        <f>InpCompany!$F$11</f>
        <v>£m (2017-18 prices)</v>
      </c>
      <c r="H204" s="1450"/>
      <c r="I204" s="1841"/>
      <c r="J204" s="1842"/>
      <c r="K204" s="1842"/>
      <c r="L204" s="1837"/>
    </row>
    <row r="205" spans="1:12" s="1843" customFormat="1">
      <c r="A205" s="1837"/>
      <c r="B205" s="1838"/>
      <c r="C205" s="1838"/>
      <c r="D205" s="1838"/>
      <c r="E205" s="1844" t="s">
        <v>1400</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1401</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1402</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1403</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1404</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1405</v>
      </c>
      <c r="E211" s="1847"/>
      <c r="F211" s="1840"/>
      <c r="G211" s="1450"/>
      <c r="H211" s="1450"/>
      <c r="I211" s="1841"/>
      <c r="J211" s="1842"/>
      <c r="K211" s="1842"/>
      <c r="L211" s="1837"/>
    </row>
    <row r="212" spans="1:12" s="1843" customFormat="1">
      <c r="A212" s="1837"/>
      <c r="B212" s="1838"/>
      <c r="C212" s="1838"/>
      <c r="D212" s="1838"/>
      <c r="E212" s="1844" t="s">
        <v>1406</v>
      </c>
      <c r="F212" s="1845">
        <f>H183*(1-F194)</f>
        <v>0</v>
      </c>
      <c r="G212" s="1846" t="str">
        <f>InpCompany!$F$11</f>
        <v>£m (2017-18 prices)</v>
      </c>
      <c r="H212" s="1450"/>
      <c r="I212" s="1841"/>
      <c r="J212" s="1842"/>
      <c r="K212" s="1842"/>
      <c r="L212" s="1837"/>
    </row>
    <row r="213" spans="1:12" s="1843" customFormat="1">
      <c r="A213" s="1837"/>
      <c r="B213" s="1838"/>
      <c r="C213" s="1838"/>
      <c r="D213" s="1838"/>
      <c r="E213" s="1844" t="s">
        <v>1407</v>
      </c>
      <c r="F213" s="1845">
        <f t="shared" ref="F213:F218" si="26">H184*(1-F195)</f>
        <v>-3.0792299999999986</v>
      </c>
      <c r="G213" s="1846" t="str">
        <f>InpCompany!$F$11</f>
        <v>£m (2017-18 prices)</v>
      </c>
      <c r="H213" s="1450"/>
      <c r="I213" s="1841"/>
      <c r="J213" s="1842"/>
      <c r="K213" s="1842"/>
      <c r="L213" s="1837"/>
    </row>
    <row r="214" spans="1:12" s="1843" customFormat="1">
      <c r="A214" s="1837"/>
      <c r="B214" s="1838"/>
      <c r="C214" s="1838"/>
      <c r="D214" s="1838"/>
      <c r="E214" s="1844" t="s">
        <v>1408</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1409</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1410</v>
      </c>
      <c r="F216" s="1845">
        <f t="shared" si="26"/>
        <v>-0.17549999999999999</v>
      </c>
      <c r="G216" s="1846" t="str">
        <f>InpCompany!$F$11</f>
        <v>£m (2017-18 prices)</v>
      </c>
      <c r="H216" s="1450"/>
      <c r="I216" s="1841"/>
      <c r="J216" s="1842"/>
      <c r="K216" s="1842"/>
      <c r="L216" s="1837"/>
    </row>
    <row r="217" spans="1:12" s="1843" customFormat="1">
      <c r="A217" s="1837"/>
      <c r="B217" s="1838"/>
      <c r="C217" s="1838"/>
      <c r="D217" s="1838"/>
      <c r="E217" s="1844" t="s">
        <v>1411</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1412</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1413</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1397</v>
      </c>
      <c r="E222" s="458"/>
      <c r="F222" s="1423"/>
      <c r="G222" s="620"/>
      <c r="H222" s="620"/>
      <c r="I222" s="1414"/>
      <c r="J222" s="1416"/>
      <c r="K222" s="1416"/>
      <c r="L222" s="1411"/>
    </row>
    <row r="223" spans="1:12" s="1421" customFormat="1">
      <c r="A223" s="671"/>
      <c r="B223" s="1461"/>
      <c r="C223" s="1461"/>
      <c r="D223" s="1461"/>
      <c r="E223" s="1439" t="s">
        <v>1398</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1399</v>
      </c>
      <c r="F224" s="1850">
        <f>IF('Sharing mechanism'!$F$100=FALSE, Performance!F270, F204)</f>
        <v>-3.3071593653226725</v>
      </c>
      <c r="G224" s="1440" t="str">
        <f>InpCompany!$F$11</f>
        <v>£m (2017-18 prices)</v>
      </c>
      <c r="H224" s="635"/>
      <c r="I224" s="670"/>
      <c r="J224" s="1420"/>
      <c r="K224" s="1420"/>
      <c r="L224" s="671"/>
    </row>
    <row r="225" spans="1:12" s="1421" customFormat="1">
      <c r="A225" s="671"/>
      <c r="B225" s="1461"/>
      <c r="C225" s="1461"/>
      <c r="D225" s="1461"/>
      <c r="E225" s="1439" t="s">
        <v>1400</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1401</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1402</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1403</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1404</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1405</v>
      </c>
      <c r="E231" s="27"/>
      <c r="F231" s="1423"/>
      <c r="G231" s="620"/>
      <c r="H231" s="620"/>
      <c r="I231" s="1414"/>
      <c r="J231" s="1416"/>
      <c r="K231" s="1416"/>
      <c r="L231" s="1411"/>
    </row>
    <row r="232" spans="1:12" s="1421" customFormat="1">
      <c r="A232" s="671"/>
      <c r="B232" s="1461"/>
      <c r="C232" s="1461"/>
      <c r="D232" s="1461"/>
      <c r="E232" s="1439" t="s">
        <v>1406</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1407</v>
      </c>
      <c r="F233" s="1850">
        <f>IF('Sharing mechanism'!$F$100=FALSE, Performance!F288, F213)</f>
        <v>-3.0792299999999986</v>
      </c>
      <c r="G233" s="1440" t="str">
        <f>InpCompany!$F$11</f>
        <v>£m (2017-18 prices)</v>
      </c>
      <c r="H233" s="635"/>
      <c r="I233" s="670"/>
      <c r="J233" s="1420"/>
      <c r="K233" s="1420"/>
      <c r="L233" s="671"/>
    </row>
    <row r="234" spans="1:12" s="1421" customFormat="1">
      <c r="A234" s="671"/>
      <c r="B234" s="1461"/>
      <c r="C234" s="1461"/>
      <c r="D234" s="1461"/>
      <c r="E234" s="1439" t="s">
        <v>1408</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1409</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1410</v>
      </c>
      <c r="F236" s="1850">
        <f>IF('Sharing mechanism'!$F$100=FALSE, Performance!F291, F216)</f>
        <v>-0.17549999999999999</v>
      </c>
      <c r="G236" s="1440" t="str">
        <f>InpCompany!$F$11</f>
        <v>£m (2017-18 prices)</v>
      </c>
      <c r="H236" s="635"/>
      <c r="I236" s="670"/>
      <c r="J236" s="1420"/>
      <c r="K236" s="1420"/>
      <c r="L236" s="671"/>
    </row>
    <row r="237" spans="1:12" s="1421" customFormat="1">
      <c r="A237" s="671"/>
      <c r="B237" s="1461"/>
      <c r="C237" s="1461"/>
      <c r="D237" s="1461"/>
      <c r="E237" s="1439" t="s">
        <v>1411</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1412</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935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Bristol Water</v>
      </c>
      <c r="I1" s="239"/>
      <c r="L1" s="240"/>
    </row>
    <row r="2" spans="1:13" s="241" customFormat="1">
      <c r="A2" s="675"/>
      <c r="B2" s="675"/>
      <c r="C2" s="675"/>
      <c r="D2" s="675"/>
      <c r="E2" s="675"/>
      <c r="F2" s="650" t="s">
        <v>1045</v>
      </c>
      <c r="G2" s="650" t="s">
        <v>108</v>
      </c>
      <c r="H2" s="650" t="s">
        <v>1046</v>
      </c>
      <c r="I2" s="675"/>
    </row>
    <row r="3" spans="1:13" s="206" customFormat="1">
      <c r="A3" s="645" t="s">
        <v>1414</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1415</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1326</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4.3222000000000003E-2</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0.33038400000000001</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4.1400000000000031E-3</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1416</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-3.3071593653226725</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1417</v>
      </c>
      <c r="E25" s="456"/>
      <c r="F25" s="497"/>
      <c r="G25" s="497"/>
      <c r="H25" s="456"/>
      <c r="I25" s="456"/>
    </row>
    <row r="26" spans="1:9" s="230" customFormat="1">
      <c r="A26" s="635"/>
      <c r="B26" s="635"/>
      <c r="C26" s="635"/>
      <c r="D26" s="635"/>
      <c r="E26" s="635" t="s">
        <v>1418</v>
      </c>
      <c r="F26" s="684">
        <f>F8+F17</f>
        <v>4.3222000000000003E-2</v>
      </c>
      <c r="G26" s="685" t="str">
        <f>InpCompany!$F$11</f>
        <v>£m (2017-18 prices)</v>
      </c>
      <c r="H26" s="684"/>
      <c r="I26" s="635"/>
    </row>
    <row r="27" spans="1:9" s="230" customFormat="1">
      <c r="A27" s="635"/>
      <c r="B27" s="635"/>
      <c r="C27" s="635"/>
      <c r="D27" s="635"/>
      <c r="E27" s="635" t="s">
        <v>1419</v>
      </c>
      <c r="F27" s="684">
        <f t="shared" ref="F27:F32" si="0">F9+F18</f>
        <v>-2.9767753653226725</v>
      </c>
      <c r="G27" s="685" t="str">
        <f>InpCompany!$F$11</f>
        <v>£m (2017-18 prices)</v>
      </c>
      <c r="H27" s="684"/>
      <c r="I27" s="635"/>
    </row>
    <row r="28" spans="1:9" s="230" customFormat="1">
      <c r="A28" s="635"/>
      <c r="B28" s="635"/>
      <c r="C28" s="635"/>
      <c r="D28" s="635"/>
      <c r="E28" s="635" t="s">
        <v>1420</v>
      </c>
      <c r="F28" s="684">
        <f t="shared" si="0"/>
        <v>0</v>
      </c>
      <c r="G28" s="685" t="str">
        <f>InpCompany!$F$11</f>
        <v>£m (2017-18 prices)</v>
      </c>
      <c r="H28" s="684"/>
      <c r="I28" s="635"/>
    </row>
    <row r="29" spans="1:9" s="230" customFormat="1">
      <c r="A29" s="635"/>
      <c r="B29" s="635"/>
      <c r="C29" s="635"/>
      <c r="D29" s="635"/>
      <c r="E29" s="635" t="s">
        <v>1421</v>
      </c>
      <c r="F29" s="684">
        <f t="shared" si="0"/>
        <v>0</v>
      </c>
      <c r="G29" s="685" t="str">
        <f>InpCompany!$F$11</f>
        <v>£m (2017-18 prices)</v>
      </c>
      <c r="H29" s="684"/>
      <c r="I29" s="635"/>
    </row>
    <row r="30" spans="1:9" s="230" customFormat="1">
      <c r="A30" s="635"/>
      <c r="B30" s="635"/>
      <c r="C30" s="635"/>
      <c r="D30" s="635"/>
      <c r="E30" s="635" t="s">
        <v>1422</v>
      </c>
      <c r="F30" s="684">
        <f t="shared" si="0"/>
        <v>4.1400000000000031E-3</v>
      </c>
      <c r="G30" s="685" t="str">
        <f>InpCompany!$F$11</f>
        <v>£m (2017-18 prices)</v>
      </c>
      <c r="H30" s="684"/>
      <c r="I30" s="635"/>
    </row>
    <row r="31" spans="1:9" s="230" customFormat="1">
      <c r="A31" s="635"/>
      <c r="B31" s="635"/>
      <c r="C31" s="635"/>
      <c r="D31" s="635"/>
      <c r="E31" s="635" t="s">
        <v>1423</v>
      </c>
      <c r="F31" s="684">
        <f t="shared" si="0"/>
        <v>0</v>
      </c>
      <c r="G31" s="685" t="str">
        <f>InpCompany!$F$11</f>
        <v>£m (2017-18 prices)</v>
      </c>
      <c r="H31" s="684"/>
      <c r="I31" s="635"/>
    </row>
    <row r="32" spans="1:9" s="230" customFormat="1">
      <c r="A32" s="635"/>
      <c r="B32" s="635"/>
      <c r="C32" s="635"/>
      <c r="D32" s="635"/>
      <c r="E32" s="635" t="s">
        <v>1424</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1425</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1415</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1334</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1426</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-3.0792299999999986</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-0.17549999999999999</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1427</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1428</v>
      </c>
      <c r="E77" s="456"/>
      <c r="F77" s="497"/>
      <c r="G77" s="532"/>
      <c r="H77" s="456"/>
      <c r="I77" s="456"/>
    </row>
    <row r="78" spans="1:9" s="202" customFormat="1">
      <c r="A78" s="456"/>
      <c r="B78" s="456"/>
      <c r="C78" s="456"/>
      <c r="D78" s="456"/>
      <c r="E78" s="456" t="s">
        <v>1429</v>
      </c>
      <c r="F78" s="495">
        <f>F40*(1-F60)</f>
        <v>0</v>
      </c>
      <c r="G78" s="532" t="str">
        <f>InpCompany!$F$11</f>
        <v>£m (2017-18 prices)</v>
      </c>
      <c r="H78" s="495"/>
      <c r="I78" s="456"/>
    </row>
    <row r="79" spans="1:9" s="202" customFormat="1">
      <c r="A79" s="456"/>
      <c r="B79" s="456"/>
      <c r="C79" s="456"/>
      <c r="D79" s="456"/>
      <c r="E79" s="456" t="s">
        <v>1430</v>
      </c>
      <c r="F79" s="495">
        <f t="shared" ref="F79:F84" si="1">F41*(1-F61)</f>
        <v>0</v>
      </c>
      <c r="G79" s="532" t="str">
        <f>InpCompany!$F$11</f>
        <v>£m (2017-18 prices)</v>
      </c>
      <c r="H79" s="495"/>
      <c r="I79" s="456"/>
    </row>
    <row r="80" spans="1:9" s="202" customFormat="1">
      <c r="A80" s="456"/>
      <c r="B80" s="456"/>
      <c r="C80" s="456"/>
      <c r="D80" s="456"/>
      <c r="E80" s="456" t="s">
        <v>1431</v>
      </c>
      <c r="F80" s="495">
        <f t="shared" si="1"/>
        <v>0</v>
      </c>
      <c r="G80" s="532" t="str">
        <f>InpCompany!$F$11</f>
        <v>£m (2017-18 prices)</v>
      </c>
      <c r="H80" s="495"/>
      <c r="I80" s="456"/>
    </row>
    <row r="81" spans="1:9" s="202" customFormat="1">
      <c r="A81" s="456"/>
      <c r="B81" s="456"/>
      <c r="C81" s="456"/>
      <c r="D81" s="456"/>
      <c r="E81" s="456" t="s">
        <v>1432</v>
      </c>
      <c r="F81" s="495">
        <f t="shared" si="1"/>
        <v>0</v>
      </c>
      <c r="G81" s="532" t="str">
        <f>InpCompany!$F$11</f>
        <v>£m (2017-18 prices)</v>
      </c>
      <c r="H81" s="495"/>
      <c r="I81" s="456"/>
    </row>
    <row r="82" spans="1:9" s="202" customFormat="1">
      <c r="A82" s="456"/>
      <c r="B82" s="456"/>
      <c r="C82" s="456"/>
      <c r="D82" s="456"/>
      <c r="E82" s="456" t="s">
        <v>1433</v>
      </c>
      <c r="F82" s="495">
        <f t="shared" si="1"/>
        <v>0</v>
      </c>
      <c r="G82" s="532" t="str">
        <f>InpCompany!$F$11</f>
        <v>£m (2017-18 prices)</v>
      </c>
      <c r="H82" s="495"/>
      <c r="I82" s="456"/>
    </row>
    <row r="83" spans="1:9" s="202" customFormat="1">
      <c r="A83" s="456"/>
      <c r="B83" s="456"/>
      <c r="C83" s="456"/>
      <c r="D83" s="456"/>
      <c r="E83" s="456" t="s">
        <v>1434</v>
      </c>
      <c r="F83" s="495">
        <f t="shared" si="1"/>
        <v>0</v>
      </c>
      <c r="G83" s="532" t="str">
        <f>InpCompany!$F$11</f>
        <v>£m (2017-18 prices)</v>
      </c>
      <c r="H83" s="495"/>
      <c r="I83" s="456"/>
    </row>
    <row r="84" spans="1:9" s="202" customFormat="1">
      <c r="A84" s="456"/>
      <c r="B84" s="456"/>
      <c r="C84" s="456"/>
      <c r="D84" s="456"/>
      <c r="E84" s="456" t="s">
        <v>1435</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1436</v>
      </c>
      <c r="E86" s="497"/>
      <c r="F86" s="497"/>
      <c r="G86" s="532"/>
      <c r="H86" s="620"/>
      <c r="I86" s="456"/>
    </row>
    <row r="87" spans="1:9" s="202" customFormat="1">
      <c r="A87" s="456"/>
      <c r="B87" s="456"/>
      <c r="C87" s="456"/>
      <c r="D87" s="456"/>
      <c r="E87" s="456" t="s">
        <v>1437</v>
      </c>
      <c r="F87" s="495">
        <f>F40*F60</f>
        <v>0</v>
      </c>
      <c r="G87" s="532" t="str">
        <f>InpCompany!$F$11</f>
        <v>£m (2017-18 prices)</v>
      </c>
      <c r="H87" s="495"/>
      <c r="I87" s="456"/>
    </row>
    <row r="88" spans="1:9" s="202" customFormat="1">
      <c r="A88" s="456"/>
      <c r="B88" s="456"/>
      <c r="C88" s="456"/>
      <c r="D88" s="456"/>
      <c r="E88" s="456" t="s">
        <v>1438</v>
      </c>
      <c r="F88" s="495">
        <f t="shared" ref="F88:F93" si="2">F41*F61</f>
        <v>0</v>
      </c>
      <c r="G88" s="532" t="str">
        <f>InpCompany!$F$11</f>
        <v>£m (2017-18 prices)</v>
      </c>
      <c r="H88" s="495"/>
      <c r="I88" s="456"/>
    </row>
    <row r="89" spans="1:9" s="202" customFormat="1">
      <c r="A89" s="456"/>
      <c r="B89" s="456"/>
      <c r="C89" s="456"/>
      <c r="D89" s="456"/>
      <c r="E89" s="456" t="s">
        <v>1439</v>
      </c>
      <c r="F89" s="495">
        <f t="shared" si="2"/>
        <v>0</v>
      </c>
      <c r="G89" s="532" t="str">
        <f>InpCompany!$F$11</f>
        <v>£m (2017-18 prices)</v>
      </c>
      <c r="H89" s="495"/>
      <c r="I89" s="456"/>
    </row>
    <row r="90" spans="1:9" s="202" customFormat="1">
      <c r="A90" s="456"/>
      <c r="B90" s="456"/>
      <c r="C90" s="456"/>
      <c r="D90" s="456"/>
      <c r="E90" s="456" t="s">
        <v>1440</v>
      </c>
      <c r="F90" s="495">
        <f t="shared" si="2"/>
        <v>0</v>
      </c>
      <c r="G90" s="532" t="str">
        <f>InpCompany!$F$11</f>
        <v>£m (2017-18 prices)</v>
      </c>
      <c r="H90" s="495"/>
      <c r="I90" s="456"/>
    </row>
    <row r="91" spans="1:9" s="202" customFormat="1">
      <c r="A91" s="456"/>
      <c r="B91" s="456"/>
      <c r="C91" s="456"/>
      <c r="D91" s="456"/>
      <c r="E91" s="456" t="s">
        <v>1441</v>
      </c>
      <c r="F91" s="495">
        <f t="shared" si="2"/>
        <v>0</v>
      </c>
      <c r="G91" s="532" t="str">
        <f>InpCompany!$F$11</f>
        <v>£m (2017-18 prices)</v>
      </c>
      <c r="H91" s="495"/>
      <c r="I91" s="456"/>
    </row>
    <row r="92" spans="1:9" s="202" customFormat="1">
      <c r="A92" s="456"/>
      <c r="B92" s="456"/>
      <c r="C92" s="456"/>
      <c r="D92" s="456"/>
      <c r="E92" s="456" t="s">
        <v>1442</v>
      </c>
      <c r="F92" s="495">
        <f t="shared" si="2"/>
        <v>0</v>
      </c>
      <c r="G92" s="532" t="str">
        <f>InpCompany!$F$11</f>
        <v>£m (2017-18 prices)</v>
      </c>
      <c r="H92" s="495"/>
      <c r="I92" s="456"/>
    </row>
    <row r="93" spans="1:9" s="202" customFormat="1">
      <c r="A93" s="456"/>
      <c r="B93" s="456"/>
      <c r="C93" s="456"/>
      <c r="D93" s="456"/>
      <c r="E93" s="456" t="s">
        <v>1443</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1444</v>
      </c>
      <c r="E95" s="497"/>
      <c r="F95" s="497"/>
      <c r="G95" s="532"/>
      <c r="H95" s="620"/>
      <c r="I95" s="456"/>
    </row>
    <row r="96" spans="1:9" s="202" customFormat="1">
      <c r="A96" s="456"/>
      <c r="B96" s="456"/>
      <c r="C96" s="456"/>
      <c r="D96" s="456"/>
      <c r="E96" s="456" t="s">
        <v>1445</v>
      </c>
      <c r="F96" s="495">
        <f>F49*(1-F69)</f>
        <v>0</v>
      </c>
      <c r="G96" s="532" t="str">
        <f>InpCompany!$F$11</f>
        <v>£m (2017-18 prices)</v>
      </c>
      <c r="H96" s="495"/>
      <c r="I96" s="456"/>
    </row>
    <row r="97" spans="1:9" s="202" customFormat="1">
      <c r="A97" s="456"/>
      <c r="B97" s="456"/>
      <c r="C97" s="456"/>
      <c r="D97" s="456"/>
      <c r="E97" s="456" t="s">
        <v>1446</v>
      </c>
      <c r="F97" s="495">
        <f t="shared" ref="F97:F102" si="3">F50*(1-F70)</f>
        <v>-3.0792299999999986</v>
      </c>
      <c r="G97" s="532" t="str">
        <f>InpCompany!$F$11</f>
        <v>£m (2017-18 prices)</v>
      </c>
      <c r="H97" s="495"/>
      <c r="I97" s="456"/>
    </row>
    <row r="98" spans="1:9" s="202" customFormat="1">
      <c r="A98" s="456"/>
      <c r="B98" s="456"/>
      <c r="C98" s="456"/>
      <c r="D98" s="456"/>
      <c r="E98" s="456" t="s">
        <v>1447</v>
      </c>
      <c r="F98" s="495">
        <f t="shared" si="3"/>
        <v>0</v>
      </c>
      <c r="G98" s="532" t="str">
        <f>InpCompany!$F$11</f>
        <v>£m (2017-18 prices)</v>
      </c>
      <c r="H98" s="495"/>
      <c r="I98" s="456"/>
    </row>
    <row r="99" spans="1:9" s="202" customFormat="1">
      <c r="A99" s="456"/>
      <c r="B99" s="456"/>
      <c r="C99" s="456"/>
      <c r="D99" s="456"/>
      <c r="E99" s="456" t="s">
        <v>1448</v>
      </c>
      <c r="F99" s="495">
        <f t="shared" si="3"/>
        <v>0</v>
      </c>
      <c r="G99" s="532" t="str">
        <f>InpCompany!$F$11</f>
        <v>£m (2017-18 prices)</v>
      </c>
      <c r="H99" s="495"/>
      <c r="I99" s="456"/>
    </row>
    <row r="100" spans="1:9" s="202" customFormat="1">
      <c r="A100" s="456"/>
      <c r="B100" s="456"/>
      <c r="C100" s="456"/>
      <c r="D100" s="456"/>
      <c r="E100" s="456" t="s">
        <v>1449</v>
      </c>
      <c r="F100" s="495">
        <f t="shared" si="3"/>
        <v>-0.17549999999999999</v>
      </c>
      <c r="G100" s="532" t="str">
        <f>InpCompany!$F$11</f>
        <v>£m (2017-18 prices)</v>
      </c>
      <c r="H100" s="495"/>
      <c r="I100" s="456"/>
    </row>
    <row r="101" spans="1:9" s="202" customFormat="1">
      <c r="A101" s="456"/>
      <c r="B101" s="456"/>
      <c r="C101" s="456"/>
      <c r="D101" s="456"/>
      <c r="E101" s="456" t="s">
        <v>1450</v>
      </c>
      <c r="F101" s="495">
        <f t="shared" si="3"/>
        <v>0</v>
      </c>
      <c r="G101" s="532" t="str">
        <f>InpCompany!$F$11</f>
        <v>£m (2017-18 prices)</v>
      </c>
      <c r="H101" s="495"/>
      <c r="I101" s="456"/>
    </row>
    <row r="102" spans="1:9" s="202" customFormat="1">
      <c r="A102" s="456"/>
      <c r="B102" s="456"/>
      <c r="C102" s="456"/>
      <c r="D102" s="456"/>
      <c r="E102" s="456" t="s">
        <v>1451</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1452</v>
      </c>
      <c r="E104" s="497"/>
      <c r="F104" s="497"/>
      <c r="G104" s="532"/>
      <c r="H104" s="620"/>
      <c r="I104" s="456"/>
    </row>
    <row r="105" spans="1:9" s="202" customFormat="1">
      <c r="A105" s="456"/>
      <c r="B105" s="456"/>
      <c r="C105" s="456"/>
      <c r="D105" s="456"/>
      <c r="E105" s="456" t="s">
        <v>1453</v>
      </c>
      <c r="F105" s="495">
        <f>F49*F69</f>
        <v>0</v>
      </c>
      <c r="G105" s="532" t="str">
        <f>InpCompany!$F$11</f>
        <v>£m (2017-18 prices)</v>
      </c>
      <c r="H105" s="495"/>
      <c r="I105" s="456"/>
    </row>
    <row r="106" spans="1:9" s="202" customFormat="1">
      <c r="A106" s="456"/>
      <c r="B106" s="456"/>
      <c r="C106" s="456"/>
      <c r="D106" s="456"/>
      <c r="E106" s="456" t="s">
        <v>1454</v>
      </c>
      <c r="F106" s="495">
        <f t="shared" ref="F106:F111" si="4">F50*F70</f>
        <v>0</v>
      </c>
      <c r="G106" s="532" t="str">
        <f>InpCompany!$F$11</f>
        <v>£m (2017-18 prices)</v>
      </c>
      <c r="H106" s="495"/>
      <c r="I106" s="456"/>
    </row>
    <row r="107" spans="1:9" s="202" customFormat="1">
      <c r="A107" s="456"/>
      <c r="B107" s="456"/>
      <c r="C107" s="456"/>
      <c r="D107" s="456"/>
      <c r="E107" s="456" t="s">
        <v>1455</v>
      </c>
      <c r="F107" s="495">
        <f t="shared" si="4"/>
        <v>0</v>
      </c>
      <c r="G107" s="532" t="str">
        <f>InpCompany!$F$11</f>
        <v>£m (2017-18 prices)</v>
      </c>
      <c r="H107" s="495"/>
      <c r="I107" s="456"/>
    </row>
    <row r="108" spans="1:9" s="202" customFormat="1">
      <c r="A108" s="456"/>
      <c r="B108" s="456"/>
      <c r="C108" s="456"/>
      <c r="D108" s="456"/>
      <c r="E108" s="456" t="s">
        <v>1456</v>
      </c>
      <c r="F108" s="495">
        <f t="shared" si="4"/>
        <v>0</v>
      </c>
      <c r="G108" s="532" t="str">
        <f>InpCompany!$F$11</f>
        <v>£m (2017-18 prices)</v>
      </c>
      <c r="H108" s="495"/>
      <c r="I108" s="456"/>
    </row>
    <row r="109" spans="1:9" s="202" customFormat="1">
      <c r="A109" s="456"/>
      <c r="B109" s="456"/>
      <c r="C109" s="456"/>
      <c r="D109" s="456"/>
      <c r="E109" s="456" t="s">
        <v>1457</v>
      </c>
      <c r="F109" s="495">
        <f t="shared" si="4"/>
        <v>0</v>
      </c>
      <c r="G109" s="532" t="str">
        <f>InpCompany!$F$11</f>
        <v>£m (2017-18 prices)</v>
      </c>
      <c r="H109" s="495"/>
      <c r="I109" s="456"/>
    </row>
    <row r="110" spans="1:9" s="202" customFormat="1">
      <c r="A110" s="456"/>
      <c r="B110" s="456"/>
      <c r="C110" s="456"/>
      <c r="D110" s="456"/>
      <c r="E110" s="456" t="s">
        <v>1458</v>
      </c>
      <c r="F110" s="495">
        <f t="shared" si="4"/>
        <v>0</v>
      </c>
      <c r="G110" s="532" t="str">
        <f>InpCompany!$F$11</f>
        <v>£m (2017-18 prices)</v>
      </c>
      <c r="H110" s="495"/>
      <c r="I110" s="456"/>
    </row>
    <row r="111" spans="1:9" s="202" customFormat="1">
      <c r="A111" s="456"/>
      <c r="B111" s="456"/>
      <c r="C111" s="456"/>
      <c r="D111" s="456"/>
      <c r="E111" s="456" t="s">
        <v>1459</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1460</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1461</v>
      </c>
      <c r="E115" s="456"/>
      <c r="F115" s="497"/>
      <c r="G115" s="497"/>
      <c r="H115" s="456"/>
      <c r="I115" s="456"/>
    </row>
    <row r="116" spans="1:9" s="202" customFormat="1">
      <c r="A116" s="456"/>
      <c r="B116" s="456"/>
      <c r="C116" s="456"/>
      <c r="D116" s="456"/>
      <c r="E116" s="635" t="s">
        <v>1462</v>
      </c>
      <c r="F116" s="684">
        <f>F78+F96</f>
        <v>0</v>
      </c>
      <c r="G116" s="685" t="str">
        <f>InpCompany!$F$11</f>
        <v>£m (2017-18 prices)</v>
      </c>
      <c r="H116" s="684"/>
      <c r="I116" s="456"/>
    </row>
    <row r="117" spans="1:9" s="202" customFormat="1">
      <c r="A117" s="456"/>
      <c r="B117" s="456"/>
      <c r="C117" s="456"/>
      <c r="D117" s="456"/>
      <c r="E117" s="635" t="s">
        <v>1463</v>
      </c>
      <c r="F117" s="684">
        <f t="shared" ref="F117:F122" si="5">F79+F97</f>
        <v>-3.0792299999999986</v>
      </c>
      <c r="G117" s="685" t="str">
        <f>InpCompany!$F$11</f>
        <v>£m (2017-18 prices)</v>
      </c>
      <c r="H117" s="684"/>
      <c r="I117" s="456"/>
    </row>
    <row r="118" spans="1:9" s="202" customFormat="1">
      <c r="A118" s="456"/>
      <c r="B118" s="456"/>
      <c r="C118" s="456"/>
      <c r="D118" s="456"/>
      <c r="E118" s="635" t="s">
        <v>1464</v>
      </c>
      <c r="F118" s="684">
        <f t="shared" si="5"/>
        <v>0</v>
      </c>
      <c r="G118" s="685" t="str">
        <f>InpCompany!$F$11</f>
        <v>£m (2017-18 prices)</v>
      </c>
      <c r="H118" s="684"/>
      <c r="I118" s="456"/>
    </row>
    <row r="119" spans="1:9" s="202" customFormat="1">
      <c r="A119" s="456"/>
      <c r="B119" s="456"/>
      <c r="C119" s="456"/>
      <c r="D119" s="456"/>
      <c r="E119" s="635" t="s">
        <v>1465</v>
      </c>
      <c r="F119" s="684">
        <f t="shared" si="5"/>
        <v>0</v>
      </c>
      <c r="G119" s="685" t="str">
        <f>InpCompany!$F$11</f>
        <v>£m (2017-18 prices)</v>
      </c>
      <c r="H119" s="684"/>
      <c r="I119" s="456"/>
    </row>
    <row r="120" spans="1:9" s="202" customFormat="1">
      <c r="A120" s="456"/>
      <c r="B120" s="456"/>
      <c r="C120" s="456"/>
      <c r="D120" s="456"/>
      <c r="E120" s="635" t="s">
        <v>1466</v>
      </c>
      <c r="F120" s="684">
        <f t="shared" si="5"/>
        <v>-0.17549999999999999</v>
      </c>
      <c r="G120" s="685" t="str">
        <f>InpCompany!$F$11</f>
        <v>£m (2017-18 prices)</v>
      </c>
      <c r="H120" s="684"/>
      <c r="I120" s="456"/>
    </row>
    <row r="121" spans="1:9" s="202" customFormat="1">
      <c r="A121" s="456"/>
      <c r="B121" s="456"/>
      <c r="C121" s="456"/>
      <c r="D121" s="456"/>
      <c r="E121" s="635" t="s">
        <v>1467</v>
      </c>
      <c r="F121" s="684">
        <f t="shared" si="5"/>
        <v>0</v>
      </c>
      <c r="G121" s="685" t="str">
        <f>InpCompany!$F$11</f>
        <v>£m (2017-18 prices)</v>
      </c>
      <c r="H121" s="684"/>
      <c r="I121" s="456"/>
    </row>
    <row r="122" spans="1:9" s="202" customFormat="1">
      <c r="A122" s="456"/>
      <c r="B122" s="456"/>
      <c r="C122" s="456"/>
      <c r="D122" s="456"/>
      <c r="E122" s="635" t="s">
        <v>1468</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1469</v>
      </c>
      <c r="E124" s="685"/>
      <c r="F124" s="497"/>
      <c r="G124" s="497"/>
      <c r="H124" s="635"/>
      <c r="I124" s="456"/>
    </row>
    <row r="125" spans="1:9" s="202" customFormat="1">
      <c r="A125" s="456"/>
      <c r="B125" s="456"/>
      <c r="C125" s="456"/>
      <c r="D125" s="456"/>
      <c r="E125" s="635" t="s">
        <v>1470</v>
      </c>
      <c r="F125" s="684">
        <f>F87+F105</f>
        <v>0</v>
      </c>
      <c r="G125" s="685" t="str">
        <f>InpCompany!$F$11</f>
        <v>£m (2017-18 prices)</v>
      </c>
      <c r="H125" s="684"/>
      <c r="I125" s="456"/>
    </row>
    <row r="126" spans="1:9" s="202" customFormat="1">
      <c r="A126" s="456"/>
      <c r="B126" s="456"/>
      <c r="C126" s="456"/>
      <c r="D126" s="456"/>
      <c r="E126" s="635" t="s">
        <v>1471</v>
      </c>
      <c r="F126" s="684">
        <f t="shared" ref="F126:F131" si="6">F88+F106</f>
        <v>0</v>
      </c>
      <c r="G126" s="685" t="str">
        <f>InpCompany!$F$11</f>
        <v>£m (2017-18 prices)</v>
      </c>
      <c r="H126" s="684"/>
      <c r="I126" s="456"/>
    </row>
    <row r="127" spans="1:9" s="202" customFormat="1">
      <c r="A127" s="456"/>
      <c r="B127" s="456"/>
      <c r="C127" s="456"/>
      <c r="D127" s="456"/>
      <c r="E127" s="635" t="s">
        <v>1472</v>
      </c>
      <c r="F127" s="684">
        <f t="shared" si="6"/>
        <v>0</v>
      </c>
      <c r="G127" s="685" t="str">
        <f>InpCompany!$F$11</f>
        <v>£m (2017-18 prices)</v>
      </c>
      <c r="H127" s="684"/>
      <c r="I127" s="456"/>
    </row>
    <row r="128" spans="1:9" s="202" customFormat="1">
      <c r="A128" s="456"/>
      <c r="B128" s="456"/>
      <c r="C128" s="456"/>
      <c r="D128" s="456"/>
      <c r="E128" s="635" t="s">
        <v>1473</v>
      </c>
      <c r="F128" s="684">
        <f t="shared" si="6"/>
        <v>0</v>
      </c>
      <c r="G128" s="685" t="str">
        <f>InpCompany!$F$11</f>
        <v>£m (2017-18 prices)</v>
      </c>
      <c r="H128" s="684"/>
      <c r="I128" s="456"/>
    </row>
    <row r="129" spans="1:12" s="202" customFormat="1">
      <c r="A129" s="456"/>
      <c r="B129" s="456"/>
      <c r="C129" s="456"/>
      <c r="D129" s="456"/>
      <c r="E129" s="635" t="s">
        <v>1474</v>
      </c>
      <c r="F129" s="684">
        <f t="shared" si="6"/>
        <v>0</v>
      </c>
      <c r="G129" s="685" t="str">
        <f>InpCompany!$F$11</f>
        <v>£m (2017-18 prices)</v>
      </c>
      <c r="H129" s="684"/>
      <c r="I129" s="456"/>
    </row>
    <row r="130" spans="1:12" s="202" customFormat="1">
      <c r="A130" s="456"/>
      <c r="B130" s="456"/>
      <c r="C130" s="456"/>
      <c r="D130" s="456"/>
      <c r="E130" s="635" t="s">
        <v>1475</v>
      </c>
      <c r="F130" s="684">
        <f t="shared" si="6"/>
        <v>0</v>
      </c>
      <c r="G130" s="685" t="str">
        <f>InpCompany!$F$11</f>
        <v>£m (2017-18 prices)</v>
      </c>
      <c r="H130" s="684"/>
      <c r="I130" s="456"/>
    </row>
    <row r="131" spans="1:12" s="202" customFormat="1">
      <c r="A131" s="456"/>
      <c r="B131" s="456"/>
      <c r="C131" s="456"/>
      <c r="D131" s="456"/>
      <c r="E131" s="635" t="s">
        <v>1476</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935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Bristol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1045</v>
      </c>
      <c r="G2" s="465" t="s">
        <v>108</v>
      </c>
      <c r="H2" s="465" t="s">
        <v>1046</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1477</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PR19BRL_PC01</v>
      </c>
      <c r="K5" s="691" t="str">
        <f>IF(InpPerformance!K16&lt;&gt;"",InpPerformance!K16,"")</f>
        <v>PR19BRL_PC02</v>
      </c>
      <c r="L5" s="691" t="str">
        <f>IF(InpPerformance!L16&lt;&gt;"",InpPerformance!L16,"")</f>
        <v>PR19BRL_PC18</v>
      </c>
      <c r="M5" s="691" t="str">
        <f>IF(InpPerformance!M16&lt;&gt;"",InpPerformance!M16,"")</f>
        <v/>
      </c>
      <c r="N5" s="691" t="str">
        <f>IF(InpPerformance!N16&lt;&gt;"",InpPerformance!N16,"")</f>
        <v>PR19BRL_PC19</v>
      </c>
      <c r="O5" s="691" t="str">
        <f>IF(InpPerformance!O16&lt;&gt;"",InpPerformance!O16,"")</f>
        <v/>
      </c>
      <c r="P5" s="691" t="str">
        <f>IF(InpPerformance!P16&lt;&gt;"",InpPerformance!P16,"")</f>
        <v>PR19BRL_PC03</v>
      </c>
      <c r="Q5" s="692" t="str">
        <f>IF(InpPerformance!Q16&lt;&gt;"",InpPerformance!Q16,"")</f>
        <v>PR19BRL_PC04</v>
      </c>
      <c r="R5" s="691" t="str">
        <f>IF(InpPerformance!R16&lt;&gt;"",InpPerformance!R16,"")</f>
        <v>PR19BRL_PC06</v>
      </c>
      <c r="S5" s="691" t="str">
        <f>IF(InpPerformance!S16&lt;&gt;"",InpPerformance!S16,"")</f>
        <v>PR19BRL_PC07</v>
      </c>
      <c r="T5" s="691" t="str">
        <f>IF(InpPerformance!T16&lt;&gt;"",InpPerformance!T16,"")</f>
        <v>PR19BRL_PC08</v>
      </c>
      <c r="U5" s="691" t="str">
        <f>IF(InpPerformance!U16&lt;&gt;"",InpPerformance!U16,"")</f>
        <v>PR19BRL_PC09</v>
      </c>
      <c r="V5" s="691" t="str">
        <f>IF(InpPerformance!V16&lt;&gt;"",InpPerformance!V16,"")</f>
        <v>PR19BRL_PC10</v>
      </c>
      <c r="W5" s="691" t="str">
        <f>IF(InpPerformance!W16&lt;&gt;"",InpPerformance!W16,"")</f>
        <v>PR19BRL_PC17</v>
      </c>
      <c r="X5" s="691" t="str">
        <f>IF(InpPerformance!X16&lt;&gt;"",InpPerformance!X16,"")</f>
        <v>PR19BRL_PC20</v>
      </c>
      <c r="Y5" s="691" t="str">
        <f>IF(InpPerformance!Y16&lt;&gt;"",InpPerformance!Y16,"")</f>
        <v>PR19BRL_PC21</v>
      </c>
      <c r="Z5" s="691" t="str">
        <f>IF(InpPerformance!Z16&lt;&gt;"",InpPerformance!Z16,"")</f>
        <v>PR19BRL_PC22</v>
      </c>
      <c r="AA5" s="691" t="str">
        <f>IF(InpPerformance!AA16&lt;&gt;"",InpPerformance!AA16,"")</f>
        <v>PR19BRL_PC23</v>
      </c>
      <c r="AB5" s="691" t="str">
        <f>IF(InpPerformance!AB16&lt;&gt;"",InpPerformance!AB16,"")</f>
        <v>PR19BRL_PC24</v>
      </c>
      <c r="AC5" s="691" t="str">
        <f>IF(InpPerformance!AC16&lt;&gt;"",InpPerformance!AC16,"")</f>
        <v>PR19BRL_PC25</v>
      </c>
      <c r="AD5" s="691" t="str">
        <f>IF(InpPerformance!AD16&lt;&gt;"",InpPerformance!AD16,"")</f>
        <v>PR19BRL_PC26</v>
      </c>
      <c r="AE5" s="691" t="str">
        <f>IF(InpPerformance!AE16&lt;&gt;"",InpPerformance!AE16,"")</f>
        <v>PR19BRL_PC28</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Customer contacts about water quality – appearance</v>
      </c>
      <c r="S7" s="691" t="str">
        <f>IF(InpPerformance!S17&lt;&gt;"",InpPerformance!S17,"")</f>
        <v>Customer contacts about water quality – taste and smell</v>
      </c>
      <c r="T7" s="691" t="str">
        <f>IF(InpPerformance!T17&lt;&gt;"",InpPerformance!T17,"")</f>
        <v>Properties at risk of receiving low pressure</v>
      </c>
      <c r="U7" s="691" t="str">
        <f>IF(InpPerformance!U17&lt;&gt;"",InpPerformance!U17,"")</f>
        <v>Turbidity performance at treatment works</v>
      </c>
      <c r="V7" s="691" t="str">
        <f>IF(InpPerformance!V17&lt;&gt;"",InpPerformance!V17,"")</f>
        <v>Unplanned maintenance – non-infrastructure</v>
      </c>
      <c r="W7" s="691" t="str">
        <f>IF(InpPerformance!W17&lt;&gt;"",InpPerformance!W17,"")</f>
        <v>Void properties</v>
      </c>
      <c r="X7" s="691" t="str">
        <f>IF(InpPerformance!X17&lt;&gt;"",InpPerformance!X17,"")</f>
        <v>Meter penetration</v>
      </c>
      <c r="Y7" s="691" t="str">
        <f>IF(InpPerformance!Y17&lt;&gt;"",InpPerformance!Y17,"")</f>
        <v>Raw Water Quality of Sources</v>
      </c>
      <c r="Z7" s="691" t="str">
        <f>IF(InpPerformance!Z17&lt;&gt;"",InpPerformance!Z17,"")</f>
        <v>Biodiversity Index</v>
      </c>
      <c r="AA7" s="691" t="str">
        <f>IF(InpPerformance!AA17&lt;&gt;"",InpPerformance!AA17,"")</f>
        <v>Waste disposal compliance</v>
      </c>
      <c r="AB7" s="691" t="str">
        <f>IF(InpPerformance!AB17&lt;&gt;"",InpPerformance!AB17,"")</f>
        <v xml:space="preserve">Water Industry National Environment Programme Compliance </v>
      </c>
      <c r="AC7" s="691" t="str">
        <f>IF(InpPerformance!AC17&lt;&gt;"",InpPerformance!AC17,"")</f>
        <v>Local community satisfaction</v>
      </c>
      <c r="AD7" s="691" t="str">
        <f>IF(InpPerformance!AD17&lt;&gt;"",InpPerformance!AD17,"")</f>
        <v>Abstraction Incentive Mechanism (AIM)</v>
      </c>
      <c r="AE7" s="691" t="str">
        <f>IF(InpPerformance!AE17&lt;&gt;"",InpPerformance!AE17,"")</f>
        <v>Glastonbury Street Network Resilience</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1.0649999999999998E-2</v>
      </c>
      <c r="T9" s="696">
        <f>IF(Performance!T174=0,"",Performance!T174)</f>
        <v>0.2024</v>
      </c>
      <c r="U9" s="696" t="str">
        <f>IF(Performance!U174=0,"",Performance!U174)</f>
        <v/>
      </c>
      <c r="V9" s="696" t="str">
        <f>IF(Performance!V174=0,"",Performance!V174)</f>
        <v/>
      </c>
      <c r="W9" s="696">
        <f>IF(Performance!W174=0,"",Performance!W174)</f>
        <v>4.1400000000000031E-3</v>
      </c>
      <c r="X9" s="696" t="str">
        <f>IF(Performance!X174=0,"",Performance!X174)</f>
        <v/>
      </c>
      <c r="Y9" s="696">
        <f>IF(Performance!Y174=0,"",Performance!Y174)</f>
        <v>1.3247999999999999E-2</v>
      </c>
      <c r="Z9" s="696">
        <f>IF(Performance!Z174=0,"",Performance!Z174)</f>
        <v>1.7080000000000001E-3</v>
      </c>
      <c r="AA9" s="696" t="str">
        <f>IF(Performance!AA174=0,"",Performance!AA174)</f>
        <v/>
      </c>
      <c r="AB9" s="696" t="str">
        <f>IF(Performance!AB174=0,"",Performance!AB174)</f>
        <v/>
      </c>
      <c r="AC9" s="696">
        <f>IF(Performance!AC174=0,"",Performance!AC174)</f>
        <v>0.14560000000000001</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-0.59209999999999996</v>
      </c>
      <c r="K10" s="696">
        <f>IF(Performance!K179=0,"",Performance!K179)</f>
        <v>-0.21913936532267214</v>
      </c>
      <c r="L10" s="696">
        <f>IF(Performance!L179=0,"",Performance!L179)</f>
        <v>-0.68120000000000003</v>
      </c>
      <c r="M10" s="696" t="str">
        <f>IF(Performance!M179=0,"",Performance!M179)</f>
        <v/>
      </c>
      <c r="N10" s="696">
        <f>IF(Performance!N179=0,"",Performance!N179)</f>
        <v>-0.35099999999999998</v>
      </c>
      <c r="O10" s="696" t="str">
        <f>IF(Performance!O179=0,"",Performance!O179)</f>
        <v/>
      </c>
      <c r="P10" s="696">
        <f>IF(Performance!P179=0,"",Performance!P179)</f>
        <v>-1.0480000000000007</v>
      </c>
      <c r="Q10" s="697">
        <f>IF(Performance!Q179=0,"",Performance!Q179)</f>
        <v>-0.71246999999999994</v>
      </c>
      <c r="R10" s="696">
        <f>IF(Performance!R179=0,"",Performance!R179)</f>
        <v>-5.4249999999999986E-2</v>
      </c>
      <c r="S10" s="696" t="str">
        <f>IF(Performance!S179=0,"",Performance!S179)</f>
        <v/>
      </c>
      <c r="T10" s="696" t="str">
        <f>IF(Performance!T179=0,"",Performance!T179)</f>
        <v/>
      </c>
      <c r="U10" s="696" t="str">
        <f>IF(Performance!U179=0,"",Performance!U179)</f>
        <v/>
      </c>
      <c r="V10" s="696" t="str">
        <f>IF(Performance!V179=0,"",Performance!V179)</f>
        <v/>
      </c>
      <c r="W10" s="696" t="str">
        <f>IF(Performance!W179=0,"",Performance!W179)</f>
        <v/>
      </c>
      <c r="X10" s="696">
        <f>IF(Performance!X179=0,"",Performance!X179)</f>
        <v>-2.9037299999999986</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1478</v>
      </c>
      <c r="F12" s="1382"/>
      <c r="G12" s="590" t="s">
        <v>1030</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YES</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1479</v>
      </c>
      <c r="F13" s="1382"/>
      <c r="G13" s="590" t="s">
        <v>1030</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YES</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1480</v>
      </c>
      <c r="F14" s="1382"/>
      <c r="G14" s="590" t="s">
        <v>1030</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1.0649999999999998E-2</v>
      </c>
      <c r="T16" s="699">
        <f>Performance!T185</f>
        <v>0.2024</v>
      </c>
      <c r="U16" s="699">
        <f>Performance!U185</f>
        <v>0</v>
      </c>
      <c r="V16" s="699">
        <f>Performance!V185</f>
        <v>0</v>
      </c>
      <c r="W16" s="699">
        <f>Performance!W185</f>
        <v>4.1400000000000031E-3</v>
      </c>
      <c r="X16" s="699">
        <f>Performance!X185</f>
        <v>0</v>
      </c>
      <c r="Y16" s="699">
        <f>Performance!Y185</f>
        <v>1.3247999999999999E-2</v>
      </c>
      <c r="Z16" s="699">
        <f>Performance!Z185</f>
        <v>1.7080000000000001E-3</v>
      </c>
      <c r="AA16" s="699">
        <f>Performance!AA185</f>
        <v>0</v>
      </c>
      <c r="AB16" s="699">
        <f>Performance!AB185</f>
        <v>0</v>
      </c>
      <c r="AC16" s="699">
        <f>Performance!AC185</f>
        <v>0.14560000000000001</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-0.59209999999999996</v>
      </c>
      <c r="K17" s="699">
        <f>Performance!K186</f>
        <v>-0.21913936532267214</v>
      </c>
      <c r="L17" s="699">
        <f>Performance!L186</f>
        <v>-0.68120000000000003</v>
      </c>
      <c r="M17" s="699">
        <f>Performance!M186</f>
        <v>0</v>
      </c>
      <c r="N17" s="699">
        <f>Performance!N186</f>
        <v>0</v>
      </c>
      <c r="O17" s="699">
        <f>Performance!O186</f>
        <v>0</v>
      </c>
      <c r="P17" s="699">
        <f>Performance!P186</f>
        <v>-1.0480000000000007</v>
      </c>
      <c r="Q17" s="700">
        <f>Performance!Q186</f>
        <v>-0.71246999999999994</v>
      </c>
      <c r="R17" s="699">
        <f>Performance!R186</f>
        <v>-5.4249999999999986E-2</v>
      </c>
      <c r="S17" s="699">
        <f>Performance!S186</f>
        <v>0</v>
      </c>
      <c r="T17" s="699">
        <f>Performance!T186</f>
        <v>0</v>
      </c>
      <c r="U17" s="699">
        <f>Performance!U186</f>
        <v>0</v>
      </c>
      <c r="V17" s="699">
        <f>Performance!V186</f>
        <v>0</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Revenue</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935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Bristol Water</v>
      </c>
      <c r="I1" s="245"/>
      <c r="J1" s="245"/>
      <c r="K1" s="245"/>
      <c r="L1" s="245"/>
      <c r="M1" s="245"/>
      <c r="N1" s="245"/>
      <c r="O1" s="245"/>
      <c r="P1" s="245"/>
    </row>
    <row r="2" spans="1:16">
      <c r="A2" s="456"/>
      <c r="B2" s="456"/>
      <c r="C2" s="456"/>
      <c r="D2" s="456"/>
      <c r="E2" s="456"/>
      <c r="F2" s="465" t="s">
        <v>1481</v>
      </c>
      <c r="G2" s="465" t="s">
        <v>108</v>
      </c>
      <c r="H2" s="465" t="s">
        <v>1046</v>
      </c>
      <c r="I2" s="456"/>
      <c r="J2" s="456"/>
      <c r="K2" s="456"/>
      <c r="L2" s="456"/>
      <c r="M2" s="456"/>
      <c r="N2" s="456"/>
      <c r="O2" s="456"/>
      <c r="P2" s="456"/>
    </row>
    <row r="3" spans="1:16">
      <c r="A3" s="645" t="s">
        <v>1482</v>
      </c>
      <c r="B3" s="646"/>
      <c r="C3" s="646"/>
      <c r="D3" s="647"/>
      <c r="E3" s="648"/>
      <c r="F3" s="648"/>
      <c r="G3" s="648"/>
      <c r="H3" s="649"/>
      <c r="I3" s="648"/>
      <c r="J3" s="648" t="s">
        <v>1483</v>
      </c>
      <c r="K3" s="676" t="s">
        <v>1484</v>
      </c>
      <c r="L3" s="676" t="s">
        <v>1485</v>
      </c>
      <c r="M3" s="676" t="s">
        <v>1486</v>
      </c>
      <c r="N3" s="676" t="s">
        <v>1487</v>
      </c>
      <c r="O3" s="676" t="s">
        <v>1488</v>
      </c>
      <c r="P3" s="676" t="s">
        <v>1489</v>
      </c>
    </row>
    <row r="4" spans="1:16">
      <c r="A4" s="458"/>
      <c r="B4" s="690"/>
      <c r="C4" s="458"/>
      <c r="D4" s="458"/>
      <c r="E4" s="458"/>
      <c r="F4" s="458"/>
      <c r="G4" s="458"/>
      <c r="H4" s="458"/>
      <c r="I4" s="458"/>
      <c r="J4" s="458"/>
      <c r="K4" s="458"/>
      <c r="L4" s="172"/>
      <c r="M4" s="172"/>
      <c r="N4" s="172"/>
      <c r="O4" s="172"/>
      <c r="P4" s="172"/>
    </row>
    <row r="5" spans="1:16">
      <c r="A5" s="590"/>
      <c r="B5" s="590"/>
      <c r="C5" s="681" t="s">
        <v>1490</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967</v>
      </c>
      <c r="B7" s="590"/>
      <c r="C7" s="456"/>
      <c r="D7" s="466"/>
      <c r="E7" s="1465" t="str" cm="1">
        <f t="array" ref="E7:E52">TRANSPOSE(Performance!J6:BC6)</f>
        <v>Water quality compliance (CRI)</v>
      </c>
      <c r="F7" s="1466" t="str" cm="1">
        <f t="array" ref="F7:F52">TRANSPOSE(Performance!J5:BC5)</f>
        <v>PR19BRL_PC01</v>
      </c>
      <c r="G7" s="1466" t="str" cm="1">
        <f t="array" ref="G7:G52">TRANSPOSE(Performance!J9:BC9)</f>
        <v>number</v>
      </c>
      <c r="H7" s="587"/>
      <c r="I7" s="587"/>
      <c r="J7" s="1467" cm="1">
        <f t="array" ref="J7:J52">TRANSPOSE(Company_PC_inputs!J7:BC7)</f>
        <v>4.5999999999999996</v>
      </c>
      <c r="K7" s="1467" cm="1">
        <f t="array" ref="K7:K52">TRANSPOSE(Performance!J7:BC7)</f>
        <v>4.5999999999999996</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-0.59209999999999996</v>
      </c>
      <c r="P7" s="1467" cm="1">
        <f t="array" ref="P7:P52">TRANSPOSE('Model outputs - PC level'!J16:BC16)+TRANSPOSE('Model outputs - PC level'!J17:BC17)</f>
        <v>-0.59209999999999996</v>
      </c>
    </row>
    <row r="8" spans="1:16">
      <c r="A8" s="590"/>
      <c r="B8" s="590"/>
      <c r="C8" s="456"/>
      <c r="D8" s="466"/>
      <c r="E8" s="1465" t="str">
        <v>Water supply interruptions</v>
      </c>
      <c r="F8" s="1466" t="str">
        <v>PR19BRL_PC02</v>
      </c>
      <c r="G8" s="1466" t="str">
        <v>hh:mm:ss</v>
      </c>
      <c r="H8" s="587"/>
      <c r="I8" s="587"/>
      <c r="J8" s="1468">
        <v>5.5949515008967268E-3</v>
      </c>
      <c r="K8" s="1468">
        <v>5.5949515008967268E-3</v>
      </c>
      <c r="L8" s="1468" t="str">
        <v/>
      </c>
      <c r="M8" s="1468" t="str">
        <v/>
      </c>
      <c r="N8" s="1468" t="str">
        <v>No</v>
      </c>
      <c r="O8" s="1467">
        <f>VLOOKUP(F8,'3A'!$C$9:$H$38,6,FALSE)</f>
        <v>-0.21913936532267214</v>
      </c>
      <c r="P8" s="1467">
        <v>-0.21913936532267214</v>
      </c>
    </row>
    <row r="9" spans="1:16">
      <c r="A9" s="590"/>
      <c r="B9" s="590"/>
      <c r="C9" s="456"/>
      <c r="D9" s="466"/>
      <c r="E9" s="1465" t="str">
        <v>Leakage</v>
      </c>
      <c r="F9" s="1466" t="str">
        <v>PR19BRL_PC18</v>
      </c>
      <c r="G9" s="1466" t="str">
        <v>%</v>
      </c>
      <c r="H9" s="587"/>
      <c r="I9" s="587"/>
      <c r="J9" s="1467">
        <v>9.3366093366093477</v>
      </c>
      <c r="K9" s="1467">
        <v>9.3366093366093477</v>
      </c>
      <c r="L9" s="1467" t="str">
        <v/>
      </c>
      <c r="M9" s="1467" t="str">
        <v/>
      </c>
      <c r="N9" s="1467" t="str">
        <v>No</v>
      </c>
      <c r="O9" s="1467">
        <f>VLOOKUP(F9,'3A'!$C$9:$H$38,6,FALSE)</f>
        <v>-0.68120000000000003</v>
      </c>
      <c r="P9" s="1467">
        <v>-0.68120000000000003</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PR19BRL_PC19</v>
      </c>
      <c r="G11" s="1466" t="str">
        <v xml:space="preserve">% </v>
      </c>
      <c r="H11" s="587"/>
      <c r="I11" s="587"/>
      <c r="J11" s="1467">
        <v>-3.9623908663532603</v>
      </c>
      <c r="K11" s="1467">
        <v>-3.9623908663532603</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PR19BRL_PC03</v>
      </c>
      <c r="G13" s="1466" t="str">
        <v>number</v>
      </c>
      <c r="H13" s="587"/>
      <c r="I13" s="587"/>
      <c r="J13" s="1467">
        <v>170.78977331539178</v>
      </c>
      <c r="K13" s="1467">
        <v>170.78977331539178</v>
      </c>
      <c r="L13" s="1467" t="str">
        <v/>
      </c>
      <c r="M13" s="1467" t="str">
        <v/>
      </c>
      <c r="N13" s="1467" t="str">
        <v>No</v>
      </c>
      <c r="O13" s="1467">
        <f>VLOOKUP(F13,'3A'!$C$9:$H$38,6,FALSE)</f>
        <v>-1.0480000000000007</v>
      </c>
      <c r="P13" s="1467">
        <v>-1.0480000000000007</v>
      </c>
    </row>
    <row r="14" spans="1:16">
      <c r="A14" s="590"/>
      <c r="B14" s="590"/>
      <c r="C14" s="456"/>
      <c r="D14" s="466"/>
      <c r="E14" s="1465" t="str">
        <v>Unplanned outage</v>
      </c>
      <c r="F14" s="1466" t="str">
        <v>PR19BRL_PC04</v>
      </c>
      <c r="G14" s="1466" t="str">
        <v>%</v>
      </c>
      <c r="H14" s="587"/>
      <c r="I14" s="587"/>
      <c r="J14" s="1467">
        <v>6.2090752441125794</v>
      </c>
      <c r="K14" s="1467">
        <v>6.2090752441125794</v>
      </c>
      <c r="L14" s="1467" t="str">
        <v/>
      </c>
      <c r="M14" s="1467" t="str">
        <v/>
      </c>
      <c r="N14" s="1467" t="str">
        <v>No</v>
      </c>
      <c r="O14" s="1467">
        <f>VLOOKUP(F14,'3A'!$C$9:$H$38,6,FALSE)</f>
        <v>-0.71246999999999994</v>
      </c>
      <c r="P14" s="1467">
        <v>-0.71246999999999994</v>
      </c>
    </row>
    <row r="15" spans="1:16">
      <c r="A15" s="590"/>
      <c r="B15" s="590"/>
      <c r="C15" s="456"/>
      <c r="D15" s="466"/>
      <c r="E15" s="1465" t="str">
        <v>Customer contacts about water quality – appearance</v>
      </c>
      <c r="F15" s="1466" t="str">
        <v>PR19BRL_PC06</v>
      </c>
      <c r="G15" s="1466" t="str">
        <v>nr</v>
      </c>
      <c r="H15" s="587"/>
      <c r="I15" s="587"/>
      <c r="J15" s="1469">
        <v>0.94</v>
      </c>
      <c r="K15" s="1537">
        <v>0.94</v>
      </c>
      <c r="L15" s="1469" t="str">
        <v/>
      </c>
      <c r="M15" s="1469" t="str">
        <v/>
      </c>
      <c r="N15" s="1469" t="str">
        <v>No</v>
      </c>
      <c r="O15" s="1467">
        <f>VLOOKUP(F15,'3A'!$C$9:$H$38,6,FALSE)</f>
        <v>-5.4249999999999986E-2</v>
      </c>
      <c r="P15" s="1472">
        <v>-5.4249999999999986E-2</v>
      </c>
    </row>
    <row r="16" spans="1:16">
      <c r="A16" s="590"/>
      <c r="B16" s="590"/>
      <c r="C16" s="456"/>
      <c r="D16" s="466"/>
      <c r="E16" s="1465" t="str">
        <v>Customer contacts about water quality – taste and smell</v>
      </c>
      <c r="F16" s="1466" t="str">
        <v>PR19BRL_PC07</v>
      </c>
      <c r="G16" s="1466" t="str">
        <v>nr</v>
      </c>
      <c r="H16" s="587"/>
      <c r="I16" s="587"/>
      <c r="J16" s="1469">
        <v>0.27</v>
      </c>
      <c r="K16" s="1469">
        <v>0.27</v>
      </c>
      <c r="L16" s="1469" t="str">
        <v/>
      </c>
      <c r="M16" s="1469" t="str">
        <v/>
      </c>
      <c r="N16" s="1469" t="str">
        <v>No</v>
      </c>
      <c r="O16" s="1467">
        <f>VLOOKUP(F16,'3A'!$C$9:$H$38,6,FALSE)</f>
        <v>1.0649999999999998E-2</v>
      </c>
      <c r="P16" s="1472">
        <v>1.0649999999999998E-2</v>
      </c>
    </row>
    <row r="17" spans="1:16">
      <c r="A17" s="590"/>
      <c r="B17" s="590"/>
      <c r="C17" s="456"/>
      <c r="D17" s="466"/>
      <c r="E17" s="1465" t="str">
        <v>Properties at risk of receiving low pressure</v>
      </c>
      <c r="F17" s="1466" t="str">
        <v>PR19BRL_PC08</v>
      </c>
      <c r="G17" s="1466" t="str">
        <v>nr</v>
      </c>
      <c r="H17" s="587"/>
      <c r="I17" s="587"/>
      <c r="J17" s="1469">
        <v>2</v>
      </c>
      <c r="K17" s="1469">
        <v>2</v>
      </c>
      <c r="L17" s="1469" t="str">
        <v/>
      </c>
      <c r="M17" s="1469" t="str">
        <v/>
      </c>
      <c r="N17" s="1469" t="str">
        <v>No</v>
      </c>
      <c r="O17" s="1467">
        <f>VLOOKUP(F17,'3A'!$C$9:$H$38,6,FALSE)</f>
        <v>0.2024</v>
      </c>
      <c r="P17" s="1472">
        <v>0.2024</v>
      </c>
    </row>
    <row r="18" spans="1:16">
      <c r="A18" s="590"/>
      <c r="B18" s="590"/>
      <c r="C18" s="456"/>
      <c r="D18" s="466"/>
      <c r="E18" s="1465" t="str">
        <v>Turbidity performance at treatment works</v>
      </c>
      <c r="F18" s="1466" t="str">
        <v>PR19BRL_PC09</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Unplanned maintenance – non-infrastructure</v>
      </c>
      <c r="F19" s="1466" t="str">
        <v>PR19BRL_PC10</v>
      </c>
      <c r="G19" s="1466" t="str">
        <v>nr</v>
      </c>
      <c r="H19" s="587"/>
      <c r="I19" s="587"/>
      <c r="J19" s="1469">
        <v>3077</v>
      </c>
      <c r="K19" s="1469">
        <v>3077</v>
      </c>
      <c r="L19" s="1469" t="str">
        <v/>
      </c>
      <c r="M19" s="1469" t="str">
        <v/>
      </c>
      <c r="N19" s="1469" t="str">
        <v>No</v>
      </c>
      <c r="O19" s="1467">
        <f>VLOOKUP(F19,'3A'!$C$9:$H$38,6,FALSE)</f>
        <v>0</v>
      </c>
      <c r="P19" s="1472">
        <v>0</v>
      </c>
    </row>
    <row r="20" spans="1:16">
      <c r="A20" s="590"/>
      <c r="B20" s="590"/>
      <c r="C20" s="456"/>
      <c r="D20" s="466"/>
      <c r="E20" s="1465" t="str">
        <v>Void properties</v>
      </c>
      <c r="F20" s="1466" t="str">
        <v>PR19BRL_PC17</v>
      </c>
      <c r="G20" s="1466" t="str">
        <v>%</v>
      </c>
      <c r="H20" s="587"/>
      <c r="I20" s="587"/>
      <c r="J20" s="1469">
        <v>1.79</v>
      </c>
      <c r="K20" s="1469">
        <v>1.79</v>
      </c>
      <c r="L20" s="1469" t="str">
        <v/>
      </c>
      <c r="M20" s="1469" t="str">
        <v/>
      </c>
      <c r="N20" s="1469" t="str">
        <v>No</v>
      </c>
      <c r="O20" s="1467">
        <f>VLOOKUP(F20,'3A'!$C$9:$H$38,6,FALSE)</f>
        <v>4.1400000000000031E-3</v>
      </c>
      <c r="P20" s="1472">
        <v>4.1400000000000031E-3</v>
      </c>
    </row>
    <row r="21" spans="1:16">
      <c r="A21" s="590"/>
      <c r="B21" s="590"/>
      <c r="C21" s="456"/>
      <c r="D21" s="466"/>
      <c r="E21" s="1465" t="str">
        <v>Meter penetration</v>
      </c>
      <c r="F21" s="1466" t="str">
        <v>PR19BRL_PC20</v>
      </c>
      <c r="G21" s="1466" t="str">
        <v>%</v>
      </c>
      <c r="H21" s="587"/>
      <c r="I21" s="587"/>
      <c r="J21" s="1469">
        <v>64.89</v>
      </c>
      <c r="K21" s="1469">
        <v>64.89</v>
      </c>
      <c r="L21" s="1469" t="str">
        <v/>
      </c>
      <c r="M21" s="1469" t="str">
        <v/>
      </c>
      <c r="N21" s="1469" t="str">
        <v>No</v>
      </c>
      <c r="O21" s="1467">
        <f>VLOOKUP(F21,'3A'!$C$9:$H$38,6,FALSE)</f>
        <v>0</v>
      </c>
      <c r="P21" s="1472">
        <v>0</v>
      </c>
    </row>
    <row r="22" spans="1:16">
      <c r="A22" s="590"/>
      <c r="B22" s="590"/>
      <c r="C22" s="456"/>
      <c r="D22" s="466"/>
      <c r="E22" s="1465" t="str">
        <v>Raw Water Quality of Sources</v>
      </c>
      <c r="F22" s="1466" t="str">
        <v>PR19BRL_PC21</v>
      </c>
      <c r="G22" s="1466" t="str">
        <v>nr</v>
      </c>
      <c r="H22" s="587"/>
      <c r="I22" s="587"/>
      <c r="J22" s="1469">
        <v>394</v>
      </c>
      <c r="K22" s="1469">
        <v>394</v>
      </c>
      <c r="L22" s="1469" t="str">
        <v/>
      </c>
      <c r="M22" s="1469" t="str">
        <v/>
      </c>
      <c r="N22" s="1469" t="str">
        <v>No</v>
      </c>
      <c r="O22" s="1467">
        <f>VLOOKUP(F22,'3A'!$C$9:$H$38,6,FALSE)</f>
        <v>1.3247999999999999E-2</v>
      </c>
      <c r="P22" s="1472">
        <v>1.3247999999999999E-2</v>
      </c>
    </row>
    <row r="23" spans="1:16">
      <c r="A23" s="590"/>
      <c r="B23" s="590"/>
      <c r="C23" s="456"/>
      <c r="D23" s="466"/>
      <c r="E23" s="1465" t="str">
        <v>Biodiversity Index</v>
      </c>
      <c r="F23" s="1466" t="str">
        <v>PR19BRL_PC22</v>
      </c>
      <c r="G23" s="1466" t="str">
        <v>score</v>
      </c>
      <c r="H23" s="587"/>
      <c r="I23" s="587"/>
      <c r="J23" s="1469">
        <v>17693</v>
      </c>
      <c r="K23" s="1469">
        <v>17693</v>
      </c>
      <c r="L23" s="1469" t="str">
        <v/>
      </c>
      <c r="M23" s="1469" t="str">
        <v/>
      </c>
      <c r="N23" s="1469" t="str">
        <v>No</v>
      </c>
      <c r="O23" s="1467">
        <f>VLOOKUP(F23,'3A'!$C$9:$H$38,6,FALSE)</f>
        <v>1.7080000000000001E-3</v>
      </c>
      <c r="P23" s="1472">
        <v>1.7080000000000001E-3</v>
      </c>
    </row>
    <row r="24" spans="1:16">
      <c r="A24" s="590"/>
      <c r="B24" s="590"/>
      <c r="C24" s="456"/>
      <c r="D24" s="466"/>
      <c r="E24" s="1465" t="str">
        <v>Waste disposal compliance</v>
      </c>
      <c r="F24" s="1466" t="str">
        <v>PR19BRL_PC23</v>
      </c>
      <c r="G24" s="1466" t="str">
        <v>%</v>
      </c>
      <c r="H24" s="587"/>
      <c r="I24" s="587"/>
      <c r="J24" s="1469">
        <v>98</v>
      </c>
      <c r="K24" s="1469">
        <v>98</v>
      </c>
      <c r="L24" s="1469" t="str">
        <v/>
      </c>
      <c r="M24" s="1469" t="str">
        <v/>
      </c>
      <c r="N24" s="1469" t="str">
        <v>No</v>
      </c>
      <c r="O24" s="1467">
        <f>VLOOKUP(F24,'3A'!$C$9:$H$38,6,FALSE)</f>
        <v>0</v>
      </c>
      <c r="P24" s="1472">
        <v>0</v>
      </c>
    </row>
    <row r="25" spans="1:16">
      <c r="A25" s="590"/>
      <c r="B25" s="590"/>
      <c r="C25" s="456"/>
      <c r="D25" s="466"/>
      <c r="E25" s="1465" t="str">
        <v xml:space="preserve">Water Industry National Environment Programme Compliance </v>
      </c>
      <c r="F25" s="1466" t="str">
        <v>PR19BRL_PC24</v>
      </c>
      <c r="G25" s="1466" t="str">
        <v>%</v>
      </c>
      <c r="H25" s="587"/>
      <c r="I25" s="587"/>
      <c r="J25" s="1469">
        <v>100</v>
      </c>
      <c r="K25" s="1469">
        <v>100</v>
      </c>
      <c r="L25" s="1469" t="str">
        <v/>
      </c>
      <c r="M25" s="1469" t="str">
        <v/>
      </c>
      <c r="N25" s="1469" t="str">
        <v>No</v>
      </c>
      <c r="O25" s="1467">
        <f>VLOOKUP(F25,'3A'!$C$9:$H$38,6,FALSE)</f>
        <v>0</v>
      </c>
      <c r="P25" s="1472">
        <v>0</v>
      </c>
    </row>
    <row r="26" spans="1:16">
      <c r="A26" s="590"/>
      <c r="B26" s="590"/>
      <c r="C26" s="456"/>
      <c r="D26" s="466"/>
      <c r="E26" s="1465" t="str">
        <v>Local community satisfaction</v>
      </c>
      <c r="F26" s="1466" t="str">
        <v>PR19BRL_PC25</v>
      </c>
      <c r="G26" s="1466" t="str">
        <v>%</v>
      </c>
      <c r="H26" s="587"/>
      <c r="I26" s="587"/>
      <c r="J26" s="1469">
        <v>92</v>
      </c>
      <c r="K26" s="1469">
        <v>92</v>
      </c>
      <c r="L26" s="1469" t="str">
        <v/>
      </c>
      <c r="M26" s="1469" t="str">
        <v/>
      </c>
      <c r="N26" s="1469" t="str">
        <v>No</v>
      </c>
      <c r="O26" s="1467">
        <f>VLOOKUP(F26,'3A'!$C$9:$H$38,6,FALSE)</f>
        <v>0.14560000000000001</v>
      </c>
      <c r="P26" s="1472">
        <v>0.14560000000000001</v>
      </c>
    </row>
    <row r="27" spans="1:16" ht="15">
      <c r="A27" s="1396"/>
      <c r="B27" s="1396"/>
      <c r="C27" s="1396"/>
      <c r="D27" s="1396"/>
      <c r="E27" s="1542" t="str">
        <v>Abstraction Incentive Mechanism (AIM)</v>
      </c>
      <c r="F27" s="1542" t="str">
        <v>PR19BRL_PC26</v>
      </c>
      <c r="G27" s="1542" t="str">
        <v>nr</v>
      </c>
      <c r="H27" s="458"/>
      <c r="I27" s="458"/>
      <c r="J27" s="1470">
        <v>0</v>
      </c>
      <c r="K27" s="1470">
        <v>0</v>
      </c>
      <c r="L27" s="1470" t="str">
        <v>YES</v>
      </c>
      <c r="M27" s="1470" t="str">
        <v>YES</v>
      </c>
      <c r="N27" s="1470" t="str">
        <v>No</v>
      </c>
      <c r="O27" s="1467">
        <f>VLOOKUP(F27,'3A'!$C$9:$H$38,6,FALSE)</f>
        <v>0</v>
      </c>
      <c r="P27" s="1473">
        <v>0</v>
      </c>
    </row>
    <row r="28" spans="1:16" ht="15">
      <c r="A28" s="1396"/>
      <c r="B28" s="1396"/>
      <c r="C28" s="1396"/>
      <c r="D28" s="1396"/>
      <c r="E28" s="1542" t="str">
        <v>Glastonbury Street Network Resilience</v>
      </c>
      <c r="F28" s="1542" t="str">
        <v>PR19BRL_PC28</v>
      </c>
      <c r="G28" s="1542" t="str">
        <v>nr</v>
      </c>
      <c r="H28" s="458"/>
      <c r="I28" s="458"/>
      <c r="J28" s="1470">
        <v>0</v>
      </c>
      <c r="K28" s="1470">
        <v>0</v>
      </c>
      <c r="L28" s="1470" t="str">
        <v/>
      </c>
      <c r="M28" s="1470" t="str">
        <v/>
      </c>
      <c r="N28" s="1470" t="str">
        <v>No</v>
      </c>
      <c r="O28" s="1467">
        <f>VLOOKUP(F28,'3A'!$C$9:$H$38,6,FALSE)</f>
        <v>0</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978</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935</v>
      </c>
      <c r="B54" s="185"/>
      <c r="C54" s="186"/>
      <c r="D54" s="187"/>
      <c r="E54" s="188"/>
      <c r="F54" s="188"/>
      <c r="G54" s="188"/>
      <c r="H54" s="188"/>
      <c r="I54" s="188"/>
      <c r="J54" s="188"/>
      <c r="K54" s="188"/>
      <c r="L54" s="188"/>
      <c r="M54" s="188"/>
      <c r="N54" s="188"/>
      <c r="O54" s="188"/>
      <c r="P54" s="188"/>
    </row>
  </sheetData>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81</v>
      </c>
      <c r="C1" s="247"/>
      <c r="D1" s="247"/>
      <c r="E1" s="277"/>
    </row>
    <row r="2" spans="2:6" ht="23.25" thickBot="1">
      <c r="B2" s="1929" t="s">
        <v>958</v>
      </c>
      <c r="C2" s="407" t="s">
        <v>83</v>
      </c>
    </row>
    <row r="3" spans="2:6" ht="23.25" thickBot="1">
      <c r="B3" s="1929" t="s">
        <v>1021</v>
      </c>
      <c r="C3" s="407" t="s">
        <v>85</v>
      </c>
      <c r="D3" s="8"/>
      <c r="E3" s="8"/>
      <c r="F3" s="1382" t="str">
        <f>VLOOKUP($B$3,Validation!$B$5:$D$22,3,0)</f>
        <v>WoC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
    <cfRule type="cellIs" dxfId="564" priority="30" operator="equal">
      <formula>"Review validation checks"</formula>
    </cfRule>
  </conditionalFormatting>
  <conditionalFormatting sqref="C8:D18">
    <cfRule type="containsBlanks" dxfId="563" priority="37">
      <formula>LEN(TRIM(C8))=0</formula>
    </cfRule>
  </conditionalFormatting>
  <conditionalFormatting sqref="D8">
    <cfRule type="cellIs" dxfId="562" priority="28" operator="equal">
      <formula>"Review validation checks"</formula>
    </cfRule>
  </conditionalFormatting>
  <conditionalFormatting sqref="C9">
    <cfRule type="cellIs" dxfId="561" priority="27" operator="equal">
      <formula>"Review validation checks"</formula>
    </cfRule>
  </conditionalFormatting>
  <conditionalFormatting sqref="D9">
    <cfRule type="cellIs" dxfId="560" priority="26" operator="equal">
      <formula>"Review validation checks"</formula>
    </cfRule>
  </conditionalFormatting>
  <conditionalFormatting sqref="C10">
    <cfRule type="cellIs" dxfId="559" priority="25" operator="equal">
      <formula>"Review validation checks"</formula>
    </cfRule>
  </conditionalFormatting>
  <conditionalFormatting sqref="D10">
    <cfRule type="cellIs" dxfId="558" priority="24" operator="equal">
      <formula>"Review validation checks"</formula>
    </cfRule>
  </conditionalFormatting>
  <conditionalFormatting sqref="C11">
    <cfRule type="cellIs" dxfId="557" priority="23" operator="equal">
      <formula>"Review validation checks"</formula>
    </cfRule>
  </conditionalFormatting>
  <conditionalFormatting sqref="D11">
    <cfRule type="cellIs" dxfId="556" priority="22" operator="equal">
      <formula>"Review validation checks"</formula>
    </cfRule>
  </conditionalFormatting>
  <conditionalFormatting sqref="C12">
    <cfRule type="cellIs" dxfId="555" priority="21" operator="equal">
      <formula>"Review validation checks"</formula>
    </cfRule>
  </conditionalFormatting>
  <conditionalFormatting sqref="D12">
    <cfRule type="cellIs" dxfId="554" priority="20" operator="equal">
      <formula>"Review validation checks"</formula>
    </cfRule>
  </conditionalFormatting>
  <conditionalFormatting sqref="C16">
    <cfRule type="cellIs" dxfId="553" priority="19" operator="equal">
      <formula>"Review validation checks"</formula>
    </cfRule>
  </conditionalFormatting>
  <conditionalFormatting sqref="D16">
    <cfRule type="cellIs" dxfId="552" priority="18" operator="equal">
      <formula>"Review validation checks"</formula>
    </cfRule>
  </conditionalFormatting>
  <conditionalFormatting sqref="C17">
    <cfRule type="cellIs" dxfId="551" priority="17" operator="equal">
      <formula>"Review validation checks"</formula>
    </cfRule>
  </conditionalFormatting>
  <conditionalFormatting sqref="D17">
    <cfRule type="cellIs" dxfId="550" priority="16" operator="equal">
      <formula>"Review validation checks"</formula>
    </cfRule>
  </conditionalFormatting>
  <conditionalFormatting sqref="C18">
    <cfRule type="cellIs" dxfId="549" priority="15" operator="equal">
      <formula>"Review validation checks"</formula>
    </cfRule>
  </conditionalFormatting>
  <conditionalFormatting sqref="D18">
    <cfRule type="cellIs" dxfId="548" priority="14" operator="equal">
      <formula>"Review validation checks"</formula>
    </cfRule>
  </conditionalFormatting>
  <conditionalFormatting sqref="C13">
    <cfRule type="cellIs" dxfId="547" priority="13" operator="equal">
      <formula>"Review validation checks"</formula>
    </cfRule>
  </conditionalFormatting>
  <conditionalFormatting sqref="D13">
    <cfRule type="cellIs" dxfId="546" priority="12" operator="equal">
      <formula>"Review validation checks"</formula>
    </cfRule>
  </conditionalFormatting>
  <conditionalFormatting sqref="D13">
    <cfRule type="cellIs" dxfId="545" priority="11" operator="equal">
      <formula>"Review validation checks"</formula>
    </cfRule>
  </conditionalFormatting>
  <conditionalFormatting sqref="C14">
    <cfRule type="cellIs" dxfId="544" priority="10" operator="equal">
      <formula>"Review validation checks"</formula>
    </cfRule>
  </conditionalFormatting>
  <conditionalFormatting sqref="D14">
    <cfRule type="cellIs" dxfId="543" priority="9" operator="equal">
      <formula>"Review validation checks"</formula>
    </cfRule>
  </conditionalFormatting>
  <conditionalFormatting sqref="D14">
    <cfRule type="cellIs" dxfId="542" priority="8" operator="equal">
      <formula>"Review validation checks"</formula>
    </cfRule>
  </conditionalFormatting>
  <conditionalFormatting sqref="C15">
    <cfRule type="cellIs" dxfId="541" priority="7" operator="equal">
      <formula>"Review validation checks"</formula>
    </cfRule>
  </conditionalFormatting>
  <conditionalFormatting sqref="D15">
    <cfRule type="cellIs" dxfId="540" priority="6" operator="equal">
      <formula>"Review validation checks"</formula>
    </cfRule>
  </conditionalFormatting>
  <conditionalFormatting sqref="D15">
    <cfRule type="cellIs" dxfId="539" priority="5" operator="equal">
      <formula>"Review validation checks"</formula>
    </cfRule>
  </conditionalFormatting>
  <conditionalFormatting sqref="C15">
    <cfRule type="cellIs" dxfId="538" priority="4" operator="equal">
      <formula>"Review validation checks"</formula>
    </cfRule>
  </conditionalFormatting>
  <conditionalFormatting sqref="D15">
    <cfRule type="cellIs" dxfId="537" priority="3" operator="equal">
      <formula>"Review validation checks"</formula>
    </cfRule>
  </conditionalFormatting>
  <conditionalFormatting sqref="D15">
    <cfRule type="cellIs" dxfId="536" priority="2" operator="equal">
      <formula>"Review validation checks"</formula>
    </cfRule>
  </conditionalFormatting>
  <conditionalFormatting sqref="C14:D15">
    <cfRule type="containsText" dxfId="535"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Bristol Water</v>
      </c>
      <c r="I1" s="245"/>
      <c r="J1" s="245"/>
      <c r="K1" s="245"/>
      <c r="L1" s="245"/>
    </row>
    <row r="2" spans="1:12" s="202" customFormat="1">
      <c r="A2" s="456"/>
      <c r="B2" s="456"/>
      <c r="C2" s="456"/>
      <c r="D2" s="456"/>
      <c r="E2" s="456"/>
      <c r="F2" s="465" t="s">
        <v>1045</v>
      </c>
      <c r="G2" s="465" t="s">
        <v>108</v>
      </c>
      <c r="H2" s="465" t="s">
        <v>1046</v>
      </c>
      <c r="I2" s="456"/>
      <c r="J2" s="456"/>
      <c r="K2" s="456"/>
      <c r="L2" s="456"/>
    </row>
    <row r="3" spans="1:12" s="206" customFormat="1">
      <c r="A3" s="645" t="s">
        <v>1491</v>
      </c>
      <c r="B3" s="646"/>
      <c r="C3" s="646"/>
      <c r="D3" s="647"/>
      <c r="E3" s="648"/>
      <c r="F3" s="648"/>
      <c r="G3" s="648"/>
      <c r="H3" s="649"/>
      <c r="I3" s="648"/>
      <c r="J3" s="648"/>
      <c r="K3" s="648"/>
      <c r="L3" s="648"/>
    </row>
    <row r="4" spans="1:12">
      <c r="A4" s="458"/>
      <c r="B4" s="690" t="s">
        <v>1492</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1493</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4.3222000000000003E-2</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-2.9767753653226725</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4.1400000000000031E-3</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1494</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1461</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-3.0792299999999986</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-0.17549999999999999</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1469</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935</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1495</v>
      </c>
      <c r="D1" s="1400"/>
      <c r="E1" s="1400"/>
      <c r="F1" s="1401"/>
      <c r="G1" s="1400"/>
    </row>
    <row r="2" spans="1:7">
      <c r="A2" s="1400" t="s">
        <v>938</v>
      </c>
      <c r="B2" s="1400" t="s">
        <v>1496</v>
      </c>
      <c r="C2" s="1400" t="s">
        <v>1497</v>
      </c>
      <c r="D2" s="1400" t="s">
        <v>108</v>
      </c>
      <c r="E2" s="1400" t="s">
        <v>1498</v>
      </c>
      <c r="F2" s="1400" t="s">
        <v>1499</v>
      </c>
      <c r="G2" s="1402" t="str">
        <f>'Validation summary'!B2</f>
        <v>2022-23</v>
      </c>
    </row>
    <row r="4" spans="1:7">
      <c r="A4" s="1400"/>
      <c r="B4" s="1212" t="s">
        <v>1500</v>
      </c>
      <c r="C4" s="1401" t="s">
        <v>1501</v>
      </c>
      <c r="D4" s="1401" t="s">
        <v>117</v>
      </c>
      <c r="E4" s="1401" t="s">
        <v>1502</v>
      </c>
      <c r="F4" s="1401"/>
      <c r="G4" s="1211">
        <f>'Model outputs - Aggregate level'!F7</f>
        <v>4.3222000000000003E-2</v>
      </c>
    </row>
    <row r="5" spans="1:7">
      <c r="A5" s="1400"/>
      <c r="B5" s="1212" t="s">
        <v>1503</v>
      </c>
      <c r="C5" s="1401" t="s">
        <v>1504</v>
      </c>
      <c r="D5" s="1401" t="s">
        <v>117</v>
      </c>
      <c r="E5" s="1401" t="s">
        <v>1502</v>
      </c>
      <c r="F5" s="1401"/>
      <c r="G5" s="1211">
        <f>'Model outputs - Aggregate level'!F8</f>
        <v>-2.9767753653226725</v>
      </c>
    </row>
    <row r="6" spans="1:7">
      <c r="A6" s="1400"/>
      <c r="B6" s="1212" t="s">
        <v>1505</v>
      </c>
      <c r="C6" s="1401" t="s">
        <v>1506</v>
      </c>
      <c r="D6" s="1401" t="s">
        <v>117</v>
      </c>
      <c r="E6" s="1401" t="s">
        <v>1502</v>
      </c>
      <c r="F6" s="1401"/>
      <c r="G6" s="1211">
        <f>'Model outputs - Aggregate level'!F9</f>
        <v>0</v>
      </c>
    </row>
    <row r="7" spans="1:7">
      <c r="A7" s="1400"/>
      <c r="B7" s="1212" t="s">
        <v>1507</v>
      </c>
      <c r="C7" s="1401" t="s">
        <v>1508</v>
      </c>
      <c r="D7" s="1401" t="s">
        <v>117</v>
      </c>
      <c r="E7" s="1401" t="s">
        <v>1502</v>
      </c>
      <c r="F7" s="1401"/>
      <c r="G7" s="1211">
        <f>'Model outputs - Aggregate level'!F10</f>
        <v>0</v>
      </c>
    </row>
    <row r="8" spans="1:7">
      <c r="A8" s="1400"/>
      <c r="B8" s="1212" t="s">
        <v>1509</v>
      </c>
      <c r="C8" s="1401" t="s">
        <v>1510</v>
      </c>
      <c r="D8" s="1401" t="s">
        <v>117</v>
      </c>
      <c r="E8" s="1401" t="s">
        <v>1502</v>
      </c>
      <c r="F8" s="1401"/>
      <c r="G8" s="1211">
        <f>'Model outputs - Aggregate level'!F11</f>
        <v>4.1400000000000031E-3</v>
      </c>
    </row>
    <row r="9" spans="1:7">
      <c r="A9" s="1400"/>
      <c r="B9" s="1212" t="s">
        <v>1511</v>
      </c>
      <c r="C9" s="1401" t="s">
        <v>1512</v>
      </c>
      <c r="D9" s="1401" t="s">
        <v>117</v>
      </c>
      <c r="E9" s="1401" t="s">
        <v>1502</v>
      </c>
      <c r="F9" s="1401"/>
      <c r="G9" s="1211">
        <f>'Model outputs - Aggregate level'!F12</f>
        <v>0</v>
      </c>
    </row>
    <row r="10" spans="1:7">
      <c r="A10" s="1400"/>
      <c r="B10" s="1212" t="s">
        <v>1513</v>
      </c>
      <c r="C10" s="1401" t="s">
        <v>1514</v>
      </c>
      <c r="D10" s="1401" t="s">
        <v>117</v>
      </c>
      <c r="E10" s="1401" t="s">
        <v>1502</v>
      </c>
      <c r="F10" s="1401"/>
      <c r="G10" s="1211">
        <f>'Model outputs - Aggregate level'!F13</f>
        <v>0</v>
      </c>
    </row>
    <row r="11" spans="1:7">
      <c r="A11" s="1400"/>
      <c r="B11" s="1212" t="s">
        <v>1515</v>
      </c>
      <c r="C11" s="1401" t="s">
        <v>1516</v>
      </c>
      <c r="D11" s="1401" t="s">
        <v>117</v>
      </c>
      <c r="E11" s="1401" t="s">
        <v>1502</v>
      </c>
      <c r="F11" s="1401"/>
      <c r="G11" s="1211">
        <f>'Model outputs - Aggregate level'!F19</f>
        <v>0</v>
      </c>
    </row>
    <row r="12" spans="1:7">
      <c r="A12" s="1400"/>
      <c r="B12" s="1212" t="s">
        <v>1517</v>
      </c>
      <c r="C12" s="1401" t="s">
        <v>1518</v>
      </c>
      <c r="D12" s="1401" t="s">
        <v>117</v>
      </c>
      <c r="E12" s="1401" t="s">
        <v>1502</v>
      </c>
      <c r="F12" s="1401"/>
      <c r="G12" s="1211">
        <f>'Model outputs - Aggregate level'!F20</f>
        <v>-3.0792299999999986</v>
      </c>
    </row>
    <row r="13" spans="1:7">
      <c r="A13" s="1400"/>
      <c r="B13" s="1212" t="s">
        <v>1519</v>
      </c>
      <c r="C13" s="1401" t="s">
        <v>1520</v>
      </c>
      <c r="D13" s="1401" t="s">
        <v>117</v>
      </c>
      <c r="E13" s="1401" t="s">
        <v>1502</v>
      </c>
      <c r="F13" s="1401"/>
      <c r="G13" s="1211">
        <f>'Model outputs - Aggregate level'!F21</f>
        <v>0</v>
      </c>
    </row>
    <row r="14" spans="1:7">
      <c r="A14" s="1400"/>
      <c r="B14" s="1212" t="s">
        <v>1521</v>
      </c>
      <c r="C14" s="1401" t="s">
        <v>1522</v>
      </c>
      <c r="D14" s="1401" t="s">
        <v>117</v>
      </c>
      <c r="E14" s="1401" t="s">
        <v>1502</v>
      </c>
      <c r="F14" s="1401"/>
      <c r="G14" s="1211">
        <f>'Model outputs - Aggregate level'!F22</f>
        <v>0</v>
      </c>
    </row>
    <row r="15" spans="1:7">
      <c r="A15" s="1400"/>
      <c r="B15" s="1212" t="s">
        <v>1523</v>
      </c>
      <c r="C15" s="1401" t="s">
        <v>1524</v>
      </c>
      <c r="D15" s="1401" t="s">
        <v>117</v>
      </c>
      <c r="E15" s="1401" t="s">
        <v>1502</v>
      </c>
      <c r="F15" s="1401"/>
      <c r="G15" s="1211">
        <f>'Model outputs - Aggregate level'!F23</f>
        <v>-0.17549999999999999</v>
      </c>
    </row>
    <row r="16" spans="1:7">
      <c r="A16" s="1400"/>
      <c r="B16" s="1212" t="s">
        <v>1525</v>
      </c>
      <c r="C16" s="1401" t="s">
        <v>1526</v>
      </c>
      <c r="D16" s="1401" t="s">
        <v>117</v>
      </c>
      <c r="E16" s="1401" t="s">
        <v>1502</v>
      </c>
      <c r="F16" s="1401"/>
      <c r="G16" s="1211">
        <f>'Model outputs - Aggregate level'!F24</f>
        <v>0</v>
      </c>
    </row>
    <row r="17" spans="1:7">
      <c r="A17" s="1400"/>
      <c r="B17" s="1212" t="s">
        <v>1527</v>
      </c>
      <c r="C17" s="1401" t="s">
        <v>1528</v>
      </c>
      <c r="D17" s="1401" t="s">
        <v>117</v>
      </c>
      <c r="E17" s="1401" t="s">
        <v>1502</v>
      </c>
      <c r="F17" s="1401"/>
      <c r="G17" s="1211">
        <f>'Model outputs - Aggregate level'!F25</f>
        <v>0</v>
      </c>
    </row>
    <row r="18" spans="1:7">
      <c r="A18" s="1400"/>
      <c r="B18" s="1212" t="s">
        <v>1529</v>
      </c>
      <c r="C18" s="1401" t="s">
        <v>1530</v>
      </c>
      <c r="D18" s="1401" t="s">
        <v>117</v>
      </c>
      <c r="E18" s="1401" t="s">
        <v>1502</v>
      </c>
      <c r="F18" s="1401"/>
      <c r="G18" s="1211">
        <f>'Model outputs - Aggregate level'!F28</f>
        <v>0</v>
      </c>
    </row>
    <row r="19" spans="1:7">
      <c r="A19" s="1400"/>
      <c r="B19" s="1212" t="s">
        <v>1531</v>
      </c>
      <c r="C19" s="1401" t="s">
        <v>1532</v>
      </c>
      <c r="D19" s="1401" t="s">
        <v>117</v>
      </c>
      <c r="E19" s="1401" t="s">
        <v>1502</v>
      </c>
      <c r="F19" s="1401"/>
      <c r="G19" s="1211">
        <f>'Model outputs - Aggregate level'!F29</f>
        <v>0</v>
      </c>
    </row>
    <row r="20" spans="1:7">
      <c r="A20" s="1400"/>
      <c r="B20" s="1212" t="s">
        <v>1533</v>
      </c>
      <c r="C20" s="1401" t="s">
        <v>1534</v>
      </c>
      <c r="D20" s="1401" t="s">
        <v>117</v>
      </c>
      <c r="E20" s="1401" t="s">
        <v>1502</v>
      </c>
      <c r="F20" s="1401"/>
      <c r="G20" s="1211">
        <f>'Model outputs - Aggregate level'!F30</f>
        <v>0</v>
      </c>
    </row>
    <row r="21" spans="1:7">
      <c r="A21" s="1400"/>
      <c r="B21" s="1212" t="s">
        <v>1535</v>
      </c>
      <c r="C21" s="1401" t="s">
        <v>1536</v>
      </c>
      <c r="D21" s="1401" t="s">
        <v>117</v>
      </c>
      <c r="E21" s="1401" t="s">
        <v>1502</v>
      </c>
      <c r="F21" s="1401"/>
      <c r="G21" s="1211">
        <f>'Model outputs - Aggregate level'!F31</f>
        <v>0</v>
      </c>
    </row>
    <row r="22" spans="1:7">
      <c r="A22" s="1400"/>
      <c r="B22" s="1212" t="s">
        <v>1537</v>
      </c>
      <c r="C22" s="1401" t="s">
        <v>1538</v>
      </c>
      <c r="D22" s="1401" t="s">
        <v>117</v>
      </c>
      <c r="E22" s="1401" t="s">
        <v>1502</v>
      </c>
      <c r="F22" s="1401"/>
      <c r="G22" s="1211">
        <f>'Model outputs - Aggregate level'!F32</f>
        <v>0</v>
      </c>
    </row>
    <row r="23" spans="1:7">
      <c r="A23" s="1401"/>
      <c r="B23" s="1212" t="s">
        <v>1539</v>
      </c>
      <c r="C23" s="1401" t="s">
        <v>1540</v>
      </c>
      <c r="D23" s="1401" t="s">
        <v>117</v>
      </c>
      <c r="E23" s="1401" t="s">
        <v>1502</v>
      </c>
      <c r="F23" s="1401"/>
      <c r="G23" s="1211">
        <f>'Model outputs - Aggregate level'!F33</f>
        <v>0</v>
      </c>
    </row>
    <row r="24" spans="1:7">
      <c r="A24" s="1401"/>
      <c r="B24" s="1212" t="s">
        <v>1541</v>
      </c>
      <c r="C24" s="1401" t="s">
        <v>1542</v>
      </c>
      <c r="D24" s="1401" t="s">
        <v>117</v>
      </c>
      <c r="E24" s="1401" t="s">
        <v>1502</v>
      </c>
      <c r="F24" s="1401"/>
      <c r="G24" s="1211">
        <f>'Model outputs - Aggregate level'!F34</f>
        <v>0</v>
      </c>
    </row>
    <row r="25" spans="1:7">
      <c r="A25" s="1401"/>
      <c r="B25" s="1212" t="s">
        <v>1543</v>
      </c>
      <c r="C25" s="1401" t="s">
        <v>1544</v>
      </c>
      <c r="D25" s="1401" t="s">
        <v>990</v>
      </c>
      <c r="E25" s="1401" t="s">
        <v>1502</v>
      </c>
      <c r="F25" s="1401" t="str">
        <f>'Model outputs - interventions'!F7</f>
        <v>PR19BRL_PC01</v>
      </c>
      <c r="G25" s="1211">
        <f>'Model outputs - interventions'!K7</f>
        <v>4.5999999999999996</v>
      </c>
    </row>
    <row r="26" spans="1:7">
      <c r="A26" s="1401"/>
      <c r="B26" s="1212" t="s">
        <v>1545</v>
      </c>
      <c r="C26" s="1401" t="s">
        <v>1546</v>
      </c>
      <c r="D26" s="1401" t="s">
        <v>990</v>
      </c>
      <c r="E26" s="1401" t="s">
        <v>1502</v>
      </c>
      <c r="F26" s="1401" t="str">
        <f>'Model outputs - interventions'!F8</f>
        <v>PR19BRL_PC02</v>
      </c>
      <c r="G26" s="1211">
        <f>'Model outputs - interventions'!K8</f>
        <v>5.5949515008967268E-3</v>
      </c>
    </row>
    <row r="27" spans="1:7">
      <c r="A27" s="1401"/>
      <c r="B27" s="1212" t="s">
        <v>1547</v>
      </c>
      <c r="C27" s="1401" t="s">
        <v>1548</v>
      </c>
      <c r="D27" s="1401" t="s">
        <v>990</v>
      </c>
      <c r="E27" s="1401" t="s">
        <v>1502</v>
      </c>
      <c r="F27" s="1401" t="str">
        <f>'Model outputs - interventions'!F9</f>
        <v>PR19BRL_PC18</v>
      </c>
      <c r="G27" s="1211">
        <f>'Model outputs - interventions'!K9</f>
        <v>9.3366093366093477</v>
      </c>
    </row>
    <row r="28" spans="1:7">
      <c r="A28" s="1401"/>
      <c r="B28" s="1212" t="s">
        <v>1549</v>
      </c>
      <c r="C28" s="1401" t="s">
        <v>1550</v>
      </c>
      <c r="D28" s="1401" t="s">
        <v>990</v>
      </c>
      <c r="E28" s="1401" t="s">
        <v>1502</v>
      </c>
      <c r="F28" s="1401" t="str">
        <f>'Model outputs - interventions'!F10</f>
        <v/>
      </c>
      <c r="G28" s="1211" t="str">
        <f>'Model outputs - interventions'!K10</f>
        <v/>
      </c>
    </row>
    <row r="29" spans="1:7">
      <c r="A29" s="1401"/>
      <c r="B29" s="1212" t="s">
        <v>1551</v>
      </c>
      <c r="C29" s="1401" t="s">
        <v>1552</v>
      </c>
      <c r="D29" s="1401" t="s">
        <v>990</v>
      </c>
      <c r="E29" s="1401" t="s">
        <v>1502</v>
      </c>
      <c r="F29" s="1401" t="str">
        <f>'Model outputs - interventions'!F11</f>
        <v>PR19BRL_PC19</v>
      </c>
      <c r="G29" s="1211">
        <f>'Model outputs - interventions'!K11</f>
        <v>-3.9623908663532603</v>
      </c>
    </row>
    <row r="30" spans="1:7">
      <c r="A30" s="1401"/>
      <c r="B30" s="1212" t="s">
        <v>1553</v>
      </c>
      <c r="C30" s="1401" t="s">
        <v>1554</v>
      </c>
      <c r="D30" s="1401" t="s">
        <v>990</v>
      </c>
      <c r="E30" s="1401" t="s">
        <v>1502</v>
      </c>
      <c r="F30" s="1401" t="str">
        <f>'Model outputs - interventions'!F12</f>
        <v/>
      </c>
      <c r="G30" s="1211" t="str">
        <f>'Model outputs - interventions'!K12</f>
        <v/>
      </c>
    </row>
    <row r="31" spans="1:7">
      <c r="A31" s="1401"/>
      <c r="B31" s="1212" t="s">
        <v>1555</v>
      </c>
      <c r="C31" s="1401" t="s">
        <v>1556</v>
      </c>
      <c r="D31" s="1401" t="s">
        <v>990</v>
      </c>
      <c r="E31" s="1401" t="s">
        <v>1502</v>
      </c>
      <c r="F31" s="1401" t="str">
        <f>'Model outputs - interventions'!F13</f>
        <v>PR19BRL_PC03</v>
      </c>
      <c r="G31" s="1211">
        <f>'Model outputs - interventions'!K13</f>
        <v>170.78977331539178</v>
      </c>
    </row>
    <row r="32" spans="1:7">
      <c r="A32" s="1401"/>
      <c r="B32" s="1212" t="s">
        <v>1557</v>
      </c>
      <c r="C32" s="1401" t="s">
        <v>1558</v>
      </c>
      <c r="D32" s="1401" t="s">
        <v>990</v>
      </c>
      <c r="E32" s="1401" t="s">
        <v>1502</v>
      </c>
      <c r="F32" s="1401" t="str">
        <f>'Model outputs - interventions'!F14</f>
        <v>PR19BRL_PC04</v>
      </c>
      <c r="G32" s="1211">
        <f>'Model outputs - interventions'!K14</f>
        <v>6.2090752441125794</v>
      </c>
    </row>
    <row r="33" spans="1:7">
      <c r="A33" s="1401"/>
      <c r="B33" s="1212" t="s">
        <v>1559</v>
      </c>
      <c r="C33" s="1401" t="s">
        <v>1560</v>
      </c>
      <c r="D33" s="1401" t="s">
        <v>990</v>
      </c>
      <c r="E33" s="1401" t="s">
        <v>1502</v>
      </c>
      <c r="F33" s="1401" t="str">
        <f>'Model outputs - interventions'!F15</f>
        <v>PR19BRL_PC06</v>
      </c>
      <c r="G33" s="1211">
        <f>'Model outputs - interventions'!K15</f>
        <v>0.94</v>
      </c>
    </row>
    <row r="34" spans="1:7">
      <c r="A34" s="1401"/>
      <c r="B34" s="1212" t="s">
        <v>1561</v>
      </c>
      <c r="C34" s="1401" t="s">
        <v>1562</v>
      </c>
      <c r="D34" s="1401" t="s">
        <v>990</v>
      </c>
      <c r="E34" s="1401" t="s">
        <v>1502</v>
      </c>
      <c r="F34" s="1401" t="str">
        <f>'Model outputs - interventions'!F16</f>
        <v>PR19BRL_PC07</v>
      </c>
      <c r="G34" s="1211">
        <f>'Model outputs - interventions'!K16</f>
        <v>0.27</v>
      </c>
    </row>
    <row r="35" spans="1:7">
      <c r="A35" s="1401"/>
      <c r="B35" s="1212" t="s">
        <v>1563</v>
      </c>
      <c r="C35" s="1401" t="s">
        <v>1564</v>
      </c>
      <c r="D35" s="1401" t="s">
        <v>990</v>
      </c>
      <c r="E35" s="1401" t="s">
        <v>1502</v>
      </c>
      <c r="F35" s="1401" t="str">
        <f>'Model outputs - interventions'!F17</f>
        <v>PR19BRL_PC08</v>
      </c>
      <c r="G35" s="1211">
        <f>'Model outputs - interventions'!K17</f>
        <v>2</v>
      </c>
    </row>
    <row r="36" spans="1:7">
      <c r="A36" s="1401"/>
      <c r="B36" s="1212" t="s">
        <v>1565</v>
      </c>
      <c r="C36" s="1401" t="s">
        <v>1566</v>
      </c>
      <c r="D36" s="1401" t="s">
        <v>990</v>
      </c>
      <c r="E36" s="1401" t="s">
        <v>1502</v>
      </c>
      <c r="F36" s="1401" t="str">
        <f>'Model outputs - interventions'!F18</f>
        <v>PR19BRL_PC09</v>
      </c>
      <c r="G36" s="1211">
        <f>'Model outputs - interventions'!K18</f>
        <v>0</v>
      </c>
    </row>
    <row r="37" spans="1:7">
      <c r="A37" s="1401"/>
      <c r="B37" s="1212" t="s">
        <v>1567</v>
      </c>
      <c r="C37" s="1401" t="s">
        <v>1568</v>
      </c>
      <c r="D37" s="1401" t="s">
        <v>990</v>
      </c>
      <c r="E37" s="1401" t="s">
        <v>1502</v>
      </c>
      <c r="F37" s="1401" t="str">
        <f>'Model outputs - interventions'!F19</f>
        <v>PR19BRL_PC10</v>
      </c>
      <c r="G37" s="1211">
        <f>'Model outputs - interventions'!K19</f>
        <v>3077</v>
      </c>
    </row>
    <row r="38" spans="1:7">
      <c r="A38" s="1401"/>
      <c r="B38" s="1212" t="s">
        <v>1569</v>
      </c>
      <c r="C38" s="1401" t="s">
        <v>1570</v>
      </c>
      <c r="D38" s="1401" t="s">
        <v>990</v>
      </c>
      <c r="E38" s="1401" t="s">
        <v>1502</v>
      </c>
      <c r="F38" s="1401" t="str">
        <f>'Model outputs - interventions'!F20</f>
        <v>PR19BRL_PC17</v>
      </c>
      <c r="G38" s="1211">
        <f>'Model outputs - interventions'!K20</f>
        <v>1.79</v>
      </c>
    </row>
    <row r="39" spans="1:7">
      <c r="A39" s="1401"/>
      <c r="B39" s="1212" t="s">
        <v>1571</v>
      </c>
      <c r="C39" s="1401" t="s">
        <v>1572</v>
      </c>
      <c r="D39" s="1401" t="s">
        <v>990</v>
      </c>
      <c r="E39" s="1401" t="s">
        <v>1502</v>
      </c>
      <c r="F39" s="1401" t="str">
        <f>'Model outputs - interventions'!F21</f>
        <v>PR19BRL_PC20</v>
      </c>
      <c r="G39" s="1211">
        <f>'Model outputs - interventions'!K21</f>
        <v>64.89</v>
      </c>
    </row>
    <row r="40" spans="1:7">
      <c r="A40" s="1401"/>
      <c r="B40" s="1212" t="s">
        <v>1573</v>
      </c>
      <c r="C40" s="1401" t="s">
        <v>1574</v>
      </c>
      <c r="D40" s="1401" t="s">
        <v>990</v>
      </c>
      <c r="E40" s="1401" t="s">
        <v>1502</v>
      </c>
      <c r="F40" s="1401" t="str">
        <f>'Model outputs - interventions'!F22</f>
        <v>PR19BRL_PC21</v>
      </c>
      <c r="G40" s="1211">
        <f>'Model outputs - interventions'!K22</f>
        <v>394</v>
      </c>
    </row>
    <row r="41" spans="1:7">
      <c r="A41" s="1401"/>
      <c r="B41" s="1212" t="s">
        <v>1575</v>
      </c>
      <c r="C41" s="1401" t="s">
        <v>1576</v>
      </c>
      <c r="D41" s="1401" t="s">
        <v>990</v>
      </c>
      <c r="E41" s="1401" t="s">
        <v>1502</v>
      </c>
      <c r="F41" s="1401" t="str">
        <f>'Model outputs - interventions'!F23</f>
        <v>PR19BRL_PC22</v>
      </c>
      <c r="G41" s="1211">
        <f>'Model outputs - interventions'!K23</f>
        <v>17693</v>
      </c>
    </row>
    <row r="42" spans="1:7">
      <c r="A42" s="1401"/>
      <c r="B42" s="1212" t="s">
        <v>1577</v>
      </c>
      <c r="C42" s="1401" t="s">
        <v>1578</v>
      </c>
      <c r="D42" s="1401" t="s">
        <v>990</v>
      </c>
      <c r="E42" s="1401" t="s">
        <v>1502</v>
      </c>
      <c r="F42" s="1401" t="str">
        <f>'Model outputs - interventions'!F24</f>
        <v>PR19BRL_PC23</v>
      </c>
      <c r="G42" s="1211">
        <f>'Model outputs - interventions'!K24</f>
        <v>98</v>
      </c>
    </row>
    <row r="43" spans="1:7">
      <c r="A43" s="1401"/>
      <c r="B43" s="1212" t="s">
        <v>1579</v>
      </c>
      <c r="C43" s="1401" t="s">
        <v>1580</v>
      </c>
      <c r="D43" s="1401" t="s">
        <v>990</v>
      </c>
      <c r="E43" s="1401" t="s">
        <v>1502</v>
      </c>
      <c r="F43" s="1401" t="str">
        <f>'Model outputs - interventions'!F25</f>
        <v>PR19BRL_PC24</v>
      </c>
      <c r="G43" s="1211">
        <f>'Model outputs - interventions'!K25</f>
        <v>100</v>
      </c>
    </row>
    <row r="44" spans="1:7">
      <c r="A44" s="1401"/>
      <c r="B44" s="1212" t="s">
        <v>1581</v>
      </c>
      <c r="C44" s="1401" t="s">
        <v>1582</v>
      </c>
      <c r="D44" s="1401" t="s">
        <v>990</v>
      </c>
      <c r="E44" s="1401" t="s">
        <v>1502</v>
      </c>
      <c r="F44" s="1401" t="str">
        <f>'Model outputs - interventions'!F26</f>
        <v>PR19BRL_PC25</v>
      </c>
      <c r="G44" s="1211">
        <f>'Model outputs - interventions'!K26</f>
        <v>92</v>
      </c>
    </row>
    <row r="45" spans="1:7">
      <c r="A45" s="1401"/>
      <c r="B45" s="1212" t="s">
        <v>1583</v>
      </c>
      <c r="C45" s="1401" t="s">
        <v>1584</v>
      </c>
      <c r="D45" s="1401" t="s">
        <v>990</v>
      </c>
      <c r="E45" s="1401" t="s">
        <v>1502</v>
      </c>
      <c r="F45" s="1401" t="str">
        <f>'Model outputs - interventions'!F27</f>
        <v>PR19BRL_PC26</v>
      </c>
      <c r="G45" s="1211">
        <f>'Model outputs - interventions'!K27</f>
        <v>0</v>
      </c>
    </row>
    <row r="46" spans="1:7">
      <c r="A46" s="1401"/>
      <c r="B46" s="1212" t="s">
        <v>1585</v>
      </c>
      <c r="C46" s="1401" t="s">
        <v>1586</v>
      </c>
      <c r="D46" s="1401" t="s">
        <v>990</v>
      </c>
      <c r="E46" s="1401" t="s">
        <v>1502</v>
      </c>
      <c r="F46" s="1401" t="str">
        <f>'Model outputs - interventions'!F28</f>
        <v>PR19BRL_PC28</v>
      </c>
      <c r="G46" s="1211">
        <f>'Model outputs - interventions'!K28</f>
        <v>0</v>
      </c>
    </row>
    <row r="47" spans="1:7">
      <c r="A47" s="1401"/>
      <c r="B47" s="1212" t="s">
        <v>1587</v>
      </c>
      <c r="C47" s="1401" t="s">
        <v>1588</v>
      </c>
      <c r="D47" s="1401" t="s">
        <v>990</v>
      </c>
      <c r="E47" s="1401" t="s">
        <v>1502</v>
      </c>
      <c r="F47" s="1401" t="str">
        <f>'Model outputs - interventions'!F29</f>
        <v/>
      </c>
      <c r="G47" s="1211" t="str">
        <f>'Model outputs - interventions'!K29</f>
        <v/>
      </c>
    </row>
    <row r="48" spans="1:7">
      <c r="A48" s="1401"/>
      <c r="B48" s="1212" t="s">
        <v>1589</v>
      </c>
      <c r="C48" s="1401" t="s">
        <v>1590</v>
      </c>
      <c r="D48" s="1401" t="s">
        <v>990</v>
      </c>
      <c r="E48" s="1401" t="s">
        <v>1502</v>
      </c>
      <c r="F48" s="1401" t="str">
        <f>'Model outputs - interventions'!F30</f>
        <v/>
      </c>
      <c r="G48" s="1211" t="str">
        <f>'Model outputs - interventions'!K30</f>
        <v/>
      </c>
    </row>
    <row r="49" spans="1:7">
      <c r="A49" s="1401"/>
      <c r="B49" s="1212" t="s">
        <v>1591</v>
      </c>
      <c r="C49" s="1401" t="s">
        <v>1592</v>
      </c>
      <c r="D49" s="1401" t="s">
        <v>990</v>
      </c>
      <c r="E49" s="1401" t="s">
        <v>1502</v>
      </c>
      <c r="F49" s="1401" t="str">
        <f>'Model outputs - interventions'!F31</f>
        <v/>
      </c>
      <c r="G49" s="1211" t="str">
        <f>'Model outputs - interventions'!K31</f>
        <v/>
      </c>
    </row>
    <row r="50" spans="1:7">
      <c r="A50" s="1401"/>
      <c r="B50" s="1212" t="s">
        <v>1593</v>
      </c>
      <c r="C50" s="1401" t="s">
        <v>1594</v>
      </c>
      <c r="D50" s="1401" t="s">
        <v>990</v>
      </c>
      <c r="E50" s="1401" t="s">
        <v>1502</v>
      </c>
      <c r="F50" s="1401" t="str">
        <f>'Model outputs - interventions'!F32</f>
        <v/>
      </c>
      <c r="G50" s="1211" t="str">
        <f>'Model outputs - interventions'!K32</f>
        <v/>
      </c>
    </row>
    <row r="51" spans="1:7">
      <c r="A51" s="1401"/>
      <c r="B51" s="1212" t="s">
        <v>1595</v>
      </c>
      <c r="C51" s="1401" t="s">
        <v>1596</v>
      </c>
      <c r="D51" s="1401" t="s">
        <v>990</v>
      </c>
      <c r="E51" s="1401" t="s">
        <v>1502</v>
      </c>
      <c r="F51" s="1401" t="str">
        <f>'Model outputs - interventions'!F33</f>
        <v/>
      </c>
      <c r="G51" s="1211" t="str">
        <f>'Model outputs - interventions'!K33</f>
        <v/>
      </c>
    </row>
    <row r="52" spans="1:7">
      <c r="A52" s="1401"/>
      <c r="B52" s="1212" t="s">
        <v>1597</v>
      </c>
      <c r="C52" s="1401" t="s">
        <v>1598</v>
      </c>
      <c r="D52" s="1401" t="s">
        <v>990</v>
      </c>
      <c r="E52" s="1401" t="s">
        <v>1502</v>
      </c>
      <c r="F52" s="1401" t="str">
        <f>'Model outputs - interventions'!F34</f>
        <v/>
      </c>
      <c r="G52" s="1211" t="str">
        <f>'Model outputs - interventions'!K34</f>
        <v/>
      </c>
    </row>
    <row r="53" spans="1:7">
      <c r="A53" s="1401"/>
      <c r="B53" s="1212" t="s">
        <v>1599</v>
      </c>
      <c r="C53" s="1401" t="s">
        <v>1600</v>
      </c>
      <c r="D53" s="1401" t="s">
        <v>990</v>
      </c>
      <c r="E53" s="1401" t="s">
        <v>1502</v>
      </c>
      <c r="F53" s="1401" t="str">
        <f>'Model outputs - interventions'!F35</f>
        <v/>
      </c>
      <c r="G53" s="1211" t="str">
        <f>'Model outputs - interventions'!K35</f>
        <v/>
      </c>
    </row>
    <row r="54" spans="1:7">
      <c r="A54" s="1401"/>
      <c r="B54" s="1212" t="s">
        <v>1601</v>
      </c>
      <c r="C54" s="1401" t="s">
        <v>1602</v>
      </c>
      <c r="D54" s="1401" t="s">
        <v>990</v>
      </c>
      <c r="E54" s="1401" t="s">
        <v>1502</v>
      </c>
      <c r="F54" s="1401" t="str">
        <f>'Model outputs - interventions'!F36</f>
        <v/>
      </c>
      <c r="G54" s="1211" t="str">
        <f>'Model outputs - interventions'!K36</f>
        <v/>
      </c>
    </row>
    <row r="55" spans="1:7">
      <c r="A55" s="1401"/>
      <c r="B55" s="1212" t="s">
        <v>1603</v>
      </c>
      <c r="C55" s="1401" t="s">
        <v>1604</v>
      </c>
      <c r="D55" s="1401" t="s">
        <v>990</v>
      </c>
      <c r="E55" s="1401" t="s">
        <v>1502</v>
      </c>
      <c r="F55" s="1401" t="str">
        <f>'Model outputs - interventions'!F37</f>
        <v/>
      </c>
      <c r="G55" s="1211" t="str">
        <f>'Model outputs - interventions'!K37</f>
        <v/>
      </c>
    </row>
    <row r="56" spans="1:7">
      <c r="A56" s="1401"/>
      <c r="B56" s="1212" t="s">
        <v>1605</v>
      </c>
      <c r="C56" s="1401" t="s">
        <v>1606</v>
      </c>
      <c r="D56" s="1401" t="s">
        <v>990</v>
      </c>
      <c r="E56" s="1401" t="s">
        <v>1502</v>
      </c>
      <c r="F56" s="1401" t="str">
        <f>'Model outputs - interventions'!F38</f>
        <v/>
      </c>
      <c r="G56" s="1211" t="str">
        <f>'Model outputs - interventions'!K38</f>
        <v/>
      </c>
    </row>
    <row r="57" spans="1:7">
      <c r="A57" s="1401"/>
      <c r="B57" s="1212" t="s">
        <v>1607</v>
      </c>
      <c r="C57" s="1401" t="s">
        <v>1608</v>
      </c>
      <c r="D57" s="1401" t="s">
        <v>990</v>
      </c>
      <c r="E57" s="1401" t="s">
        <v>1502</v>
      </c>
      <c r="F57" s="1401" t="str">
        <f>'Model outputs - interventions'!F39</f>
        <v/>
      </c>
      <c r="G57" s="1211" t="str">
        <f>'Model outputs - interventions'!K39</f>
        <v/>
      </c>
    </row>
    <row r="58" spans="1:7">
      <c r="A58" s="1401"/>
      <c r="B58" s="1212" t="s">
        <v>1609</v>
      </c>
      <c r="C58" s="1401" t="s">
        <v>1610</v>
      </c>
      <c r="D58" s="1401" t="s">
        <v>990</v>
      </c>
      <c r="E58" s="1401" t="s">
        <v>1502</v>
      </c>
      <c r="F58" s="1401" t="str">
        <f>'Model outputs - interventions'!F40</f>
        <v/>
      </c>
      <c r="G58" s="1211" t="str">
        <f>'Model outputs - interventions'!K40</f>
        <v/>
      </c>
    </row>
    <row r="59" spans="1:7">
      <c r="A59" s="1401"/>
      <c r="B59" s="1212" t="s">
        <v>1611</v>
      </c>
      <c r="C59" s="1401" t="s">
        <v>1612</v>
      </c>
      <c r="D59" s="1401" t="s">
        <v>990</v>
      </c>
      <c r="E59" s="1401" t="s">
        <v>1502</v>
      </c>
      <c r="F59" s="1401" t="str">
        <f>'Model outputs - interventions'!F41</f>
        <v/>
      </c>
      <c r="G59" s="1211" t="str">
        <f>'Model outputs - interventions'!K41</f>
        <v/>
      </c>
    </row>
    <row r="60" spans="1:7">
      <c r="A60" s="1401"/>
      <c r="B60" s="1212" t="s">
        <v>1613</v>
      </c>
      <c r="C60" s="1401" t="s">
        <v>1614</v>
      </c>
      <c r="D60" s="1401" t="s">
        <v>990</v>
      </c>
      <c r="E60" s="1401" t="s">
        <v>1502</v>
      </c>
      <c r="F60" s="1401" t="str">
        <f>'Model outputs - interventions'!F42</f>
        <v/>
      </c>
      <c r="G60" s="1211" t="str">
        <f>'Model outputs - interventions'!K42</f>
        <v/>
      </c>
    </row>
    <row r="61" spans="1:7">
      <c r="A61" s="1401"/>
      <c r="B61" s="1212" t="s">
        <v>1615</v>
      </c>
      <c r="C61" s="1401" t="s">
        <v>1616</v>
      </c>
      <c r="D61" s="1401" t="s">
        <v>990</v>
      </c>
      <c r="E61" s="1401" t="s">
        <v>1502</v>
      </c>
      <c r="F61" s="1401" t="str">
        <f>'Model outputs - interventions'!F43</f>
        <v/>
      </c>
      <c r="G61" s="1211" t="str">
        <f>'Model outputs - interventions'!K43</f>
        <v/>
      </c>
    </row>
    <row r="62" spans="1:7">
      <c r="A62" s="1401"/>
      <c r="B62" s="1212" t="s">
        <v>1617</v>
      </c>
      <c r="C62" s="1401" t="s">
        <v>1618</v>
      </c>
      <c r="D62" s="1401" t="s">
        <v>990</v>
      </c>
      <c r="E62" s="1401" t="s">
        <v>1502</v>
      </c>
      <c r="F62" s="1401" t="str">
        <f>'Model outputs - interventions'!F44</f>
        <v/>
      </c>
      <c r="G62" s="1211" t="str">
        <f>'Model outputs - interventions'!K44</f>
        <v/>
      </c>
    </row>
    <row r="63" spans="1:7">
      <c r="A63" s="1401"/>
      <c r="B63" s="1212" t="s">
        <v>1619</v>
      </c>
      <c r="C63" s="1401" t="s">
        <v>1620</v>
      </c>
      <c r="D63" s="1401" t="s">
        <v>990</v>
      </c>
      <c r="E63" s="1401" t="s">
        <v>1502</v>
      </c>
      <c r="F63" s="1401" t="str">
        <f>'Model outputs - interventions'!F45</f>
        <v/>
      </c>
      <c r="G63" s="1211" t="str">
        <f>'Model outputs - interventions'!K45</f>
        <v/>
      </c>
    </row>
    <row r="64" spans="1:7">
      <c r="A64" s="1401"/>
      <c r="B64" s="1212" t="s">
        <v>1621</v>
      </c>
      <c r="C64" s="1401" t="s">
        <v>1622</v>
      </c>
      <c r="D64" s="1401" t="s">
        <v>990</v>
      </c>
      <c r="E64" s="1401" t="s">
        <v>1502</v>
      </c>
      <c r="F64" s="1401" t="str">
        <f>'Model outputs - interventions'!F46</f>
        <v/>
      </c>
      <c r="G64" s="1211" t="str">
        <f>'Model outputs - interventions'!K46</f>
        <v/>
      </c>
    </row>
    <row r="65" spans="1:7">
      <c r="A65" s="1401"/>
      <c r="B65" s="1212" t="s">
        <v>1623</v>
      </c>
      <c r="C65" s="1401" t="s">
        <v>1624</v>
      </c>
      <c r="D65" s="1401" t="s">
        <v>990</v>
      </c>
      <c r="E65" s="1401" t="s">
        <v>1502</v>
      </c>
      <c r="F65" s="1401" t="str">
        <f>'Model outputs - interventions'!F47</f>
        <v/>
      </c>
      <c r="G65" s="1211" t="str">
        <f>'Model outputs - interventions'!K47</f>
        <v/>
      </c>
    </row>
    <row r="66" spans="1:7">
      <c r="A66" s="1401"/>
      <c r="B66" s="1212" t="s">
        <v>1625</v>
      </c>
      <c r="C66" s="1401" t="s">
        <v>1626</v>
      </c>
      <c r="D66" s="1401" t="s">
        <v>990</v>
      </c>
      <c r="E66" s="1401" t="s">
        <v>1502</v>
      </c>
      <c r="F66" s="1401" t="str">
        <f>'Model outputs - interventions'!F48</f>
        <v/>
      </c>
      <c r="G66" s="1211" t="str">
        <f>'Model outputs - interventions'!K48</f>
        <v/>
      </c>
    </row>
    <row r="67" spans="1:7">
      <c r="A67" s="1401"/>
      <c r="B67" s="1212" t="s">
        <v>1627</v>
      </c>
      <c r="C67" s="1401" t="s">
        <v>1628</v>
      </c>
      <c r="D67" s="1401" t="s">
        <v>990</v>
      </c>
      <c r="E67" s="1401" t="s">
        <v>1502</v>
      </c>
      <c r="F67" s="1401" t="str">
        <f>'Model outputs - interventions'!F49</f>
        <v/>
      </c>
      <c r="G67" s="1211" t="str">
        <f>'Model outputs - interventions'!K49</f>
        <v/>
      </c>
    </row>
    <row r="68" spans="1:7">
      <c r="A68" s="1401"/>
      <c r="B68" s="1212" t="s">
        <v>1629</v>
      </c>
      <c r="C68" s="1401" t="s">
        <v>1630</v>
      </c>
      <c r="D68" s="1401" t="s">
        <v>990</v>
      </c>
      <c r="E68" s="1401" t="s">
        <v>1502</v>
      </c>
      <c r="F68" s="1401" t="str">
        <f>'Model outputs - interventions'!F50</f>
        <v/>
      </c>
      <c r="G68" s="1211" t="str">
        <f>'Model outputs - interventions'!K50</f>
        <v/>
      </c>
    </row>
    <row r="69" spans="1:7">
      <c r="A69" s="1401"/>
      <c r="B69" s="1212" t="s">
        <v>1631</v>
      </c>
      <c r="C69" s="1401" t="s">
        <v>1632</v>
      </c>
      <c r="D69" s="1401" t="s">
        <v>990</v>
      </c>
      <c r="E69" s="1401" t="s">
        <v>1502</v>
      </c>
      <c r="F69" s="1401" t="str">
        <f>'Model outputs - interventions'!F51</f>
        <v/>
      </c>
      <c r="G69" s="1211" t="str">
        <f>'Model outputs - interventions'!K51</f>
        <v/>
      </c>
    </row>
    <row r="70" spans="1:7">
      <c r="A70" s="1401"/>
      <c r="B70" s="1212" t="s">
        <v>1633</v>
      </c>
      <c r="C70" s="1401" t="s">
        <v>1634</v>
      </c>
      <c r="D70" s="1401" t="s">
        <v>990</v>
      </c>
      <c r="E70" s="1401" t="s">
        <v>1502</v>
      </c>
      <c r="F70" s="1401" t="str">
        <f>'Model outputs - interventions'!F52</f>
        <v/>
      </c>
      <c r="G70" s="1211" t="str">
        <f>'Model outputs - interventions'!K52</f>
        <v/>
      </c>
    </row>
    <row r="71" spans="1:7">
      <c r="A71" s="1401"/>
      <c r="B71" s="1212" t="s">
        <v>1635</v>
      </c>
      <c r="C71" s="1401" t="s">
        <v>1636</v>
      </c>
      <c r="D71" s="1401" t="s">
        <v>117</v>
      </c>
      <c r="E71" s="1401" t="s">
        <v>1502</v>
      </c>
      <c r="F71" s="1401" t="str">
        <f>'Model outputs - interventions'!F7</f>
        <v>PR19BRL_PC01</v>
      </c>
      <c r="G71" s="1211">
        <f>'Model outputs - interventions'!P7</f>
        <v>-0.59209999999999996</v>
      </c>
    </row>
    <row r="72" spans="1:7">
      <c r="A72" s="1401"/>
      <c r="B72" s="1212" t="s">
        <v>1637</v>
      </c>
      <c r="C72" s="1401" t="s">
        <v>1638</v>
      </c>
      <c r="D72" s="1401" t="s">
        <v>117</v>
      </c>
      <c r="E72" s="1401" t="s">
        <v>1502</v>
      </c>
      <c r="F72" s="1401" t="str">
        <f>'Model outputs - interventions'!F8</f>
        <v>PR19BRL_PC02</v>
      </c>
      <c r="G72" s="1211">
        <f>'Model outputs - interventions'!P8</f>
        <v>-0.21913936532267214</v>
      </c>
    </row>
    <row r="73" spans="1:7">
      <c r="A73" s="1401"/>
      <c r="B73" s="1212" t="s">
        <v>1639</v>
      </c>
      <c r="C73" s="1401" t="s">
        <v>1640</v>
      </c>
      <c r="D73" s="1401" t="s">
        <v>117</v>
      </c>
      <c r="E73" s="1401" t="s">
        <v>1502</v>
      </c>
      <c r="F73" s="1401" t="str">
        <f>'Model outputs - interventions'!F9</f>
        <v>PR19BRL_PC18</v>
      </c>
      <c r="G73" s="1211">
        <f>'Model outputs - interventions'!P9</f>
        <v>-0.68120000000000003</v>
      </c>
    </row>
    <row r="74" spans="1:7">
      <c r="A74" s="1401"/>
      <c r="B74" s="1212" t="s">
        <v>1641</v>
      </c>
      <c r="C74" s="1401" t="s">
        <v>1642</v>
      </c>
      <c r="D74" s="1401" t="s">
        <v>117</v>
      </c>
      <c r="E74" s="1401" t="s">
        <v>1502</v>
      </c>
      <c r="F74" s="1401" t="str">
        <f>'Model outputs - interventions'!F10</f>
        <v/>
      </c>
      <c r="G74" s="1211">
        <f>'Model outputs - interventions'!P10</f>
        <v>0</v>
      </c>
    </row>
    <row r="75" spans="1:7">
      <c r="A75" s="1401"/>
      <c r="B75" s="1212" t="s">
        <v>1643</v>
      </c>
      <c r="C75" s="1401" t="s">
        <v>1644</v>
      </c>
      <c r="D75" s="1401" t="s">
        <v>117</v>
      </c>
      <c r="E75" s="1401" t="s">
        <v>1502</v>
      </c>
      <c r="F75" s="1401" t="str">
        <f>'Model outputs - interventions'!F11</f>
        <v>PR19BRL_PC19</v>
      </c>
      <c r="G75" s="1211">
        <f>'Model outputs - interventions'!P11</f>
        <v>0</v>
      </c>
    </row>
    <row r="76" spans="1:7">
      <c r="A76" s="1401"/>
      <c r="B76" s="1212" t="s">
        <v>1645</v>
      </c>
      <c r="C76" s="1401" t="s">
        <v>1646</v>
      </c>
      <c r="D76" s="1401" t="s">
        <v>117</v>
      </c>
      <c r="E76" s="1401" t="s">
        <v>1502</v>
      </c>
      <c r="F76" s="1401" t="str">
        <f>'Model outputs - interventions'!F12</f>
        <v/>
      </c>
      <c r="G76" s="1211">
        <f>'Model outputs - interventions'!P12</f>
        <v>0</v>
      </c>
    </row>
    <row r="77" spans="1:7">
      <c r="A77" s="1401"/>
      <c r="B77" s="1212" t="s">
        <v>1647</v>
      </c>
      <c r="C77" s="1401" t="s">
        <v>1648</v>
      </c>
      <c r="D77" s="1401" t="s">
        <v>117</v>
      </c>
      <c r="E77" s="1401" t="s">
        <v>1502</v>
      </c>
      <c r="F77" s="1401" t="str">
        <f>'Model outputs - interventions'!F13</f>
        <v>PR19BRL_PC03</v>
      </c>
      <c r="G77" s="1211">
        <f>'Model outputs - interventions'!P13</f>
        <v>-1.0480000000000007</v>
      </c>
    </row>
    <row r="78" spans="1:7">
      <c r="A78" s="1401"/>
      <c r="B78" s="1212" t="s">
        <v>1649</v>
      </c>
      <c r="C78" s="1401" t="s">
        <v>1650</v>
      </c>
      <c r="D78" s="1401" t="s">
        <v>117</v>
      </c>
      <c r="E78" s="1401" t="s">
        <v>1502</v>
      </c>
      <c r="F78" s="1401" t="str">
        <f>'Model outputs - interventions'!F14</f>
        <v>PR19BRL_PC04</v>
      </c>
      <c r="G78" s="1211">
        <f>'Model outputs - interventions'!P14</f>
        <v>-0.71246999999999994</v>
      </c>
    </row>
    <row r="79" spans="1:7">
      <c r="A79" s="1401"/>
      <c r="B79" s="1212" t="s">
        <v>1651</v>
      </c>
      <c r="C79" s="1401" t="s">
        <v>1652</v>
      </c>
      <c r="D79" s="1401" t="s">
        <v>117</v>
      </c>
      <c r="E79" s="1401" t="s">
        <v>1502</v>
      </c>
      <c r="F79" s="1401" t="str">
        <f>'Model outputs - interventions'!F15</f>
        <v>PR19BRL_PC06</v>
      </c>
      <c r="G79" s="1211">
        <f>'Model outputs - interventions'!P15</f>
        <v>-5.4249999999999986E-2</v>
      </c>
    </row>
    <row r="80" spans="1:7">
      <c r="A80" s="1401"/>
      <c r="B80" s="1212" t="s">
        <v>1653</v>
      </c>
      <c r="C80" s="1401" t="s">
        <v>1654</v>
      </c>
      <c r="D80" s="1401" t="s">
        <v>117</v>
      </c>
      <c r="E80" s="1401" t="s">
        <v>1502</v>
      </c>
      <c r="F80" s="1401" t="str">
        <f>'Model outputs - interventions'!F16</f>
        <v>PR19BRL_PC07</v>
      </c>
      <c r="G80" s="1211">
        <f>'Model outputs - interventions'!P16</f>
        <v>1.0649999999999998E-2</v>
      </c>
    </row>
    <row r="81" spans="1:7">
      <c r="A81" s="1401"/>
      <c r="B81" s="1212" t="s">
        <v>1655</v>
      </c>
      <c r="C81" s="1401" t="s">
        <v>1656</v>
      </c>
      <c r="D81" s="1401" t="s">
        <v>117</v>
      </c>
      <c r="E81" s="1401" t="s">
        <v>1502</v>
      </c>
      <c r="F81" s="1401" t="str">
        <f>'Model outputs - interventions'!F17</f>
        <v>PR19BRL_PC08</v>
      </c>
      <c r="G81" s="1211">
        <f>'Model outputs - interventions'!P17</f>
        <v>0.2024</v>
      </c>
    </row>
    <row r="82" spans="1:7">
      <c r="A82" s="1401"/>
      <c r="B82" s="1212" t="s">
        <v>1657</v>
      </c>
      <c r="C82" s="1401" t="s">
        <v>1658</v>
      </c>
      <c r="D82" s="1401" t="s">
        <v>117</v>
      </c>
      <c r="E82" s="1401" t="s">
        <v>1502</v>
      </c>
      <c r="F82" s="1401" t="str">
        <f>'Model outputs - interventions'!F18</f>
        <v>PR19BRL_PC09</v>
      </c>
      <c r="G82" s="1211">
        <f>'Model outputs - interventions'!P18</f>
        <v>0</v>
      </c>
    </row>
    <row r="83" spans="1:7">
      <c r="A83" s="1401"/>
      <c r="B83" s="1212" t="s">
        <v>1659</v>
      </c>
      <c r="C83" s="1401" t="s">
        <v>1660</v>
      </c>
      <c r="D83" s="1401" t="s">
        <v>117</v>
      </c>
      <c r="E83" s="1401" t="s">
        <v>1502</v>
      </c>
      <c r="F83" s="1401" t="str">
        <f>'Model outputs - interventions'!F19</f>
        <v>PR19BRL_PC10</v>
      </c>
      <c r="G83" s="1211">
        <f>'Model outputs - interventions'!P19</f>
        <v>0</v>
      </c>
    </row>
    <row r="84" spans="1:7">
      <c r="A84" s="1401"/>
      <c r="B84" s="1212" t="s">
        <v>1661</v>
      </c>
      <c r="C84" s="1401" t="s">
        <v>1662</v>
      </c>
      <c r="D84" s="1401" t="s">
        <v>117</v>
      </c>
      <c r="E84" s="1401" t="s">
        <v>1502</v>
      </c>
      <c r="F84" s="1401" t="str">
        <f>'Model outputs - interventions'!F20</f>
        <v>PR19BRL_PC17</v>
      </c>
      <c r="G84" s="1211">
        <f>'Model outputs - interventions'!P20</f>
        <v>4.1400000000000031E-3</v>
      </c>
    </row>
    <row r="85" spans="1:7">
      <c r="A85" s="1401"/>
      <c r="B85" s="1212" t="s">
        <v>1663</v>
      </c>
      <c r="C85" s="1401" t="s">
        <v>1664</v>
      </c>
      <c r="D85" s="1401" t="s">
        <v>117</v>
      </c>
      <c r="E85" s="1401" t="s">
        <v>1502</v>
      </c>
      <c r="F85" s="1401" t="str">
        <f>'Model outputs - interventions'!F21</f>
        <v>PR19BRL_PC20</v>
      </c>
      <c r="G85" s="1211">
        <f>'Model outputs - interventions'!P21</f>
        <v>0</v>
      </c>
    </row>
    <row r="86" spans="1:7">
      <c r="A86" s="1401"/>
      <c r="B86" s="1212" t="s">
        <v>1665</v>
      </c>
      <c r="C86" s="1401" t="s">
        <v>1666</v>
      </c>
      <c r="D86" s="1401" t="s">
        <v>117</v>
      </c>
      <c r="E86" s="1401" t="s">
        <v>1502</v>
      </c>
      <c r="F86" s="1401" t="str">
        <f>'Model outputs - interventions'!F22</f>
        <v>PR19BRL_PC21</v>
      </c>
      <c r="G86" s="1211">
        <f>'Model outputs - interventions'!P22</f>
        <v>1.3247999999999999E-2</v>
      </c>
    </row>
    <row r="87" spans="1:7">
      <c r="A87" s="1401"/>
      <c r="B87" s="1212" t="s">
        <v>1667</v>
      </c>
      <c r="C87" s="1401" t="s">
        <v>1668</v>
      </c>
      <c r="D87" s="1401" t="s">
        <v>117</v>
      </c>
      <c r="E87" s="1401" t="s">
        <v>1502</v>
      </c>
      <c r="F87" s="1401" t="str">
        <f>'Model outputs - interventions'!F23</f>
        <v>PR19BRL_PC22</v>
      </c>
      <c r="G87" s="1211">
        <f>'Model outputs - interventions'!P23</f>
        <v>1.7080000000000001E-3</v>
      </c>
    </row>
    <row r="88" spans="1:7">
      <c r="A88" s="1401"/>
      <c r="B88" s="1212" t="s">
        <v>1669</v>
      </c>
      <c r="C88" s="1401" t="s">
        <v>1670</v>
      </c>
      <c r="D88" s="1401" t="s">
        <v>117</v>
      </c>
      <c r="E88" s="1401" t="s">
        <v>1502</v>
      </c>
      <c r="F88" s="1401" t="str">
        <f>'Model outputs - interventions'!F24</f>
        <v>PR19BRL_PC23</v>
      </c>
      <c r="G88" s="1211">
        <f>'Model outputs - interventions'!P24</f>
        <v>0</v>
      </c>
    </row>
    <row r="89" spans="1:7">
      <c r="A89" s="1401"/>
      <c r="B89" s="1212" t="s">
        <v>1671</v>
      </c>
      <c r="C89" s="1401" t="s">
        <v>1672</v>
      </c>
      <c r="D89" s="1401" t="s">
        <v>117</v>
      </c>
      <c r="E89" s="1401" t="s">
        <v>1502</v>
      </c>
      <c r="F89" s="1401" t="str">
        <f>'Model outputs - interventions'!F25</f>
        <v>PR19BRL_PC24</v>
      </c>
      <c r="G89" s="1211">
        <f>'Model outputs - interventions'!P25</f>
        <v>0</v>
      </c>
    </row>
    <row r="90" spans="1:7">
      <c r="A90" s="1401"/>
      <c r="B90" s="1212" t="s">
        <v>1673</v>
      </c>
      <c r="C90" s="1401" t="s">
        <v>1674</v>
      </c>
      <c r="D90" s="1401" t="s">
        <v>117</v>
      </c>
      <c r="E90" s="1401" t="s">
        <v>1502</v>
      </c>
      <c r="F90" s="1401" t="str">
        <f>'Model outputs - interventions'!F26</f>
        <v>PR19BRL_PC25</v>
      </c>
      <c r="G90" s="1211">
        <f>'Model outputs - interventions'!P26</f>
        <v>0.14560000000000001</v>
      </c>
    </row>
    <row r="91" spans="1:7">
      <c r="A91" s="1401"/>
      <c r="B91" s="1212" t="s">
        <v>1675</v>
      </c>
      <c r="C91" s="1401" t="s">
        <v>1676</v>
      </c>
      <c r="D91" s="1401" t="s">
        <v>117</v>
      </c>
      <c r="E91" s="1401" t="s">
        <v>1502</v>
      </c>
      <c r="F91" s="1401" t="str">
        <f>'Model outputs - interventions'!F27</f>
        <v>PR19BRL_PC26</v>
      </c>
      <c r="G91" s="1211">
        <f>'Model outputs - interventions'!P27</f>
        <v>0</v>
      </c>
    </row>
    <row r="92" spans="1:7">
      <c r="A92" s="1401"/>
      <c r="B92" s="1212" t="s">
        <v>1677</v>
      </c>
      <c r="C92" s="1401" t="s">
        <v>1678</v>
      </c>
      <c r="D92" s="1401" t="s">
        <v>117</v>
      </c>
      <c r="E92" s="1401" t="s">
        <v>1502</v>
      </c>
      <c r="F92" s="1401" t="str">
        <f>'Model outputs - interventions'!F28</f>
        <v>PR19BRL_PC28</v>
      </c>
      <c r="G92" s="1211">
        <f>'Model outputs - interventions'!P28</f>
        <v>0</v>
      </c>
    </row>
    <row r="93" spans="1:7">
      <c r="A93" s="1401"/>
      <c r="B93" s="1212" t="s">
        <v>1679</v>
      </c>
      <c r="C93" s="1401" t="s">
        <v>1680</v>
      </c>
      <c r="D93" s="1401" t="s">
        <v>117</v>
      </c>
      <c r="E93" s="1401" t="s">
        <v>1502</v>
      </c>
      <c r="F93" s="1401" t="str">
        <f>'Model outputs - interventions'!F29</f>
        <v/>
      </c>
      <c r="G93" s="1211">
        <f>'Model outputs - interventions'!P29</f>
        <v>0</v>
      </c>
    </row>
    <row r="94" spans="1:7">
      <c r="A94" s="1401"/>
      <c r="B94" s="1212" t="s">
        <v>1681</v>
      </c>
      <c r="C94" s="1401" t="s">
        <v>1682</v>
      </c>
      <c r="D94" s="1401" t="s">
        <v>117</v>
      </c>
      <c r="E94" s="1401" t="s">
        <v>1502</v>
      </c>
      <c r="F94" s="1401" t="str">
        <f>'Model outputs - interventions'!F30</f>
        <v/>
      </c>
      <c r="G94" s="1211">
        <f>'Model outputs - interventions'!P30</f>
        <v>0</v>
      </c>
    </row>
    <row r="95" spans="1:7">
      <c r="A95" s="1401"/>
      <c r="B95" s="1212" t="s">
        <v>1683</v>
      </c>
      <c r="C95" s="1401" t="s">
        <v>1684</v>
      </c>
      <c r="D95" s="1401" t="s">
        <v>117</v>
      </c>
      <c r="E95" s="1401" t="s">
        <v>1502</v>
      </c>
      <c r="F95" s="1401" t="str">
        <f>'Model outputs - interventions'!F31</f>
        <v/>
      </c>
      <c r="G95" s="1211">
        <f>'Model outputs - interventions'!P31</f>
        <v>0</v>
      </c>
    </row>
    <row r="96" spans="1:7">
      <c r="A96" s="1401"/>
      <c r="B96" s="1212" t="s">
        <v>1685</v>
      </c>
      <c r="C96" s="1401" t="s">
        <v>1686</v>
      </c>
      <c r="D96" s="1401" t="s">
        <v>117</v>
      </c>
      <c r="E96" s="1401" t="s">
        <v>1502</v>
      </c>
      <c r="F96" s="1401" t="str">
        <f>'Model outputs - interventions'!F32</f>
        <v/>
      </c>
      <c r="G96" s="1211">
        <f>'Model outputs - interventions'!P32</f>
        <v>0</v>
      </c>
    </row>
    <row r="97" spans="1:7">
      <c r="A97" s="1401"/>
      <c r="B97" s="1212" t="s">
        <v>1687</v>
      </c>
      <c r="C97" s="1401" t="s">
        <v>1688</v>
      </c>
      <c r="D97" s="1401" t="s">
        <v>117</v>
      </c>
      <c r="E97" s="1401" t="s">
        <v>1502</v>
      </c>
      <c r="F97" s="1401" t="str">
        <f>'Model outputs - interventions'!F33</f>
        <v/>
      </c>
      <c r="G97" s="1211">
        <f>'Model outputs - interventions'!P33</f>
        <v>0</v>
      </c>
    </row>
    <row r="98" spans="1:7">
      <c r="A98" s="1401"/>
      <c r="B98" s="1212" t="s">
        <v>1689</v>
      </c>
      <c r="C98" s="1401" t="s">
        <v>1690</v>
      </c>
      <c r="D98" s="1401" t="s">
        <v>117</v>
      </c>
      <c r="E98" s="1401" t="s">
        <v>1502</v>
      </c>
      <c r="F98" s="1401" t="str">
        <f>'Model outputs - interventions'!F34</f>
        <v/>
      </c>
      <c r="G98" s="1211">
        <f>'Model outputs - interventions'!P34</f>
        <v>0</v>
      </c>
    </row>
    <row r="99" spans="1:7">
      <c r="A99" s="1401"/>
      <c r="B99" s="1212" t="s">
        <v>1691</v>
      </c>
      <c r="C99" s="1401" t="s">
        <v>1692</v>
      </c>
      <c r="D99" s="1401" t="s">
        <v>117</v>
      </c>
      <c r="E99" s="1401" t="s">
        <v>1502</v>
      </c>
      <c r="F99" s="1401" t="str">
        <f>'Model outputs - interventions'!F35</f>
        <v/>
      </c>
      <c r="G99" s="1211">
        <f>'Model outputs - interventions'!P35</f>
        <v>0</v>
      </c>
    </row>
    <row r="100" spans="1:7">
      <c r="A100" s="1401"/>
      <c r="B100" s="1212" t="s">
        <v>1693</v>
      </c>
      <c r="C100" s="1401" t="s">
        <v>1694</v>
      </c>
      <c r="D100" s="1401" t="s">
        <v>117</v>
      </c>
      <c r="E100" s="1401" t="s">
        <v>1502</v>
      </c>
      <c r="F100" s="1401" t="str">
        <f>'Model outputs - interventions'!F36</f>
        <v/>
      </c>
      <c r="G100" s="1211">
        <f>'Model outputs - interventions'!P36</f>
        <v>0</v>
      </c>
    </row>
    <row r="101" spans="1:7">
      <c r="A101" s="1401"/>
      <c r="B101" s="1212" t="s">
        <v>1695</v>
      </c>
      <c r="C101" s="1401" t="s">
        <v>1696</v>
      </c>
      <c r="D101" s="1401" t="s">
        <v>117</v>
      </c>
      <c r="E101" s="1401" t="s">
        <v>1502</v>
      </c>
      <c r="F101" s="1401" t="str">
        <f>'Model outputs - interventions'!F37</f>
        <v/>
      </c>
      <c r="G101" s="1211">
        <f>'Model outputs - interventions'!P37</f>
        <v>0</v>
      </c>
    </row>
    <row r="102" spans="1:7">
      <c r="A102" s="1401"/>
      <c r="B102" s="1212" t="s">
        <v>1697</v>
      </c>
      <c r="C102" s="1401" t="s">
        <v>1698</v>
      </c>
      <c r="D102" s="1401" t="s">
        <v>117</v>
      </c>
      <c r="E102" s="1401" t="s">
        <v>1502</v>
      </c>
      <c r="F102" s="1401" t="str">
        <f>'Model outputs - interventions'!F38</f>
        <v/>
      </c>
      <c r="G102" s="1211">
        <f>'Model outputs - interventions'!P38</f>
        <v>0</v>
      </c>
    </row>
    <row r="103" spans="1:7">
      <c r="A103" s="1401"/>
      <c r="B103" s="1212" t="s">
        <v>1699</v>
      </c>
      <c r="C103" s="1401" t="s">
        <v>1700</v>
      </c>
      <c r="D103" s="1401" t="s">
        <v>117</v>
      </c>
      <c r="E103" s="1401" t="s">
        <v>1502</v>
      </c>
      <c r="F103" s="1401" t="str">
        <f>'Model outputs - interventions'!F39</f>
        <v/>
      </c>
      <c r="G103" s="1211">
        <f>'Model outputs - interventions'!P39</f>
        <v>0</v>
      </c>
    </row>
    <row r="104" spans="1:7">
      <c r="A104" s="1401"/>
      <c r="B104" s="1212" t="s">
        <v>1701</v>
      </c>
      <c r="C104" s="1401" t="s">
        <v>1702</v>
      </c>
      <c r="D104" s="1401" t="s">
        <v>117</v>
      </c>
      <c r="E104" s="1401" t="s">
        <v>1502</v>
      </c>
      <c r="F104" s="1401" t="str">
        <f>'Model outputs - interventions'!F40</f>
        <v/>
      </c>
      <c r="G104" s="1211">
        <f>'Model outputs - interventions'!P40</f>
        <v>0</v>
      </c>
    </row>
    <row r="105" spans="1:7">
      <c r="A105" s="1401"/>
      <c r="B105" s="1212" t="s">
        <v>1703</v>
      </c>
      <c r="C105" s="1401" t="s">
        <v>1704</v>
      </c>
      <c r="D105" s="1401" t="s">
        <v>117</v>
      </c>
      <c r="E105" s="1401" t="s">
        <v>1502</v>
      </c>
      <c r="F105" s="1401" t="str">
        <f>'Model outputs - interventions'!F41</f>
        <v/>
      </c>
      <c r="G105" s="1211">
        <f>'Model outputs - interventions'!P41</f>
        <v>0</v>
      </c>
    </row>
    <row r="106" spans="1:7">
      <c r="A106" s="1401"/>
      <c r="B106" s="1212" t="s">
        <v>1705</v>
      </c>
      <c r="C106" s="1401" t="s">
        <v>1706</v>
      </c>
      <c r="D106" s="1401" t="s">
        <v>117</v>
      </c>
      <c r="E106" s="1401" t="s">
        <v>1502</v>
      </c>
      <c r="F106" s="1401" t="str">
        <f>'Model outputs - interventions'!F42</f>
        <v/>
      </c>
      <c r="G106" s="1211">
        <f>'Model outputs - interventions'!P42</f>
        <v>0</v>
      </c>
    </row>
    <row r="107" spans="1:7">
      <c r="A107" s="1401"/>
      <c r="B107" s="1212" t="s">
        <v>1707</v>
      </c>
      <c r="C107" s="1401" t="s">
        <v>1708</v>
      </c>
      <c r="D107" s="1401" t="s">
        <v>117</v>
      </c>
      <c r="E107" s="1401" t="s">
        <v>1502</v>
      </c>
      <c r="F107" s="1401" t="str">
        <f>'Model outputs - interventions'!F43</f>
        <v/>
      </c>
      <c r="G107" s="1211">
        <f>'Model outputs - interventions'!P43</f>
        <v>0</v>
      </c>
    </row>
    <row r="108" spans="1:7">
      <c r="A108" s="1401"/>
      <c r="B108" s="1212" t="s">
        <v>1709</v>
      </c>
      <c r="C108" s="1401" t="s">
        <v>1710</v>
      </c>
      <c r="D108" s="1401" t="s">
        <v>117</v>
      </c>
      <c r="E108" s="1401" t="s">
        <v>1502</v>
      </c>
      <c r="F108" s="1401" t="str">
        <f>'Model outputs - interventions'!F44</f>
        <v/>
      </c>
      <c r="G108" s="1211">
        <f>'Model outputs - interventions'!P44</f>
        <v>0</v>
      </c>
    </row>
    <row r="109" spans="1:7">
      <c r="A109" s="1401"/>
      <c r="B109" s="1212" t="s">
        <v>1711</v>
      </c>
      <c r="C109" s="1401" t="s">
        <v>1712</v>
      </c>
      <c r="D109" s="1401" t="s">
        <v>117</v>
      </c>
      <c r="E109" s="1401" t="s">
        <v>1502</v>
      </c>
      <c r="F109" s="1401" t="str">
        <f>'Model outputs - interventions'!F45</f>
        <v/>
      </c>
      <c r="G109" s="1211">
        <f>'Model outputs - interventions'!P45</f>
        <v>0</v>
      </c>
    </row>
    <row r="110" spans="1:7">
      <c r="A110" s="1401"/>
      <c r="B110" s="1212" t="s">
        <v>1713</v>
      </c>
      <c r="C110" s="1401" t="s">
        <v>1714</v>
      </c>
      <c r="D110" s="1401" t="s">
        <v>117</v>
      </c>
      <c r="E110" s="1401" t="s">
        <v>1502</v>
      </c>
      <c r="F110" s="1401" t="str">
        <f>'Model outputs - interventions'!F46</f>
        <v/>
      </c>
      <c r="G110" s="1211">
        <f>'Model outputs - interventions'!P46</f>
        <v>0</v>
      </c>
    </row>
    <row r="111" spans="1:7">
      <c r="A111" s="1401"/>
      <c r="B111" s="1212" t="s">
        <v>1715</v>
      </c>
      <c r="C111" s="1401" t="s">
        <v>1716</v>
      </c>
      <c r="D111" s="1401" t="s">
        <v>117</v>
      </c>
      <c r="E111" s="1401" t="s">
        <v>1502</v>
      </c>
      <c r="F111" s="1401" t="str">
        <f>'Model outputs - interventions'!F47</f>
        <v/>
      </c>
      <c r="G111" s="1211">
        <f>'Model outputs - interventions'!P47</f>
        <v>0</v>
      </c>
    </row>
    <row r="112" spans="1:7">
      <c r="A112" s="1401"/>
      <c r="B112" s="1212" t="s">
        <v>1717</v>
      </c>
      <c r="C112" s="1401" t="s">
        <v>1718</v>
      </c>
      <c r="D112" s="1401" t="s">
        <v>117</v>
      </c>
      <c r="E112" s="1401" t="s">
        <v>1502</v>
      </c>
      <c r="F112" s="1401" t="str">
        <f>'Model outputs - interventions'!F48</f>
        <v/>
      </c>
      <c r="G112" s="1211">
        <f>'Model outputs - interventions'!P48</f>
        <v>0</v>
      </c>
    </row>
    <row r="113" spans="1:7">
      <c r="A113" s="1401"/>
      <c r="B113" s="1212" t="s">
        <v>1719</v>
      </c>
      <c r="C113" s="1401" t="s">
        <v>1720</v>
      </c>
      <c r="D113" s="1401" t="s">
        <v>117</v>
      </c>
      <c r="E113" s="1401" t="s">
        <v>1502</v>
      </c>
      <c r="F113" s="1401" t="str">
        <f>'Model outputs - interventions'!F49</f>
        <v/>
      </c>
      <c r="G113" s="1211">
        <f>'Model outputs - interventions'!P49</f>
        <v>0</v>
      </c>
    </row>
    <row r="114" spans="1:7">
      <c r="A114" s="1401"/>
      <c r="B114" s="1212" t="s">
        <v>1721</v>
      </c>
      <c r="C114" s="1401" t="s">
        <v>1722</v>
      </c>
      <c r="D114" s="1401" t="s">
        <v>117</v>
      </c>
      <c r="E114" s="1401" t="s">
        <v>1502</v>
      </c>
      <c r="F114" s="1401" t="str">
        <f>'Model outputs - interventions'!F50</f>
        <v/>
      </c>
      <c r="G114" s="1211">
        <f>'Model outputs - interventions'!P50</f>
        <v>0</v>
      </c>
    </row>
    <row r="115" spans="1:7">
      <c r="A115" s="1401"/>
      <c r="B115" s="1212" t="s">
        <v>1723</v>
      </c>
      <c r="C115" s="1401" t="s">
        <v>1724</v>
      </c>
      <c r="D115" s="1401" t="s">
        <v>117</v>
      </c>
      <c r="E115" s="1401" t="s">
        <v>1502</v>
      </c>
      <c r="F115" s="1401" t="str">
        <f>'Model outputs - interventions'!F51</f>
        <v/>
      </c>
      <c r="G115" s="1211">
        <f>'Model outputs - interventions'!P51</f>
        <v>0</v>
      </c>
    </row>
    <row r="116" spans="1:7">
      <c r="A116" s="1401"/>
      <c r="B116" s="1212" t="s">
        <v>1725</v>
      </c>
      <c r="C116" s="1401" t="s">
        <v>1726</v>
      </c>
      <c r="D116" s="1401" t="s">
        <v>117</v>
      </c>
      <c r="E116" s="1401" t="s">
        <v>1502</v>
      </c>
      <c r="F116" s="1401" t="str">
        <f>'Model outputs - interventions'!F52</f>
        <v/>
      </c>
      <c r="G116" s="1211">
        <f>'Model outputs - interventions'!P52</f>
        <v>0</v>
      </c>
    </row>
    <row r="117" spans="1:7">
      <c r="A117" s="1401"/>
      <c r="B117" s="1401" t="s">
        <v>1727</v>
      </c>
      <c r="C117" s="1401" t="s">
        <v>1728</v>
      </c>
      <c r="D117" s="1401" t="s">
        <v>1052</v>
      </c>
      <c r="E117" s="1401" t="s">
        <v>1502</v>
      </c>
      <c r="F117" s="1401"/>
      <c r="G117" s="1403" t="str">
        <f ca="1">CONCATENATE("[…]", TEXT(NOW(),"dd/mm/yyy hh:mm:ss"))</f>
        <v>[…]14/07/2023 18:17:35</v>
      </c>
    </row>
    <row r="118" spans="1:7">
      <c r="A118" s="1401"/>
      <c r="B118" s="1401" t="s">
        <v>1729</v>
      </c>
      <c r="C118" s="1401" t="s">
        <v>1730</v>
      </c>
      <c r="D118" s="1401" t="s">
        <v>1052</v>
      </c>
      <c r="E118" s="1401" t="s">
        <v>1502</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1731</v>
      </c>
      <c r="B1" s="390"/>
      <c r="C1" s="389"/>
      <c r="D1" s="45"/>
      <c r="E1" s="45"/>
      <c r="F1" s="45"/>
      <c r="G1" s="391"/>
      <c r="H1" s="392" t="s">
        <v>84</v>
      </c>
      <c r="I1" s="392" t="s">
        <v>1018</v>
      </c>
      <c r="J1" s="393" t="s">
        <v>971</v>
      </c>
      <c r="K1" s="393" t="s">
        <v>1022</v>
      </c>
      <c r="L1" s="393" t="s">
        <v>969</v>
      </c>
      <c r="M1" s="393" t="s">
        <v>989</v>
      </c>
      <c r="N1" s="393" t="s">
        <v>1026</v>
      </c>
      <c r="O1" s="393" t="s">
        <v>1029</v>
      </c>
      <c r="P1" s="393" t="s">
        <v>1033</v>
      </c>
      <c r="Q1" s="393" t="s">
        <v>996</v>
      </c>
      <c r="R1" s="394" t="s">
        <v>1036</v>
      </c>
      <c r="S1" s="393" t="s">
        <v>993</v>
      </c>
      <c r="T1" s="394" t="s">
        <v>999</v>
      </c>
      <c r="U1" s="393" t="s">
        <v>1003</v>
      </c>
      <c r="V1" s="393" t="s">
        <v>1008</v>
      </c>
      <c r="W1" s="393" t="s">
        <v>981</v>
      </c>
      <c r="X1" s="395" t="s">
        <v>1012</v>
      </c>
      <c r="Y1" s="393" t="s">
        <v>1015</v>
      </c>
      <c r="Z1" s="395" t="s">
        <v>84</v>
      </c>
      <c r="AA1" s="394"/>
      <c r="AB1" s="394"/>
      <c r="AC1" s="394"/>
      <c r="AD1" s="394"/>
      <c r="AE1" s="394"/>
      <c r="AF1" s="394"/>
      <c r="AG1" s="393"/>
      <c r="AH1" s="393"/>
      <c r="AI1" s="393"/>
      <c r="AJ1" s="393"/>
      <c r="AK1" s="393"/>
      <c r="AL1" s="393"/>
      <c r="AM1" s="393"/>
      <c r="AN1" s="393"/>
      <c r="AO1" s="393"/>
      <c r="AP1" s="393"/>
      <c r="AQ1" s="393"/>
      <c r="AR1" s="393"/>
      <c r="AS1" s="396" t="s">
        <v>84</v>
      </c>
      <c r="AT1" s="393"/>
      <c r="AU1" s="393"/>
      <c r="AV1" s="393"/>
      <c r="AW1" s="393"/>
      <c r="AX1" s="393"/>
      <c r="AY1" s="393"/>
      <c r="AZ1" s="393"/>
      <c r="BA1" s="393"/>
      <c r="BB1" s="393"/>
      <c r="BC1" s="393"/>
      <c r="BD1" s="393"/>
      <c r="BE1" s="393"/>
      <c r="BF1" s="393"/>
      <c r="BG1" s="393"/>
      <c r="BH1" s="393"/>
      <c r="BI1" s="393"/>
      <c r="BJ1" s="393"/>
      <c r="BK1" s="397" t="s">
        <v>84</v>
      </c>
      <c r="BL1" s="394"/>
      <c r="BM1" s="394"/>
      <c r="BN1" s="394"/>
      <c r="BO1" s="394"/>
      <c r="BP1" s="394"/>
      <c r="BQ1" s="395"/>
      <c r="BR1" s="395"/>
      <c r="BS1" s="395"/>
      <c r="BT1" s="395"/>
      <c r="BU1" s="395"/>
      <c r="BV1" s="395"/>
      <c r="BW1" s="395"/>
      <c r="BX1" s="395"/>
      <c r="BY1" s="395"/>
      <c r="BZ1" s="395"/>
      <c r="CA1" s="397" t="s">
        <v>84</v>
      </c>
      <c r="CB1" s="395"/>
      <c r="CC1" s="395"/>
      <c r="CD1" s="395"/>
      <c r="CE1" s="395"/>
      <c r="CF1" s="395"/>
      <c r="CG1" s="395"/>
      <c r="CH1" s="395"/>
      <c r="CI1" s="395"/>
      <c r="CJ1" s="395"/>
      <c r="CK1" s="395"/>
      <c r="CL1" s="395"/>
      <c r="CM1" s="395"/>
      <c r="CN1" s="395"/>
      <c r="CO1" s="395"/>
      <c r="CP1" s="395"/>
      <c r="CQ1" s="395"/>
      <c r="CR1" s="395"/>
      <c r="CS1" s="395"/>
      <c r="CT1" s="395"/>
      <c r="CU1" s="392" t="s">
        <v>84</v>
      </c>
      <c r="CV1" s="395"/>
      <c r="CW1" s="395"/>
      <c r="CX1" s="395"/>
      <c r="CY1" s="395"/>
      <c r="CZ1" s="395"/>
      <c r="DA1" s="395"/>
      <c r="DB1" s="395"/>
      <c r="DC1" s="394"/>
      <c r="DD1" s="395"/>
      <c r="DE1" s="397" t="s">
        <v>84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4">
        <v>7</v>
      </c>
      <c r="J3" s="2095"/>
      <c r="K3" s="2095"/>
      <c r="L3" s="2095"/>
      <c r="M3" s="2095"/>
      <c r="N3" s="2095"/>
      <c r="O3" s="2095"/>
      <c r="P3" s="209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2">
        <v>31</v>
      </c>
      <c r="AH3" s="2093">
        <v>34</v>
      </c>
      <c r="AI3" s="2093">
        <v>35</v>
      </c>
      <c r="AJ3" s="2093">
        <v>36</v>
      </c>
      <c r="AK3" s="2093">
        <v>37</v>
      </c>
      <c r="AL3" s="2093">
        <v>38</v>
      </c>
      <c r="AM3" s="2093">
        <v>39</v>
      </c>
      <c r="AN3" s="2093">
        <v>40</v>
      </c>
      <c r="AO3" s="2093">
        <v>41</v>
      </c>
      <c r="AP3" s="2096">
        <v>42</v>
      </c>
      <c r="AQ3" s="2092">
        <v>41</v>
      </c>
      <c r="AR3" s="2093">
        <v>44</v>
      </c>
      <c r="AS3" s="2093">
        <v>45</v>
      </c>
      <c r="AT3" s="2093">
        <v>46</v>
      </c>
      <c r="AU3" s="2096">
        <v>47</v>
      </c>
      <c r="AV3" s="2092">
        <v>46</v>
      </c>
      <c r="AW3" s="2093">
        <v>49</v>
      </c>
      <c r="AX3" s="2093">
        <v>50</v>
      </c>
      <c r="AY3" s="2093">
        <v>51</v>
      </c>
      <c r="AZ3" s="2093">
        <v>52</v>
      </c>
      <c r="BA3" s="2093">
        <v>53</v>
      </c>
      <c r="BB3" s="2093">
        <v>54</v>
      </c>
      <c r="BC3" s="2093">
        <v>55</v>
      </c>
      <c r="BD3" s="2093">
        <v>56</v>
      </c>
      <c r="BE3" s="2093">
        <v>57</v>
      </c>
      <c r="BF3" s="2093">
        <v>58</v>
      </c>
      <c r="BG3" s="2093">
        <v>59</v>
      </c>
      <c r="BH3" s="2093">
        <v>60</v>
      </c>
      <c r="BI3" s="2093">
        <v>61</v>
      </c>
      <c r="BJ3" s="2093">
        <v>62</v>
      </c>
      <c r="BK3" s="2096">
        <v>63</v>
      </c>
      <c r="BL3" s="2092">
        <v>62</v>
      </c>
      <c r="BM3" s="2093">
        <v>65</v>
      </c>
      <c r="BN3" s="2093">
        <v>66</v>
      </c>
      <c r="BO3" s="2093">
        <v>67</v>
      </c>
      <c r="BP3" s="2096">
        <v>68</v>
      </c>
      <c r="BQ3" s="2092">
        <v>67</v>
      </c>
      <c r="BR3" s="2093">
        <v>70</v>
      </c>
      <c r="BS3" s="2093">
        <v>71</v>
      </c>
      <c r="BT3" s="2093">
        <v>72</v>
      </c>
      <c r="BU3" s="2096">
        <v>73</v>
      </c>
      <c r="BV3" s="2092">
        <v>72</v>
      </c>
      <c r="BW3" s="2093">
        <v>75</v>
      </c>
      <c r="BX3" s="2093">
        <v>76</v>
      </c>
      <c r="BY3" s="2093">
        <v>77</v>
      </c>
      <c r="BZ3" s="2096">
        <v>78</v>
      </c>
      <c r="CA3" s="2092">
        <v>77</v>
      </c>
      <c r="CB3" s="2093">
        <v>80</v>
      </c>
      <c r="CC3" s="2093">
        <v>81</v>
      </c>
      <c r="CD3" s="2093">
        <v>82</v>
      </c>
      <c r="CE3" s="2096">
        <v>83</v>
      </c>
      <c r="CF3" s="2092">
        <v>82</v>
      </c>
      <c r="CG3" s="2093">
        <v>85</v>
      </c>
      <c r="CH3" s="2093">
        <v>86</v>
      </c>
      <c r="CI3" s="2093">
        <v>87</v>
      </c>
      <c r="CJ3" s="2096">
        <v>88</v>
      </c>
      <c r="CK3" s="2092">
        <v>87</v>
      </c>
      <c r="CL3" s="2093">
        <v>90</v>
      </c>
      <c r="CM3" s="2093">
        <v>91</v>
      </c>
      <c r="CN3" s="2093">
        <v>92</v>
      </c>
      <c r="CO3" s="2096">
        <v>93</v>
      </c>
      <c r="CP3" s="2092">
        <v>92</v>
      </c>
      <c r="CQ3" s="2093">
        <v>95</v>
      </c>
      <c r="CR3" s="2093">
        <v>96</v>
      </c>
      <c r="CS3" s="2093">
        <v>97</v>
      </c>
      <c r="CT3" s="2096">
        <v>98</v>
      </c>
      <c r="CU3" s="2092">
        <v>97</v>
      </c>
      <c r="CV3" s="2093"/>
      <c r="CW3" s="2093"/>
      <c r="CX3" s="718">
        <v>100</v>
      </c>
      <c r="CY3" s="2092">
        <v>101</v>
      </c>
      <c r="CZ3" s="2093"/>
      <c r="DA3" s="2093"/>
      <c r="DB3" s="718">
        <v>104</v>
      </c>
      <c r="DC3" s="1331">
        <v>105</v>
      </c>
      <c r="DD3" s="718">
        <v>106</v>
      </c>
      <c r="DE3" s="710">
        <v>107</v>
      </c>
    </row>
    <row r="4" spans="1:109" s="54" customFormat="1" ht="15" customHeight="1">
      <c r="A4" s="719"/>
      <c r="B4" s="720"/>
      <c r="C4" s="721" t="s">
        <v>1732</v>
      </c>
      <c r="D4" s="722" t="s">
        <v>961</v>
      </c>
      <c r="E4" s="723" t="s">
        <v>961</v>
      </c>
      <c r="F4" s="1328" t="s">
        <v>961</v>
      </c>
      <c r="G4" s="724" t="s">
        <v>961</v>
      </c>
      <c r="H4" s="725" t="s">
        <v>961</v>
      </c>
      <c r="I4" s="2090"/>
      <c r="J4" s="2091"/>
      <c r="K4" s="2091"/>
      <c r="L4" s="2091"/>
      <c r="M4" s="2091"/>
      <c r="N4" s="2091"/>
      <c r="O4" s="2091"/>
      <c r="P4" s="2091"/>
      <c r="Q4" s="1329"/>
      <c r="R4" s="1327" t="s">
        <v>961</v>
      </c>
      <c r="S4" s="723" t="s">
        <v>961</v>
      </c>
      <c r="T4" s="1329" t="s">
        <v>961</v>
      </c>
      <c r="U4" s="723" t="s">
        <v>961</v>
      </c>
      <c r="V4" s="723" t="s">
        <v>961</v>
      </c>
      <c r="W4" s="723" t="s">
        <v>961</v>
      </c>
      <c r="X4" s="726" t="s">
        <v>961</v>
      </c>
      <c r="Y4" s="727" t="s">
        <v>961</v>
      </c>
      <c r="Z4" s="724" t="s">
        <v>961</v>
      </c>
      <c r="AA4" s="1328" t="s">
        <v>961</v>
      </c>
      <c r="AB4" s="1328" t="s">
        <v>961</v>
      </c>
      <c r="AC4" s="1328" t="s">
        <v>961</v>
      </c>
      <c r="AD4" s="1328" t="s">
        <v>961</v>
      </c>
      <c r="AE4" s="1328" t="s">
        <v>961</v>
      </c>
      <c r="AF4" s="721" t="s">
        <v>972</v>
      </c>
      <c r="AG4" s="2087" t="s">
        <v>972</v>
      </c>
      <c r="AH4" s="2088"/>
      <c r="AI4" s="2088"/>
      <c r="AJ4" s="2088"/>
      <c r="AK4" s="2088"/>
      <c r="AL4" s="2088"/>
      <c r="AM4" s="2088"/>
      <c r="AN4" s="2088"/>
      <c r="AO4" s="2088"/>
      <c r="AP4" s="2089"/>
      <c r="AQ4" s="2087" t="s">
        <v>972</v>
      </c>
      <c r="AR4" s="2088"/>
      <c r="AS4" s="2088"/>
      <c r="AT4" s="2088"/>
      <c r="AU4" s="2089"/>
      <c r="AV4" s="2087" t="s">
        <v>972</v>
      </c>
      <c r="AW4" s="2088"/>
      <c r="AX4" s="2088"/>
      <c r="AY4" s="2088"/>
      <c r="AZ4" s="2088"/>
      <c r="BA4" s="2088"/>
      <c r="BB4" s="2088"/>
      <c r="BC4" s="2088"/>
      <c r="BD4" s="2088"/>
      <c r="BE4" s="2088"/>
      <c r="BF4" s="2088"/>
      <c r="BG4" s="2088"/>
      <c r="BH4" s="2088"/>
      <c r="BI4" s="2088"/>
      <c r="BJ4" s="2088"/>
      <c r="BK4" s="2089"/>
      <c r="BL4" s="2087" t="s">
        <v>972</v>
      </c>
      <c r="BM4" s="2088"/>
      <c r="BN4" s="2088"/>
      <c r="BO4" s="2088"/>
      <c r="BP4" s="2089"/>
      <c r="BQ4" s="2087" t="s">
        <v>972</v>
      </c>
      <c r="BR4" s="2088"/>
      <c r="BS4" s="2088"/>
      <c r="BT4" s="2088"/>
      <c r="BU4" s="2089"/>
      <c r="BV4" s="2087" t="s">
        <v>972</v>
      </c>
      <c r="BW4" s="2088"/>
      <c r="BX4" s="2088"/>
      <c r="BY4" s="2088"/>
      <c r="BZ4" s="2089"/>
      <c r="CA4" s="2087" t="s">
        <v>972</v>
      </c>
      <c r="CB4" s="2088"/>
      <c r="CC4" s="2088"/>
      <c r="CD4" s="2088"/>
      <c r="CE4" s="2089"/>
      <c r="CF4" s="2087" t="s">
        <v>972</v>
      </c>
      <c r="CG4" s="2088"/>
      <c r="CH4" s="2088"/>
      <c r="CI4" s="2088"/>
      <c r="CJ4" s="2089"/>
      <c r="CK4" s="2087" t="s">
        <v>972</v>
      </c>
      <c r="CL4" s="2088"/>
      <c r="CM4" s="2088"/>
      <c r="CN4" s="2088"/>
      <c r="CO4" s="2089"/>
      <c r="CP4" s="2087" t="s">
        <v>972</v>
      </c>
      <c r="CQ4" s="2088"/>
      <c r="CR4" s="2088"/>
      <c r="CS4" s="2088"/>
      <c r="CT4" s="2089"/>
      <c r="CU4" s="728" t="s">
        <v>972</v>
      </c>
      <c r="CV4" s="729" t="s">
        <v>972</v>
      </c>
      <c r="CW4" s="730" t="s">
        <v>972</v>
      </c>
      <c r="CX4" s="731" t="s">
        <v>972</v>
      </c>
      <c r="CY4" s="728" t="s">
        <v>972</v>
      </c>
      <c r="CZ4" s="729" t="s">
        <v>972</v>
      </c>
      <c r="DA4" s="730" t="s">
        <v>972</v>
      </c>
      <c r="DB4" s="731" t="s">
        <v>972</v>
      </c>
      <c r="DC4" s="1328" t="s">
        <v>972</v>
      </c>
      <c r="DD4" s="732" t="s">
        <v>972</v>
      </c>
      <c r="DE4" s="721" t="s">
        <v>972</v>
      </c>
    </row>
    <row r="5" spans="1:109" s="55" customFormat="1" ht="40.9" customHeight="1">
      <c r="A5" s="733"/>
      <c r="B5" s="720"/>
      <c r="C5" s="734"/>
      <c r="D5" s="735"/>
      <c r="E5" s="736"/>
      <c r="F5" s="737"/>
      <c r="G5" s="738"/>
      <c r="H5" s="739"/>
      <c r="I5" s="2077" t="s">
        <v>1733</v>
      </c>
      <c r="J5" s="2078"/>
      <c r="K5" s="2078"/>
      <c r="L5" s="2078"/>
      <c r="M5" s="2078"/>
      <c r="N5" s="2078"/>
      <c r="O5" s="2078"/>
      <c r="P5" s="2078"/>
      <c r="Q5" s="2079"/>
      <c r="R5" s="740"/>
      <c r="S5" s="736"/>
      <c r="T5" s="741"/>
      <c r="U5" s="742"/>
      <c r="V5" s="742"/>
      <c r="W5" s="743"/>
      <c r="X5" s="744"/>
      <c r="Y5" s="1329"/>
      <c r="Z5" s="738"/>
      <c r="AA5" s="1326"/>
      <c r="AB5" s="745"/>
      <c r="AC5" s="745"/>
      <c r="AD5" s="745"/>
      <c r="AE5" s="745"/>
      <c r="AF5" s="746"/>
      <c r="AG5" s="2077" t="s">
        <v>1734</v>
      </c>
      <c r="AH5" s="2078"/>
      <c r="AI5" s="2078"/>
      <c r="AJ5" s="2078"/>
      <c r="AK5" s="2078"/>
      <c r="AL5" s="2078"/>
      <c r="AM5" s="2078"/>
      <c r="AN5" s="2078"/>
      <c r="AO5" s="2078"/>
      <c r="AP5" s="2080"/>
      <c r="AQ5" s="2077" t="s">
        <v>1735</v>
      </c>
      <c r="AR5" s="2078"/>
      <c r="AS5" s="2078"/>
      <c r="AT5" s="2078"/>
      <c r="AU5" s="2080"/>
      <c r="AV5" s="2077" t="s">
        <v>1736</v>
      </c>
      <c r="AW5" s="2078"/>
      <c r="AX5" s="2078"/>
      <c r="AY5" s="2078"/>
      <c r="AZ5" s="2078"/>
      <c r="BA5" s="2078"/>
      <c r="BB5" s="2078"/>
      <c r="BC5" s="2078"/>
      <c r="BD5" s="2078"/>
      <c r="BE5" s="2078"/>
      <c r="BF5" s="2078"/>
      <c r="BG5" s="2078"/>
      <c r="BH5" s="2078"/>
      <c r="BI5" s="2078"/>
      <c r="BJ5" s="2078"/>
      <c r="BK5" s="2080"/>
      <c r="BL5" s="2081" t="s">
        <v>956</v>
      </c>
      <c r="BM5" s="2082"/>
      <c r="BN5" s="2082"/>
      <c r="BO5" s="2082"/>
      <c r="BP5" s="2083"/>
      <c r="BQ5" s="2084" t="s">
        <v>1737</v>
      </c>
      <c r="BR5" s="2085"/>
      <c r="BS5" s="2085"/>
      <c r="BT5" s="2085"/>
      <c r="BU5" s="2086"/>
      <c r="BV5" s="2084" t="s">
        <v>1738</v>
      </c>
      <c r="BW5" s="2085"/>
      <c r="BX5" s="2085"/>
      <c r="BY5" s="2085"/>
      <c r="BZ5" s="2086"/>
      <c r="CA5" s="2084" t="s">
        <v>1739</v>
      </c>
      <c r="CB5" s="2085"/>
      <c r="CC5" s="2085"/>
      <c r="CD5" s="2085"/>
      <c r="CE5" s="2086"/>
      <c r="CF5" s="2084" t="s">
        <v>1740</v>
      </c>
      <c r="CG5" s="2085"/>
      <c r="CH5" s="2085"/>
      <c r="CI5" s="2085"/>
      <c r="CJ5" s="2086"/>
      <c r="CK5" s="2084" t="s">
        <v>1741</v>
      </c>
      <c r="CL5" s="2085"/>
      <c r="CM5" s="2085"/>
      <c r="CN5" s="2085"/>
      <c r="CO5" s="2086"/>
      <c r="CP5" s="2084" t="s">
        <v>1742</v>
      </c>
      <c r="CQ5" s="2085"/>
      <c r="CR5" s="2085"/>
      <c r="CS5" s="2085"/>
      <c r="CT5" s="2086"/>
      <c r="CU5" s="2074" t="s">
        <v>1743</v>
      </c>
      <c r="CV5" s="2075"/>
      <c r="CW5" s="2075"/>
      <c r="CX5" s="2075"/>
      <c r="CY5" s="2074" t="s">
        <v>1744</v>
      </c>
      <c r="CZ5" s="2075"/>
      <c r="DA5" s="2075"/>
      <c r="DB5" s="2076"/>
      <c r="DC5" s="745"/>
      <c r="DD5" s="747"/>
      <c r="DE5" s="748"/>
    </row>
    <row r="6" spans="1:109" s="56" customFormat="1" ht="51">
      <c r="A6" s="749" t="s">
        <v>1745</v>
      </c>
      <c r="B6" s="750" t="s">
        <v>1746</v>
      </c>
      <c r="C6" s="751" t="s">
        <v>1481</v>
      </c>
      <c r="D6" s="752" t="s">
        <v>1747</v>
      </c>
      <c r="E6" s="753" t="s">
        <v>1748</v>
      </c>
      <c r="F6" s="754" t="s">
        <v>1749</v>
      </c>
      <c r="G6" s="755" t="s">
        <v>1750</v>
      </c>
      <c r="H6" s="756" t="s">
        <v>1751</v>
      </c>
      <c r="I6" s="757" t="s">
        <v>709</v>
      </c>
      <c r="J6" s="758" t="s">
        <v>712</v>
      </c>
      <c r="K6" s="758" t="s">
        <v>715</v>
      </c>
      <c r="L6" s="758" t="s">
        <v>718</v>
      </c>
      <c r="M6" s="758" t="s">
        <v>721</v>
      </c>
      <c r="N6" s="758" t="s">
        <v>724</v>
      </c>
      <c r="O6" s="758" t="s">
        <v>1752</v>
      </c>
      <c r="P6" s="758" t="s">
        <v>727</v>
      </c>
      <c r="Q6" s="759" t="s">
        <v>1046</v>
      </c>
      <c r="R6" s="760" t="s">
        <v>942</v>
      </c>
      <c r="S6" s="753" t="s">
        <v>943</v>
      </c>
      <c r="T6" s="761" t="s">
        <v>944</v>
      </c>
      <c r="U6" s="753" t="s">
        <v>1753</v>
      </c>
      <c r="V6" s="753" t="s">
        <v>1754</v>
      </c>
      <c r="W6" s="753" t="s">
        <v>1755</v>
      </c>
      <c r="X6" s="762" t="s">
        <v>109</v>
      </c>
      <c r="Y6" s="763" t="s">
        <v>1090</v>
      </c>
      <c r="Z6" s="755" t="s">
        <v>1756</v>
      </c>
      <c r="AA6" s="764" t="s">
        <v>1757</v>
      </c>
      <c r="AB6" s="764" t="s">
        <v>1758</v>
      </c>
      <c r="AC6" s="764" t="s">
        <v>1759</v>
      </c>
      <c r="AD6" s="764" t="s">
        <v>1760</v>
      </c>
      <c r="AE6" s="764" t="s">
        <v>1761</v>
      </c>
      <c r="AF6" s="765" t="s">
        <v>1762</v>
      </c>
      <c r="AG6" s="757" t="s">
        <v>1763</v>
      </c>
      <c r="AH6" s="758" t="s">
        <v>1764</v>
      </c>
      <c r="AI6" s="758" t="s">
        <v>1765</v>
      </c>
      <c r="AJ6" s="758" t="s">
        <v>1766</v>
      </c>
      <c r="AK6" s="758" t="s">
        <v>1767</v>
      </c>
      <c r="AL6" s="758" t="s">
        <v>1768</v>
      </c>
      <c r="AM6" s="758" t="s">
        <v>1769</v>
      </c>
      <c r="AN6" s="758" t="s">
        <v>1050</v>
      </c>
      <c r="AO6" s="758" t="s">
        <v>1770</v>
      </c>
      <c r="AP6" s="766" t="s">
        <v>1771</v>
      </c>
      <c r="AQ6" s="757" t="s">
        <v>968</v>
      </c>
      <c r="AR6" s="758" t="s">
        <v>979</v>
      </c>
      <c r="AS6" s="758" t="s">
        <v>958</v>
      </c>
      <c r="AT6" s="758" t="s">
        <v>987</v>
      </c>
      <c r="AU6" s="766" t="s">
        <v>991</v>
      </c>
      <c r="AV6" s="767" t="s">
        <v>1772</v>
      </c>
      <c r="AW6" s="768" t="s">
        <v>1773</v>
      </c>
      <c r="AX6" s="768" t="s">
        <v>1774</v>
      </c>
      <c r="AY6" s="768" t="s">
        <v>1775</v>
      </c>
      <c r="AZ6" s="768" t="s">
        <v>1776</v>
      </c>
      <c r="BA6" s="768" t="s">
        <v>1777</v>
      </c>
      <c r="BB6" s="768" t="s">
        <v>1778</v>
      </c>
      <c r="BC6" s="768" t="s">
        <v>1779</v>
      </c>
      <c r="BD6" s="768" t="s">
        <v>1780</v>
      </c>
      <c r="BE6" s="768" t="s">
        <v>1781</v>
      </c>
      <c r="BF6" s="768" t="s">
        <v>1782</v>
      </c>
      <c r="BG6" s="768" t="s">
        <v>1783</v>
      </c>
      <c r="BH6" s="768" t="s">
        <v>1784</v>
      </c>
      <c r="BI6" s="768" t="s">
        <v>1785</v>
      </c>
      <c r="BJ6" s="768" t="s">
        <v>1786</v>
      </c>
      <c r="BK6" s="769" t="s">
        <v>1787</v>
      </c>
      <c r="BL6" s="757" t="s">
        <v>968</v>
      </c>
      <c r="BM6" s="758" t="s">
        <v>979</v>
      </c>
      <c r="BN6" s="758" t="s">
        <v>958</v>
      </c>
      <c r="BO6" s="758" t="s">
        <v>987</v>
      </c>
      <c r="BP6" s="766" t="s">
        <v>991</v>
      </c>
      <c r="BQ6" s="757" t="s">
        <v>968</v>
      </c>
      <c r="BR6" s="758" t="s">
        <v>979</v>
      </c>
      <c r="BS6" s="758" t="s">
        <v>958</v>
      </c>
      <c r="BT6" s="758" t="s">
        <v>987</v>
      </c>
      <c r="BU6" s="766" t="s">
        <v>991</v>
      </c>
      <c r="BV6" s="757" t="s">
        <v>968</v>
      </c>
      <c r="BW6" s="758" t="s">
        <v>979</v>
      </c>
      <c r="BX6" s="758" t="s">
        <v>958</v>
      </c>
      <c r="BY6" s="758" t="s">
        <v>987</v>
      </c>
      <c r="BZ6" s="766" t="s">
        <v>991</v>
      </c>
      <c r="CA6" s="757" t="s">
        <v>968</v>
      </c>
      <c r="CB6" s="758" t="s">
        <v>979</v>
      </c>
      <c r="CC6" s="758" t="s">
        <v>958</v>
      </c>
      <c r="CD6" s="758" t="s">
        <v>987</v>
      </c>
      <c r="CE6" s="766" t="s">
        <v>991</v>
      </c>
      <c r="CF6" s="757" t="s">
        <v>968</v>
      </c>
      <c r="CG6" s="758" t="s">
        <v>979</v>
      </c>
      <c r="CH6" s="758" t="s">
        <v>958</v>
      </c>
      <c r="CI6" s="758" t="s">
        <v>987</v>
      </c>
      <c r="CJ6" s="766" t="s">
        <v>991</v>
      </c>
      <c r="CK6" s="757" t="s">
        <v>968</v>
      </c>
      <c r="CL6" s="758" t="s">
        <v>979</v>
      </c>
      <c r="CM6" s="758" t="s">
        <v>958</v>
      </c>
      <c r="CN6" s="758" t="s">
        <v>987</v>
      </c>
      <c r="CO6" s="766" t="s">
        <v>991</v>
      </c>
      <c r="CP6" s="757" t="s">
        <v>968</v>
      </c>
      <c r="CQ6" s="758" t="s">
        <v>979</v>
      </c>
      <c r="CR6" s="758" t="s">
        <v>958</v>
      </c>
      <c r="CS6" s="758" t="s">
        <v>987</v>
      </c>
      <c r="CT6" s="766" t="s">
        <v>991</v>
      </c>
      <c r="CU6" s="770" t="s">
        <v>1788</v>
      </c>
      <c r="CV6" s="771" t="s">
        <v>1789</v>
      </c>
      <c r="CW6" s="772" t="s">
        <v>1790</v>
      </c>
      <c r="CX6" s="773" t="s">
        <v>1791</v>
      </c>
      <c r="CY6" s="770" t="s">
        <v>1792</v>
      </c>
      <c r="CZ6" s="771" t="s">
        <v>1793</v>
      </c>
      <c r="DA6" s="772" t="s">
        <v>1794</v>
      </c>
      <c r="DB6" s="773" t="s">
        <v>1795</v>
      </c>
      <c r="DC6" s="764" t="s">
        <v>1796</v>
      </c>
      <c r="DD6" s="774" t="s">
        <v>1797</v>
      </c>
      <c r="DE6" s="765" t="s">
        <v>1798</v>
      </c>
    </row>
    <row r="7" spans="1:109" ht="15.75" customHeight="1">
      <c r="A7" s="775" t="s">
        <v>1018</v>
      </c>
      <c r="B7" s="776">
        <v>1</v>
      </c>
      <c r="C7" s="777" t="s">
        <v>1799</v>
      </c>
      <c r="D7" s="778" t="s">
        <v>1800</v>
      </c>
      <c r="E7" s="778" t="s">
        <v>1801</v>
      </c>
      <c r="F7" s="779" t="s">
        <v>1802</v>
      </c>
      <c r="G7" s="780" t="s">
        <v>130</v>
      </c>
      <c r="H7" s="781" t="s">
        <v>1803</v>
      </c>
      <c r="I7" s="782"/>
      <c r="J7" s="783">
        <v>1</v>
      </c>
      <c r="K7" s="783"/>
      <c r="L7" s="783"/>
      <c r="M7" s="783"/>
      <c r="N7" s="783"/>
      <c r="O7" s="783"/>
      <c r="P7" s="784"/>
      <c r="Q7" s="785">
        <f>SUM(I7:P7)</f>
        <v>1</v>
      </c>
      <c r="R7" s="777" t="s">
        <v>986</v>
      </c>
      <c r="S7" s="778" t="s">
        <v>964</v>
      </c>
      <c r="T7" s="786" t="s">
        <v>965</v>
      </c>
      <c r="U7" s="778" t="s">
        <v>1804</v>
      </c>
      <c r="V7" s="778" t="s">
        <v>985</v>
      </c>
      <c r="W7" s="778" t="s">
        <v>1805</v>
      </c>
      <c r="X7" s="1308">
        <v>0</v>
      </c>
      <c r="Y7" s="787" t="s">
        <v>977</v>
      </c>
      <c r="Z7" s="780" t="s">
        <v>130</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1018</v>
      </c>
      <c r="B8" s="776">
        <v>2</v>
      </c>
      <c r="C8" s="792" t="s">
        <v>1806</v>
      </c>
      <c r="D8" s="776" t="s">
        <v>1807</v>
      </c>
      <c r="E8" s="776" t="s">
        <v>1808</v>
      </c>
      <c r="F8" s="788" t="s">
        <v>1809</v>
      </c>
      <c r="G8" s="793" t="s">
        <v>625</v>
      </c>
      <c r="H8" s="794" t="s">
        <v>1810</v>
      </c>
      <c r="I8" s="795"/>
      <c r="J8" s="796">
        <v>1</v>
      </c>
      <c r="K8" s="796"/>
      <c r="L8" s="796"/>
      <c r="M8" s="796"/>
      <c r="N8" s="796"/>
      <c r="O8" s="796"/>
      <c r="P8" s="797"/>
      <c r="Q8" s="798">
        <f>SUM(I8:P8)</f>
        <v>1</v>
      </c>
      <c r="R8" s="792" t="s">
        <v>986</v>
      </c>
      <c r="S8" s="776" t="s">
        <v>964</v>
      </c>
      <c r="T8" s="799" t="s">
        <v>965</v>
      </c>
      <c r="U8" s="776" t="s">
        <v>625</v>
      </c>
      <c r="V8" s="776" t="s">
        <v>990</v>
      </c>
      <c r="W8" s="776" t="s">
        <v>1811</v>
      </c>
      <c r="X8" s="1278">
        <v>1</v>
      </c>
      <c r="Y8" s="801" t="s">
        <v>977</v>
      </c>
      <c r="Z8" s="793" t="s">
        <v>625</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1018</v>
      </c>
      <c r="B9" s="776">
        <v>3</v>
      </c>
      <c r="C9" s="792" t="s">
        <v>1812</v>
      </c>
      <c r="D9" s="776" t="s">
        <v>1807</v>
      </c>
      <c r="E9" s="776" t="s">
        <v>1808</v>
      </c>
      <c r="F9" s="788" t="s">
        <v>1813</v>
      </c>
      <c r="G9" s="793" t="s">
        <v>1814</v>
      </c>
      <c r="H9" s="794" t="s">
        <v>1815</v>
      </c>
      <c r="I9" s="795">
        <v>0.3</v>
      </c>
      <c r="J9" s="796">
        <v>0.7</v>
      </c>
      <c r="K9" s="796"/>
      <c r="L9" s="796"/>
      <c r="M9" s="796"/>
      <c r="N9" s="796"/>
      <c r="O9" s="796"/>
      <c r="P9" s="797"/>
      <c r="Q9" s="798">
        <f t="shared" ref="Q9:Q72" si="0">SUM(I9:P9)</f>
        <v>1</v>
      </c>
      <c r="R9" s="792" t="s">
        <v>986</v>
      </c>
      <c r="S9" s="776" t="s">
        <v>964</v>
      </c>
      <c r="T9" s="1444" t="s">
        <v>976</v>
      </c>
      <c r="U9" s="776" t="s">
        <v>1816</v>
      </c>
      <c r="V9" s="776" t="s">
        <v>990</v>
      </c>
      <c r="W9" s="776" t="s">
        <v>1817</v>
      </c>
      <c r="X9" s="832">
        <v>1</v>
      </c>
      <c r="Y9" s="801" t="s">
        <v>977</v>
      </c>
      <c r="Z9" s="793" t="s">
        <v>1814</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1018</v>
      </c>
      <c r="B10" s="776">
        <v>4</v>
      </c>
      <c r="C10" s="792" t="s">
        <v>1818</v>
      </c>
      <c r="D10" s="776" t="s">
        <v>1800</v>
      </c>
      <c r="E10" s="776" t="s">
        <v>1819</v>
      </c>
      <c r="F10" s="788" t="s">
        <v>1820</v>
      </c>
      <c r="G10" s="793" t="s">
        <v>491</v>
      </c>
      <c r="H10" s="794" t="s">
        <v>1821</v>
      </c>
      <c r="I10" s="818"/>
      <c r="J10" s="796">
        <v>1</v>
      </c>
      <c r="K10" s="796"/>
      <c r="L10" s="796"/>
      <c r="M10" s="796"/>
      <c r="N10" s="796"/>
      <c r="O10" s="796"/>
      <c r="P10" s="797"/>
      <c r="Q10" s="798">
        <f t="shared" si="0"/>
        <v>1</v>
      </c>
      <c r="R10" s="792" t="s">
        <v>963</v>
      </c>
      <c r="S10" s="776"/>
      <c r="T10" s="799"/>
      <c r="U10" s="776" t="s">
        <v>1822</v>
      </c>
      <c r="V10" s="776" t="s">
        <v>269</v>
      </c>
      <c r="W10" s="776" t="s">
        <v>1823</v>
      </c>
      <c r="X10" s="832">
        <v>1</v>
      </c>
      <c r="Y10" s="801" t="s">
        <v>977</v>
      </c>
      <c r="Z10" s="793" t="s">
        <v>491</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1018</v>
      </c>
      <c r="B11" s="776">
        <v>5</v>
      </c>
      <c r="C11" s="792" t="s">
        <v>1824</v>
      </c>
      <c r="D11" s="776" t="s">
        <v>1800</v>
      </c>
      <c r="E11" s="776" t="s">
        <v>1819</v>
      </c>
      <c r="F11" s="788" t="s">
        <v>1825</v>
      </c>
      <c r="G11" s="793" t="s">
        <v>160</v>
      </c>
      <c r="H11" s="794" t="s">
        <v>1826</v>
      </c>
      <c r="I11" s="795"/>
      <c r="J11" s="796">
        <v>1</v>
      </c>
      <c r="K11" s="796"/>
      <c r="L11" s="796"/>
      <c r="M11" s="796"/>
      <c r="N11" s="796"/>
      <c r="O11" s="796"/>
      <c r="P11" s="797"/>
      <c r="Q11" s="798">
        <f t="shared" si="0"/>
        <v>1</v>
      </c>
      <c r="R11" s="792" t="s">
        <v>983</v>
      </c>
      <c r="S11" s="776" t="s">
        <v>964</v>
      </c>
      <c r="T11" s="799" t="s">
        <v>965</v>
      </c>
      <c r="U11" s="776" t="s">
        <v>1827</v>
      </c>
      <c r="V11" s="776" t="s">
        <v>269</v>
      </c>
      <c r="W11" s="776" t="s">
        <v>1828</v>
      </c>
      <c r="X11" s="1278">
        <v>2</v>
      </c>
      <c r="Y11" s="822" t="s">
        <v>977</v>
      </c>
      <c r="Z11" s="793" t="s">
        <v>160</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1018</v>
      </c>
      <c r="B12" s="776">
        <v>6</v>
      </c>
      <c r="C12" s="792" t="s">
        <v>1829</v>
      </c>
      <c r="D12" s="776" t="s">
        <v>1800</v>
      </c>
      <c r="E12" s="776" t="s">
        <v>1808</v>
      </c>
      <c r="F12" s="788" t="s">
        <v>1830</v>
      </c>
      <c r="G12" s="793" t="s">
        <v>154</v>
      </c>
      <c r="H12" s="794" t="s">
        <v>1831</v>
      </c>
      <c r="I12" s="795"/>
      <c r="J12" s="796">
        <v>1</v>
      </c>
      <c r="K12" s="796"/>
      <c r="L12" s="796"/>
      <c r="M12" s="796"/>
      <c r="N12" s="796"/>
      <c r="O12" s="796"/>
      <c r="P12" s="797"/>
      <c r="Q12" s="798">
        <f t="shared" si="0"/>
        <v>1</v>
      </c>
      <c r="R12" s="792" t="s">
        <v>983</v>
      </c>
      <c r="S12" s="776" t="s">
        <v>964</v>
      </c>
      <c r="T12" s="799" t="s">
        <v>965</v>
      </c>
      <c r="U12" s="776" t="s">
        <v>1832</v>
      </c>
      <c r="V12" s="776" t="s">
        <v>990</v>
      </c>
      <c r="W12" s="776" t="s">
        <v>1833</v>
      </c>
      <c r="X12" s="832">
        <v>1</v>
      </c>
      <c r="Y12" s="822" t="s">
        <v>977</v>
      </c>
      <c r="Z12" s="793" t="s">
        <v>154</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1018</v>
      </c>
      <c r="B13" s="776">
        <v>7</v>
      </c>
      <c r="C13" s="792" t="s">
        <v>1834</v>
      </c>
      <c r="D13" s="776" t="s">
        <v>1835</v>
      </c>
      <c r="E13" s="776" t="s">
        <v>1801</v>
      </c>
      <c r="F13" s="788" t="s">
        <v>1836</v>
      </c>
      <c r="G13" s="793" t="s">
        <v>124</v>
      </c>
      <c r="H13" s="794" t="s">
        <v>1837</v>
      </c>
      <c r="I13" s="795"/>
      <c r="J13" s="796">
        <v>1</v>
      </c>
      <c r="K13" s="796"/>
      <c r="L13" s="796"/>
      <c r="M13" s="796"/>
      <c r="N13" s="796"/>
      <c r="O13" s="796"/>
      <c r="P13" s="797"/>
      <c r="Q13" s="798">
        <f t="shared" si="0"/>
        <v>1</v>
      </c>
      <c r="R13" s="792" t="s">
        <v>983</v>
      </c>
      <c r="S13" s="776" t="s">
        <v>964</v>
      </c>
      <c r="T13" s="799" t="s">
        <v>965</v>
      </c>
      <c r="U13" s="776" t="s">
        <v>1838</v>
      </c>
      <c r="V13" s="776" t="s">
        <v>1039</v>
      </c>
      <c r="W13" s="776" t="s">
        <v>1839</v>
      </c>
      <c r="X13" s="1278">
        <v>2</v>
      </c>
      <c r="Y13" s="822" t="s">
        <v>977</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1018</v>
      </c>
      <c r="B14" s="776">
        <v>8</v>
      </c>
      <c r="C14" s="792" t="s">
        <v>1840</v>
      </c>
      <c r="D14" s="776" t="s">
        <v>1841</v>
      </c>
      <c r="E14" s="776" t="s">
        <v>1819</v>
      </c>
      <c r="F14" s="788" t="s">
        <v>1842</v>
      </c>
      <c r="G14" s="793" t="s">
        <v>1843</v>
      </c>
      <c r="H14" s="794" t="s">
        <v>1844</v>
      </c>
      <c r="I14" s="795"/>
      <c r="J14" s="796"/>
      <c r="K14" s="796"/>
      <c r="L14" s="796"/>
      <c r="M14" s="796">
        <v>1</v>
      </c>
      <c r="N14" s="796"/>
      <c r="O14" s="796"/>
      <c r="P14" s="797"/>
      <c r="Q14" s="798">
        <f t="shared" si="0"/>
        <v>1</v>
      </c>
      <c r="R14" s="792" t="s">
        <v>986</v>
      </c>
      <c r="S14" s="776" t="s">
        <v>964</v>
      </c>
      <c r="T14" s="799" t="s">
        <v>965</v>
      </c>
      <c r="U14" s="776" t="s">
        <v>1027</v>
      </c>
      <c r="V14" s="776" t="s">
        <v>1039</v>
      </c>
      <c r="W14" s="776" t="s">
        <v>1839</v>
      </c>
      <c r="X14" s="832">
        <v>2</v>
      </c>
      <c r="Y14" s="824" t="s">
        <v>966</v>
      </c>
      <c r="Z14" s="793" t="s">
        <v>1843</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1018</v>
      </c>
      <c r="B15" s="776">
        <v>9</v>
      </c>
      <c r="C15" s="792" t="s">
        <v>1845</v>
      </c>
      <c r="D15" s="776" t="s">
        <v>1841</v>
      </c>
      <c r="E15" s="776" t="s">
        <v>1819</v>
      </c>
      <c r="F15" s="788" t="s">
        <v>1846</v>
      </c>
      <c r="G15" s="793" t="s">
        <v>1847</v>
      </c>
      <c r="H15" s="794" t="s">
        <v>1848</v>
      </c>
      <c r="I15" s="795"/>
      <c r="J15" s="796">
        <v>1</v>
      </c>
      <c r="K15" s="796"/>
      <c r="L15" s="796"/>
      <c r="M15" s="796"/>
      <c r="N15" s="796"/>
      <c r="O15" s="796"/>
      <c r="P15" s="797"/>
      <c r="Q15" s="798">
        <f t="shared" si="0"/>
        <v>1</v>
      </c>
      <c r="R15" s="792" t="s">
        <v>986</v>
      </c>
      <c r="S15" s="776" t="s">
        <v>964</v>
      </c>
      <c r="T15" s="799" t="s">
        <v>965</v>
      </c>
      <c r="U15" s="776" t="s">
        <v>1031</v>
      </c>
      <c r="V15" s="776" t="s">
        <v>1039</v>
      </c>
      <c r="W15" s="776" t="s">
        <v>1839</v>
      </c>
      <c r="X15" s="832">
        <v>2</v>
      </c>
      <c r="Y15" s="822" t="s">
        <v>966</v>
      </c>
      <c r="Z15" s="793" t="s">
        <v>1847</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1018</v>
      </c>
      <c r="B16" s="776">
        <v>10</v>
      </c>
      <c r="C16" s="792" t="s">
        <v>1849</v>
      </c>
      <c r="D16" s="776" t="s">
        <v>1800</v>
      </c>
      <c r="E16" s="776" t="s">
        <v>1819</v>
      </c>
      <c r="F16" s="788" t="s">
        <v>1850</v>
      </c>
      <c r="G16" s="793" t="s">
        <v>1851</v>
      </c>
      <c r="H16" s="794" t="s">
        <v>1852</v>
      </c>
      <c r="I16" s="795"/>
      <c r="J16" s="796">
        <v>1</v>
      </c>
      <c r="K16" s="796"/>
      <c r="L16" s="796"/>
      <c r="M16" s="796"/>
      <c r="N16" s="796"/>
      <c r="O16" s="796"/>
      <c r="P16" s="797"/>
      <c r="Q16" s="798">
        <f t="shared" si="0"/>
        <v>1</v>
      </c>
      <c r="R16" s="792" t="s">
        <v>963</v>
      </c>
      <c r="S16" s="776"/>
      <c r="T16" s="799"/>
      <c r="U16" s="776" t="s">
        <v>1822</v>
      </c>
      <c r="V16" s="776" t="s">
        <v>990</v>
      </c>
      <c r="W16" s="776" t="s">
        <v>1853</v>
      </c>
      <c r="X16" s="1278">
        <v>0</v>
      </c>
      <c r="Y16" s="825" t="s">
        <v>977</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1854</v>
      </c>
      <c r="BW16" s="827" t="s">
        <v>1854</v>
      </c>
      <c r="BX16" s="827" t="s">
        <v>1854</v>
      </c>
      <c r="BY16" s="827" t="s">
        <v>1854</v>
      </c>
      <c r="BZ16" s="827" t="s">
        <v>1854</v>
      </c>
      <c r="CA16" s="826">
        <v>0</v>
      </c>
      <c r="CB16" s="827">
        <v>0</v>
      </c>
      <c r="CC16" s="827">
        <v>0</v>
      </c>
      <c r="CD16" s="827">
        <v>0</v>
      </c>
      <c r="CE16" s="828">
        <v>0</v>
      </c>
      <c r="CF16" s="827">
        <v>0</v>
      </c>
      <c r="CG16" s="827">
        <v>0</v>
      </c>
      <c r="CH16" s="827">
        <v>0</v>
      </c>
      <c r="CI16" s="827">
        <v>0</v>
      </c>
      <c r="CJ16" s="828">
        <v>0</v>
      </c>
      <c r="CK16" s="811" t="s">
        <v>1854</v>
      </c>
      <c r="CL16" s="803" t="s">
        <v>1854</v>
      </c>
      <c r="CM16" s="803" t="s">
        <v>1854</v>
      </c>
      <c r="CN16" s="803" t="s">
        <v>1854</v>
      </c>
      <c r="CO16" s="808" t="s">
        <v>1854</v>
      </c>
      <c r="CP16" s="811">
        <v>0</v>
      </c>
      <c r="CQ16" s="803">
        <v>0</v>
      </c>
      <c r="CR16" s="803">
        <v>0</v>
      </c>
      <c r="CS16" s="803">
        <v>0</v>
      </c>
      <c r="CT16" s="808">
        <v>0</v>
      </c>
      <c r="CU16" s="1288" t="s">
        <v>1854</v>
      </c>
      <c r="CV16" s="1287" t="s">
        <v>1854</v>
      </c>
      <c r="CW16" s="1287" t="s">
        <v>1854</v>
      </c>
      <c r="CX16" s="1289" t="s">
        <v>1854</v>
      </c>
      <c r="CY16" s="1287" t="s">
        <v>1854</v>
      </c>
      <c r="CZ16" s="1287" t="s">
        <v>1854</v>
      </c>
      <c r="DA16" s="1287" t="s">
        <v>1854</v>
      </c>
      <c r="DB16" s="1289" t="s">
        <v>1854</v>
      </c>
      <c r="DC16" s="788"/>
      <c r="DD16" s="816">
        <v>1</v>
      </c>
      <c r="DE16" s="817"/>
    </row>
    <row r="17" spans="1:109" ht="15.75" customHeight="1">
      <c r="A17" s="775" t="s">
        <v>1018</v>
      </c>
      <c r="B17" s="776">
        <v>11</v>
      </c>
      <c r="C17" s="792" t="s">
        <v>1855</v>
      </c>
      <c r="D17" s="776" t="s">
        <v>1841</v>
      </c>
      <c r="E17" s="776" t="s">
        <v>1819</v>
      </c>
      <c r="F17" s="788" t="s">
        <v>1856</v>
      </c>
      <c r="G17" s="793" t="s">
        <v>1857</v>
      </c>
      <c r="H17" s="794" t="s">
        <v>1858</v>
      </c>
      <c r="I17" s="795"/>
      <c r="J17" s="796"/>
      <c r="K17" s="796"/>
      <c r="L17" s="796"/>
      <c r="M17" s="796">
        <v>1</v>
      </c>
      <c r="N17" s="796"/>
      <c r="O17" s="796"/>
      <c r="P17" s="797"/>
      <c r="Q17" s="798">
        <f t="shared" si="0"/>
        <v>1</v>
      </c>
      <c r="R17" s="792" t="s">
        <v>963</v>
      </c>
      <c r="S17" s="776"/>
      <c r="T17" s="799"/>
      <c r="U17" s="776" t="s">
        <v>1859</v>
      </c>
      <c r="V17" s="776" t="s">
        <v>269</v>
      </c>
      <c r="W17" s="776" t="s">
        <v>1860</v>
      </c>
      <c r="X17" s="832">
        <v>0</v>
      </c>
      <c r="Y17" s="829" t="s">
        <v>966</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1854</v>
      </c>
      <c r="BR17" s="803" t="s">
        <v>1854</v>
      </c>
      <c r="BS17" s="803" t="s">
        <v>1854</v>
      </c>
      <c r="BT17" s="803" t="s">
        <v>1854</v>
      </c>
      <c r="BU17" s="808" t="s">
        <v>1854</v>
      </c>
      <c r="BV17" s="811" t="s">
        <v>1854</v>
      </c>
      <c r="BW17" s="803" t="s">
        <v>1854</v>
      </c>
      <c r="BX17" s="803" t="s">
        <v>1854</v>
      </c>
      <c r="BY17" s="803" t="s">
        <v>1854</v>
      </c>
      <c r="BZ17" s="803" t="s">
        <v>1854</v>
      </c>
      <c r="CA17" s="811" t="s">
        <v>1854</v>
      </c>
      <c r="CB17" s="803" t="s">
        <v>1854</v>
      </c>
      <c r="CC17" s="803" t="s">
        <v>1854</v>
      </c>
      <c r="CD17" s="803" t="s">
        <v>1854</v>
      </c>
      <c r="CE17" s="808" t="s">
        <v>1854</v>
      </c>
      <c r="CF17" s="803" t="s">
        <v>1854</v>
      </c>
      <c r="CG17" s="803" t="s">
        <v>1854</v>
      </c>
      <c r="CH17" s="803" t="s">
        <v>1854</v>
      </c>
      <c r="CI17" s="803" t="s">
        <v>1854</v>
      </c>
      <c r="CJ17" s="808" t="s">
        <v>1854</v>
      </c>
      <c r="CK17" s="811" t="s">
        <v>1854</v>
      </c>
      <c r="CL17" s="803" t="s">
        <v>1854</v>
      </c>
      <c r="CM17" s="803" t="s">
        <v>1854</v>
      </c>
      <c r="CN17" s="803" t="s">
        <v>1854</v>
      </c>
      <c r="CO17" s="808" t="s">
        <v>1854</v>
      </c>
      <c r="CP17" s="811" t="s">
        <v>1854</v>
      </c>
      <c r="CQ17" s="803" t="s">
        <v>1854</v>
      </c>
      <c r="CR17" s="803" t="s">
        <v>1854</v>
      </c>
      <c r="CS17" s="803" t="s">
        <v>1854</v>
      </c>
      <c r="CT17" s="808" t="s">
        <v>1854</v>
      </c>
      <c r="CU17" s="1288" t="s">
        <v>1854</v>
      </c>
      <c r="CV17" s="1287" t="s">
        <v>1854</v>
      </c>
      <c r="CW17" s="1287" t="s">
        <v>1854</v>
      </c>
      <c r="CX17" s="1289" t="s">
        <v>1854</v>
      </c>
      <c r="CY17" s="1287" t="s">
        <v>1854</v>
      </c>
      <c r="CZ17" s="1287" t="s">
        <v>1854</v>
      </c>
      <c r="DA17" s="1287" t="s">
        <v>1854</v>
      </c>
      <c r="DB17" s="1289" t="s">
        <v>1854</v>
      </c>
      <c r="DC17" s="788"/>
      <c r="DD17" s="816">
        <v>1</v>
      </c>
      <c r="DE17" s="817"/>
    </row>
    <row r="18" spans="1:109" ht="15.75" customHeight="1">
      <c r="A18" s="775" t="s">
        <v>1018</v>
      </c>
      <c r="B18" s="776">
        <v>12</v>
      </c>
      <c r="C18" s="792" t="s">
        <v>1861</v>
      </c>
      <c r="D18" s="776" t="s">
        <v>1841</v>
      </c>
      <c r="E18" s="776" t="s">
        <v>1819</v>
      </c>
      <c r="F18" s="788" t="s">
        <v>1862</v>
      </c>
      <c r="G18" s="793" t="s">
        <v>1863</v>
      </c>
      <c r="H18" s="794" t="s">
        <v>1864</v>
      </c>
      <c r="I18" s="795"/>
      <c r="J18" s="796"/>
      <c r="K18" s="796"/>
      <c r="L18" s="796"/>
      <c r="M18" s="796">
        <v>1</v>
      </c>
      <c r="N18" s="796"/>
      <c r="O18" s="796"/>
      <c r="P18" s="797"/>
      <c r="Q18" s="798">
        <f t="shared" si="0"/>
        <v>1</v>
      </c>
      <c r="R18" s="792" t="s">
        <v>963</v>
      </c>
      <c r="S18" s="776"/>
      <c r="T18" s="799"/>
      <c r="U18" s="776" t="s">
        <v>1859</v>
      </c>
      <c r="V18" s="776" t="s">
        <v>269</v>
      </c>
      <c r="W18" s="776" t="s">
        <v>1860</v>
      </c>
      <c r="X18" s="832">
        <v>0</v>
      </c>
      <c r="Y18" s="824" t="s">
        <v>966</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1854</v>
      </c>
      <c r="BR18" s="803" t="s">
        <v>1854</v>
      </c>
      <c r="BS18" s="803" t="s">
        <v>1854</v>
      </c>
      <c r="BT18" s="803" t="s">
        <v>1854</v>
      </c>
      <c r="BU18" s="808" t="s">
        <v>1854</v>
      </c>
      <c r="BV18" s="811" t="s">
        <v>1854</v>
      </c>
      <c r="BW18" s="803" t="s">
        <v>1854</v>
      </c>
      <c r="BX18" s="803" t="s">
        <v>1854</v>
      </c>
      <c r="BY18" s="803" t="s">
        <v>1854</v>
      </c>
      <c r="BZ18" s="803" t="s">
        <v>1854</v>
      </c>
      <c r="CA18" s="811" t="s">
        <v>1854</v>
      </c>
      <c r="CB18" s="803" t="s">
        <v>1854</v>
      </c>
      <c r="CC18" s="803" t="s">
        <v>1854</v>
      </c>
      <c r="CD18" s="803" t="s">
        <v>1854</v>
      </c>
      <c r="CE18" s="808" t="s">
        <v>1854</v>
      </c>
      <c r="CF18" s="803" t="s">
        <v>1854</v>
      </c>
      <c r="CG18" s="803" t="s">
        <v>1854</v>
      </c>
      <c r="CH18" s="803" t="s">
        <v>1854</v>
      </c>
      <c r="CI18" s="803" t="s">
        <v>1854</v>
      </c>
      <c r="CJ18" s="808" t="s">
        <v>1854</v>
      </c>
      <c r="CK18" s="811" t="s">
        <v>1854</v>
      </c>
      <c r="CL18" s="803" t="s">
        <v>1854</v>
      </c>
      <c r="CM18" s="803" t="s">
        <v>1854</v>
      </c>
      <c r="CN18" s="803" t="s">
        <v>1854</v>
      </c>
      <c r="CO18" s="808" t="s">
        <v>1854</v>
      </c>
      <c r="CP18" s="811" t="s">
        <v>1854</v>
      </c>
      <c r="CQ18" s="803" t="s">
        <v>1854</v>
      </c>
      <c r="CR18" s="803" t="s">
        <v>1854</v>
      </c>
      <c r="CS18" s="803" t="s">
        <v>1854</v>
      </c>
      <c r="CT18" s="808" t="s">
        <v>1854</v>
      </c>
      <c r="CU18" s="1288" t="s">
        <v>1854</v>
      </c>
      <c r="CV18" s="1287" t="s">
        <v>1854</v>
      </c>
      <c r="CW18" s="1287" t="s">
        <v>1854</v>
      </c>
      <c r="CX18" s="1289" t="s">
        <v>1854</v>
      </c>
      <c r="CY18" s="1287" t="s">
        <v>1854</v>
      </c>
      <c r="CZ18" s="1287" t="s">
        <v>1854</v>
      </c>
      <c r="DA18" s="1287" t="s">
        <v>1854</v>
      </c>
      <c r="DB18" s="1289" t="s">
        <v>1854</v>
      </c>
      <c r="DC18" s="788"/>
      <c r="DD18" s="816">
        <v>1</v>
      </c>
      <c r="DE18" s="817"/>
    </row>
    <row r="19" spans="1:109" ht="15.75" customHeight="1">
      <c r="A19" s="775" t="s">
        <v>1018</v>
      </c>
      <c r="B19" s="776">
        <v>13</v>
      </c>
      <c r="C19" s="792" t="s">
        <v>1865</v>
      </c>
      <c r="D19" s="776" t="s">
        <v>1807</v>
      </c>
      <c r="E19" s="776" t="s">
        <v>1819</v>
      </c>
      <c r="F19" s="788" t="s">
        <v>1866</v>
      </c>
      <c r="G19" s="793" t="s">
        <v>1867</v>
      </c>
      <c r="H19" s="794" t="s">
        <v>1868</v>
      </c>
      <c r="I19" s="795">
        <v>1</v>
      </c>
      <c r="J19" s="796"/>
      <c r="K19" s="796"/>
      <c r="L19" s="796"/>
      <c r="M19" s="796"/>
      <c r="N19" s="796"/>
      <c r="O19" s="796"/>
      <c r="P19" s="797"/>
      <c r="Q19" s="798">
        <f t="shared" si="0"/>
        <v>1</v>
      </c>
      <c r="R19" s="792" t="s">
        <v>974</v>
      </c>
      <c r="S19" s="776" t="s">
        <v>964</v>
      </c>
      <c r="T19" s="799" t="s">
        <v>965</v>
      </c>
      <c r="U19" s="776" t="s">
        <v>1816</v>
      </c>
      <c r="V19" s="776" t="s">
        <v>990</v>
      </c>
      <c r="W19" s="776" t="s">
        <v>1869</v>
      </c>
      <c r="X19" s="832">
        <v>0</v>
      </c>
      <c r="Y19" s="829" t="s">
        <v>966</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961</v>
      </c>
      <c r="BM19" s="788" t="s">
        <v>961</v>
      </c>
      <c r="BN19" s="788" t="s">
        <v>961</v>
      </c>
      <c r="BO19" s="788" t="s">
        <v>961</v>
      </c>
      <c r="BP19" s="799" t="s">
        <v>961</v>
      </c>
      <c r="BQ19" s="811" t="s">
        <v>1854</v>
      </c>
      <c r="BR19" s="803" t="s">
        <v>1854</v>
      </c>
      <c r="BS19" s="803" t="s">
        <v>1854</v>
      </c>
      <c r="BT19" s="803" t="s">
        <v>1854</v>
      </c>
      <c r="BU19" s="808" t="s">
        <v>1854</v>
      </c>
      <c r="BV19" s="811" t="s">
        <v>1854</v>
      </c>
      <c r="BW19" s="803" t="s">
        <v>1854</v>
      </c>
      <c r="BX19" s="803" t="s">
        <v>1854</v>
      </c>
      <c r="BY19" s="803" t="s">
        <v>1854</v>
      </c>
      <c r="BZ19" s="803" t="s">
        <v>1854</v>
      </c>
      <c r="CA19" s="811" t="s">
        <v>1854</v>
      </c>
      <c r="CB19" s="803" t="s">
        <v>1854</v>
      </c>
      <c r="CC19" s="803" t="s">
        <v>1854</v>
      </c>
      <c r="CD19" s="803" t="s">
        <v>1854</v>
      </c>
      <c r="CE19" s="808" t="s">
        <v>1854</v>
      </c>
      <c r="CF19" s="803" t="s">
        <v>1854</v>
      </c>
      <c r="CG19" s="803" t="s">
        <v>1854</v>
      </c>
      <c r="CH19" s="803" t="s">
        <v>1854</v>
      </c>
      <c r="CI19" s="803" t="s">
        <v>1854</v>
      </c>
      <c r="CJ19" s="808" t="s">
        <v>1854</v>
      </c>
      <c r="CK19" s="811" t="s">
        <v>1854</v>
      </c>
      <c r="CL19" s="803" t="s">
        <v>1854</v>
      </c>
      <c r="CM19" s="803" t="s">
        <v>1854</v>
      </c>
      <c r="CN19" s="803" t="s">
        <v>1854</v>
      </c>
      <c r="CO19" s="808" t="s">
        <v>1854</v>
      </c>
      <c r="CP19" s="811" t="s">
        <v>1854</v>
      </c>
      <c r="CQ19" s="803" t="s">
        <v>1854</v>
      </c>
      <c r="CR19" s="803" t="s">
        <v>1854</v>
      </c>
      <c r="CS19" s="803" t="s">
        <v>1854</v>
      </c>
      <c r="CT19" s="808" t="s">
        <v>1854</v>
      </c>
      <c r="CU19" s="1288" t="s">
        <v>1854</v>
      </c>
      <c r="CV19" s="1287" t="s">
        <v>1854</v>
      </c>
      <c r="CW19" s="1287" t="s">
        <v>1854</v>
      </c>
      <c r="CX19" s="1289" t="s">
        <v>1854</v>
      </c>
      <c r="CY19" s="1287">
        <v>0.14299999999999999</v>
      </c>
      <c r="CZ19" s="1287" t="s">
        <v>1854</v>
      </c>
      <c r="DA19" s="1287" t="s">
        <v>1854</v>
      </c>
      <c r="DB19" s="1289" t="s">
        <v>1854</v>
      </c>
      <c r="DC19" s="788"/>
      <c r="DD19" s="816">
        <v>1</v>
      </c>
      <c r="DE19" s="817"/>
    </row>
    <row r="20" spans="1:109" ht="15.75" customHeight="1">
      <c r="A20" s="775" t="s">
        <v>1018</v>
      </c>
      <c r="B20" s="776">
        <v>14</v>
      </c>
      <c r="C20" s="792" t="s">
        <v>1870</v>
      </c>
      <c r="D20" s="776" t="s">
        <v>1841</v>
      </c>
      <c r="E20" s="776" t="s">
        <v>1819</v>
      </c>
      <c r="F20" s="788" t="s">
        <v>1871</v>
      </c>
      <c r="G20" s="793" t="s">
        <v>1872</v>
      </c>
      <c r="H20" s="794" t="s">
        <v>1872</v>
      </c>
      <c r="I20" s="795"/>
      <c r="J20" s="796"/>
      <c r="K20" s="796"/>
      <c r="L20" s="796"/>
      <c r="M20" s="796">
        <v>1</v>
      </c>
      <c r="N20" s="796"/>
      <c r="O20" s="796"/>
      <c r="P20" s="797"/>
      <c r="Q20" s="798">
        <f t="shared" si="0"/>
        <v>1</v>
      </c>
      <c r="R20" s="792" t="s">
        <v>986</v>
      </c>
      <c r="S20" s="776" t="s">
        <v>964</v>
      </c>
      <c r="T20" s="799" t="s">
        <v>965</v>
      </c>
      <c r="U20" s="776" t="s">
        <v>1873</v>
      </c>
      <c r="V20" s="776" t="s">
        <v>269</v>
      </c>
      <c r="W20" s="776" t="s">
        <v>1874</v>
      </c>
      <c r="X20" s="832">
        <v>2</v>
      </c>
      <c r="Y20" s="824" t="s">
        <v>977</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961</v>
      </c>
      <c r="BM20" s="788" t="s">
        <v>961</v>
      </c>
      <c r="BN20" s="788" t="s">
        <v>961</v>
      </c>
      <c r="BO20" s="788" t="s">
        <v>961</v>
      </c>
      <c r="BP20" s="799" t="s">
        <v>961</v>
      </c>
      <c r="BQ20" s="811" t="s">
        <v>1854</v>
      </c>
      <c r="BR20" s="803" t="s">
        <v>1854</v>
      </c>
      <c r="BS20" s="803" t="s">
        <v>1854</v>
      </c>
      <c r="BT20" s="803" t="s">
        <v>1854</v>
      </c>
      <c r="BU20" s="808" t="s">
        <v>1854</v>
      </c>
      <c r="BV20" s="809">
        <v>2.89</v>
      </c>
      <c r="BW20" s="810">
        <v>2.77</v>
      </c>
      <c r="BX20" s="810">
        <v>2.72</v>
      </c>
      <c r="BY20" s="810">
        <v>2.7</v>
      </c>
      <c r="BZ20" s="810">
        <v>2.7</v>
      </c>
      <c r="CA20" s="811" t="s">
        <v>1854</v>
      </c>
      <c r="CB20" s="803" t="s">
        <v>1854</v>
      </c>
      <c r="CC20" s="803" t="s">
        <v>1854</v>
      </c>
      <c r="CD20" s="803" t="s">
        <v>1854</v>
      </c>
      <c r="CE20" s="808" t="s">
        <v>1854</v>
      </c>
      <c r="CF20" s="813" t="s">
        <v>1854</v>
      </c>
      <c r="CG20" s="813" t="s">
        <v>1854</v>
      </c>
      <c r="CH20" s="813" t="s">
        <v>1854</v>
      </c>
      <c r="CI20" s="813" t="s">
        <v>1854</v>
      </c>
      <c r="CJ20" s="813" t="s">
        <v>1854</v>
      </c>
      <c r="CK20" s="811">
        <v>1.89</v>
      </c>
      <c r="CL20" s="803">
        <v>1.77</v>
      </c>
      <c r="CM20" s="803">
        <v>1.72</v>
      </c>
      <c r="CN20" s="803">
        <v>1.66</v>
      </c>
      <c r="CO20" s="808">
        <v>1.6</v>
      </c>
      <c r="CP20" s="811" t="s">
        <v>1854</v>
      </c>
      <c r="CQ20" s="803" t="s">
        <v>1854</v>
      </c>
      <c r="CR20" s="803" t="s">
        <v>1854</v>
      </c>
      <c r="CS20" s="803" t="s">
        <v>1854</v>
      </c>
      <c r="CT20" s="808" t="s">
        <v>1854</v>
      </c>
      <c r="CU20" s="1288">
        <v>-1.2230000000000001</v>
      </c>
      <c r="CV20" s="1287" t="s">
        <v>1854</v>
      </c>
      <c r="CW20" s="1287" t="s">
        <v>1854</v>
      </c>
      <c r="CX20" s="1289" t="s">
        <v>1854</v>
      </c>
      <c r="CY20" s="1287">
        <v>1.2230000000000001</v>
      </c>
      <c r="CZ20" s="1287" t="s">
        <v>1854</v>
      </c>
      <c r="DA20" s="1287" t="s">
        <v>1854</v>
      </c>
      <c r="DB20" s="1289" t="s">
        <v>1854</v>
      </c>
      <c r="DC20" s="788"/>
      <c r="DD20" s="816">
        <v>1</v>
      </c>
      <c r="DE20" s="817"/>
    </row>
    <row r="21" spans="1:109" ht="15.75" customHeight="1">
      <c r="A21" s="775" t="s">
        <v>1018</v>
      </c>
      <c r="B21" s="776">
        <v>15</v>
      </c>
      <c r="C21" s="792" t="s">
        <v>1875</v>
      </c>
      <c r="D21" s="776" t="s">
        <v>1807</v>
      </c>
      <c r="E21" s="776" t="s">
        <v>1819</v>
      </c>
      <c r="F21" s="788" t="s">
        <v>1876</v>
      </c>
      <c r="G21" s="793" t="s">
        <v>1877</v>
      </c>
      <c r="H21" s="794" t="s">
        <v>1878</v>
      </c>
      <c r="I21" s="795">
        <v>1</v>
      </c>
      <c r="J21" s="796"/>
      <c r="K21" s="796"/>
      <c r="L21" s="796"/>
      <c r="M21" s="796"/>
      <c r="N21" s="796"/>
      <c r="O21" s="796"/>
      <c r="P21" s="797"/>
      <c r="Q21" s="798">
        <f t="shared" si="0"/>
        <v>1</v>
      </c>
      <c r="R21" s="792" t="s">
        <v>986</v>
      </c>
      <c r="S21" s="776" t="s">
        <v>964</v>
      </c>
      <c r="T21" s="799" t="s">
        <v>965</v>
      </c>
      <c r="U21" s="776" t="s">
        <v>1879</v>
      </c>
      <c r="V21" s="776" t="s">
        <v>990</v>
      </c>
      <c r="W21" s="776" t="s">
        <v>1880</v>
      </c>
      <c r="X21" s="832">
        <v>0</v>
      </c>
      <c r="Y21" s="822" t="s">
        <v>966</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961</v>
      </c>
      <c r="BM21" s="788" t="s">
        <v>961</v>
      </c>
      <c r="BN21" s="788" t="s">
        <v>961</v>
      </c>
      <c r="BO21" s="788" t="s">
        <v>961</v>
      </c>
      <c r="BP21" s="799" t="s">
        <v>961</v>
      </c>
      <c r="BQ21" s="811" t="s">
        <v>1854</v>
      </c>
      <c r="BR21" s="803" t="s">
        <v>1854</v>
      </c>
      <c r="BS21" s="803" t="s">
        <v>1854</v>
      </c>
      <c r="BT21" s="803" t="s">
        <v>1854</v>
      </c>
      <c r="BU21" s="808" t="s">
        <v>1854</v>
      </c>
      <c r="BV21" s="811" t="s">
        <v>1854</v>
      </c>
      <c r="BW21" s="803" t="s">
        <v>1854</v>
      </c>
      <c r="BX21" s="803" t="s">
        <v>1854</v>
      </c>
      <c r="BY21" s="803" t="s">
        <v>1854</v>
      </c>
      <c r="BZ21" s="803" t="s">
        <v>1854</v>
      </c>
      <c r="CA21" s="811" t="s">
        <v>1854</v>
      </c>
      <c r="CB21" s="803" t="s">
        <v>1854</v>
      </c>
      <c r="CC21" s="803" t="s">
        <v>1854</v>
      </c>
      <c r="CD21" s="803" t="s">
        <v>1854</v>
      </c>
      <c r="CE21" s="808" t="s">
        <v>1854</v>
      </c>
      <c r="CF21" s="803" t="s">
        <v>1854</v>
      </c>
      <c r="CG21" s="803" t="s">
        <v>1854</v>
      </c>
      <c r="CH21" s="803" t="s">
        <v>1854</v>
      </c>
      <c r="CI21" s="803" t="s">
        <v>1854</v>
      </c>
      <c r="CJ21" s="808" t="s">
        <v>1854</v>
      </c>
      <c r="CK21" s="811" t="s">
        <v>1854</v>
      </c>
      <c r="CL21" s="803" t="s">
        <v>1854</v>
      </c>
      <c r="CM21" s="803" t="s">
        <v>1854</v>
      </c>
      <c r="CN21" s="803" t="s">
        <v>1854</v>
      </c>
      <c r="CO21" s="808" t="s">
        <v>1854</v>
      </c>
      <c r="CP21" s="811" t="s">
        <v>1854</v>
      </c>
      <c r="CQ21" s="803" t="s">
        <v>1854</v>
      </c>
      <c r="CR21" s="803" t="s">
        <v>1854</v>
      </c>
      <c r="CS21" s="803" t="s">
        <v>1854</v>
      </c>
      <c r="CT21" s="808" t="s">
        <v>1854</v>
      </c>
      <c r="CU21" s="1288">
        <v>-3.4700000000000002E-2</v>
      </c>
      <c r="CV21" s="1287" t="s">
        <v>1854</v>
      </c>
      <c r="CW21" s="1287" t="s">
        <v>1854</v>
      </c>
      <c r="CX21" s="1289" t="s">
        <v>1854</v>
      </c>
      <c r="CY21" s="1287">
        <v>1.7399999999999999E-2</v>
      </c>
      <c r="CZ21" s="1287" t="s">
        <v>1854</v>
      </c>
      <c r="DA21" s="1287" t="s">
        <v>1854</v>
      </c>
      <c r="DB21" s="1289" t="s">
        <v>1854</v>
      </c>
      <c r="DC21" s="788" t="s">
        <v>1881</v>
      </c>
      <c r="DD21" s="816">
        <v>1</v>
      </c>
      <c r="DE21" s="817"/>
    </row>
    <row r="22" spans="1:109" ht="15.75" customHeight="1">
      <c r="A22" s="775" t="s">
        <v>1018</v>
      </c>
      <c r="B22" s="776">
        <v>16</v>
      </c>
      <c r="C22" s="792" t="s">
        <v>1882</v>
      </c>
      <c r="D22" s="776" t="s">
        <v>1807</v>
      </c>
      <c r="E22" s="776" t="s">
        <v>1808</v>
      </c>
      <c r="F22" s="788" t="s">
        <v>1883</v>
      </c>
      <c r="G22" s="793" t="s">
        <v>1884</v>
      </c>
      <c r="H22" s="794" t="s">
        <v>1885</v>
      </c>
      <c r="I22" s="795">
        <v>1</v>
      </c>
      <c r="J22" s="796"/>
      <c r="K22" s="796"/>
      <c r="L22" s="796"/>
      <c r="M22" s="796"/>
      <c r="N22" s="796"/>
      <c r="O22" s="796"/>
      <c r="P22" s="797"/>
      <c r="Q22" s="798">
        <f t="shared" si="0"/>
        <v>1</v>
      </c>
      <c r="R22" s="792" t="s">
        <v>983</v>
      </c>
      <c r="S22" s="776" t="s">
        <v>964</v>
      </c>
      <c r="T22" s="799" t="s">
        <v>965</v>
      </c>
      <c r="U22" s="776" t="s">
        <v>1816</v>
      </c>
      <c r="V22" s="776" t="s">
        <v>990</v>
      </c>
      <c r="W22" s="776" t="s">
        <v>1886</v>
      </c>
      <c r="X22" s="832">
        <v>2</v>
      </c>
      <c r="Y22" s="822" t="s">
        <v>966</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961</v>
      </c>
      <c r="BM22" s="788" t="s">
        <v>961</v>
      </c>
      <c r="BN22" s="788" t="s">
        <v>961</v>
      </c>
      <c r="BO22" s="788" t="s">
        <v>961</v>
      </c>
      <c r="BP22" s="799" t="s">
        <v>961</v>
      </c>
      <c r="BQ22" s="811" t="s">
        <v>1854</v>
      </c>
      <c r="BR22" s="803" t="s">
        <v>1854</v>
      </c>
      <c r="BS22" s="803" t="s">
        <v>1854</v>
      </c>
      <c r="BT22" s="803" t="s">
        <v>1854</v>
      </c>
      <c r="BU22" s="808" t="s">
        <v>1854</v>
      </c>
      <c r="BV22" s="811" t="s">
        <v>1854</v>
      </c>
      <c r="BW22" s="803" t="s">
        <v>1854</v>
      </c>
      <c r="BX22" s="803" t="s">
        <v>1854</v>
      </c>
      <c r="BY22" s="803" t="s">
        <v>1854</v>
      </c>
      <c r="BZ22" s="803" t="s">
        <v>1854</v>
      </c>
      <c r="CA22" s="811" t="s">
        <v>1854</v>
      </c>
      <c r="CB22" s="803" t="s">
        <v>1854</v>
      </c>
      <c r="CC22" s="803" t="s">
        <v>1854</v>
      </c>
      <c r="CD22" s="803" t="s">
        <v>1854</v>
      </c>
      <c r="CE22" s="808" t="s">
        <v>1854</v>
      </c>
      <c r="CF22" s="803" t="s">
        <v>1854</v>
      </c>
      <c r="CG22" s="803" t="s">
        <v>1854</v>
      </c>
      <c r="CH22" s="803" t="s">
        <v>1854</v>
      </c>
      <c r="CI22" s="803" t="s">
        <v>1854</v>
      </c>
      <c r="CJ22" s="808" t="s">
        <v>1854</v>
      </c>
      <c r="CK22" s="811" t="s">
        <v>1854</v>
      </c>
      <c r="CL22" s="803" t="s">
        <v>1854</v>
      </c>
      <c r="CM22" s="803" t="s">
        <v>1854</v>
      </c>
      <c r="CN22" s="803" t="s">
        <v>1854</v>
      </c>
      <c r="CO22" s="808" t="s">
        <v>1854</v>
      </c>
      <c r="CP22" s="811" t="s">
        <v>1854</v>
      </c>
      <c r="CQ22" s="803" t="s">
        <v>1854</v>
      </c>
      <c r="CR22" s="803" t="s">
        <v>1854</v>
      </c>
      <c r="CS22" s="803" t="s">
        <v>1854</v>
      </c>
      <c r="CT22" s="808" t="s">
        <v>1854</v>
      </c>
      <c r="CU22" s="1288">
        <v>-0.24099999999999999</v>
      </c>
      <c r="CV22" s="1287" t="s">
        <v>1854</v>
      </c>
      <c r="CW22" s="1287" t="s">
        <v>1854</v>
      </c>
      <c r="CX22" s="1289" t="s">
        <v>1854</v>
      </c>
      <c r="CY22" s="1287" t="s">
        <v>1854</v>
      </c>
      <c r="CZ22" s="1287" t="s">
        <v>1854</v>
      </c>
      <c r="DA22" s="1287" t="s">
        <v>1854</v>
      </c>
      <c r="DB22" s="1289" t="s">
        <v>1854</v>
      </c>
      <c r="DC22" s="788"/>
      <c r="DD22" s="816">
        <v>1</v>
      </c>
      <c r="DE22" s="817"/>
    </row>
    <row r="23" spans="1:109" ht="15.75" customHeight="1">
      <c r="A23" s="775" t="s">
        <v>1018</v>
      </c>
      <c r="B23" s="776">
        <v>17</v>
      </c>
      <c r="C23" s="792" t="s">
        <v>1887</v>
      </c>
      <c r="D23" s="776" t="s">
        <v>1807</v>
      </c>
      <c r="E23" s="776" t="s">
        <v>1808</v>
      </c>
      <c r="F23" s="788" t="s">
        <v>1888</v>
      </c>
      <c r="G23" s="793" t="s">
        <v>1889</v>
      </c>
      <c r="H23" s="794" t="s">
        <v>1890</v>
      </c>
      <c r="I23" s="795">
        <v>1</v>
      </c>
      <c r="J23" s="796"/>
      <c r="K23" s="796"/>
      <c r="L23" s="796"/>
      <c r="M23" s="796"/>
      <c r="N23" s="796"/>
      <c r="O23" s="796"/>
      <c r="P23" s="797"/>
      <c r="Q23" s="798">
        <f t="shared" si="0"/>
        <v>1</v>
      </c>
      <c r="R23" s="792" t="s">
        <v>986</v>
      </c>
      <c r="S23" s="776" t="s">
        <v>964</v>
      </c>
      <c r="T23" s="799" t="s">
        <v>965</v>
      </c>
      <c r="U23" s="776" t="s">
        <v>1891</v>
      </c>
      <c r="V23" s="776" t="s">
        <v>990</v>
      </c>
      <c r="W23" s="776" t="s">
        <v>1892</v>
      </c>
      <c r="X23" s="1278">
        <v>0</v>
      </c>
      <c r="Y23" s="822" t="s">
        <v>977</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961</v>
      </c>
      <c r="BM23" s="788" t="s">
        <v>961</v>
      </c>
      <c r="BN23" s="788" t="s">
        <v>961</v>
      </c>
      <c r="BO23" s="788" t="s">
        <v>961</v>
      </c>
      <c r="BP23" s="799" t="s">
        <v>961</v>
      </c>
      <c r="BQ23" s="811" t="s">
        <v>1854</v>
      </c>
      <c r="BR23" s="803" t="s">
        <v>1854</v>
      </c>
      <c r="BS23" s="803" t="s">
        <v>1854</v>
      </c>
      <c r="BT23" s="803" t="s">
        <v>1854</v>
      </c>
      <c r="BU23" s="808" t="s">
        <v>1854</v>
      </c>
      <c r="BV23" s="811">
        <v>3500</v>
      </c>
      <c r="BW23" s="803">
        <v>3500</v>
      </c>
      <c r="BX23" s="803">
        <v>3500</v>
      </c>
      <c r="BY23" s="803">
        <v>3500</v>
      </c>
      <c r="BZ23" s="803">
        <v>3500</v>
      </c>
      <c r="CA23" s="811" t="s">
        <v>1854</v>
      </c>
      <c r="CB23" s="803" t="s">
        <v>1854</v>
      </c>
      <c r="CC23" s="803" t="s">
        <v>1854</v>
      </c>
      <c r="CD23" s="803" t="s">
        <v>1854</v>
      </c>
      <c r="CE23" s="808" t="s">
        <v>1854</v>
      </c>
      <c r="CF23" s="803" t="s">
        <v>1854</v>
      </c>
      <c r="CG23" s="803" t="s">
        <v>1854</v>
      </c>
      <c r="CH23" s="803" t="s">
        <v>1854</v>
      </c>
      <c r="CI23" s="803" t="s">
        <v>1854</v>
      </c>
      <c r="CJ23" s="808" t="s">
        <v>1854</v>
      </c>
      <c r="CK23" s="811">
        <v>-3500</v>
      </c>
      <c r="CL23" s="803">
        <v>-3500</v>
      </c>
      <c r="CM23" s="803">
        <v>-3500</v>
      </c>
      <c r="CN23" s="803">
        <v>-3500</v>
      </c>
      <c r="CO23" s="808">
        <v>-3500</v>
      </c>
      <c r="CP23" s="811" t="s">
        <v>1854</v>
      </c>
      <c r="CQ23" s="803" t="s">
        <v>1854</v>
      </c>
      <c r="CR23" s="803" t="s">
        <v>1854</v>
      </c>
      <c r="CS23" s="803" t="s">
        <v>1854</v>
      </c>
      <c r="CT23" s="808" t="s">
        <v>1854</v>
      </c>
      <c r="CU23" s="1288">
        <v>-1.1E-4</v>
      </c>
      <c r="CV23" s="1287" t="s">
        <v>1854</v>
      </c>
      <c r="CW23" s="1287" t="s">
        <v>1854</v>
      </c>
      <c r="CX23" s="1289" t="s">
        <v>1854</v>
      </c>
      <c r="CY23" s="1287">
        <v>9.3999999999999994E-5</v>
      </c>
      <c r="CZ23" s="1287" t="s">
        <v>1854</v>
      </c>
      <c r="DA23" s="1287" t="s">
        <v>1854</v>
      </c>
      <c r="DB23" s="1289" t="s">
        <v>1854</v>
      </c>
      <c r="DC23" s="788"/>
      <c r="DD23" s="816">
        <v>1</v>
      </c>
      <c r="DE23" s="817"/>
    </row>
    <row r="24" spans="1:109" ht="15.75" customHeight="1">
      <c r="A24" s="775" t="s">
        <v>1018</v>
      </c>
      <c r="B24" s="776">
        <v>18</v>
      </c>
      <c r="C24" s="792" t="s">
        <v>1893</v>
      </c>
      <c r="D24" s="776" t="s">
        <v>1800</v>
      </c>
      <c r="E24" s="776" t="s">
        <v>1819</v>
      </c>
      <c r="F24" s="788" t="s">
        <v>1894</v>
      </c>
      <c r="G24" s="793" t="s">
        <v>1895</v>
      </c>
      <c r="H24" s="794" t="s">
        <v>1896</v>
      </c>
      <c r="I24" s="795"/>
      <c r="J24" s="796">
        <v>1</v>
      </c>
      <c r="K24" s="796"/>
      <c r="L24" s="796"/>
      <c r="M24" s="796"/>
      <c r="N24" s="796"/>
      <c r="O24" s="796"/>
      <c r="P24" s="797"/>
      <c r="Q24" s="798">
        <f t="shared" si="0"/>
        <v>1</v>
      </c>
      <c r="R24" s="792" t="s">
        <v>983</v>
      </c>
      <c r="S24" s="776" t="s">
        <v>964</v>
      </c>
      <c r="T24" s="799" t="s">
        <v>965</v>
      </c>
      <c r="U24" s="776" t="s">
        <v>1897</v>
      </c>
      <c r="V24" s="776" t="s">
        <v>990</v>
      </c>
      <c r="W24" s="776" t="s">
        <v>1898</v>
      </c>
      <c r="X24" s="832">
        <v>3</v>
      </c>
      <c r="Y24" s="822" t="s">
        <v>977</v>
      </c>
      <c r="Z24" s="793" t="s">
        <v>1899</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961</v>
      </c>
      <c r="BM24" s="788" t="s">
        <v>961</v>
      </c>
      <c r="BN24" s="788" t="s">
        <v>961</v>
      </c>
      <c r="BO24" s="788" t="s">
        <v>961</v>
      </c>
      <c r="BP24" s="799" t="s">
        <v>961</v>
      </c>
      <c r="BQ24" s="811" t="s">
        <v>1854</v>
      </c>
      <c r="BR24" s="803" t="s">
        <v>1854</v>
      </c>
      <c r="BS24" s="803" t="s">
        <v>1854</v>
      </c>
      <c r="BT24" s="803" t="s">
        <v>1854</v>
      </c>
      <c r="BU24" s="808" t="s">
        <v>1854</v>
      </c>
      <c r="BV24" s="809">
        <v>4.9349999999999996</v>
      </c>
      <c r="BW24" s="810">
        <v>4.9349999999999996</v>
      </c>
      <c r="BX24" s="810">
        <v>4.9349999999999996</v>
      </c>
      <c r="BY24" s="810">
        <v>4.9349999999999996</v>
      </c>
      <c r="BZ24" s="810">
        <v>4.9349999999999996</v>
      </c>
      <c r="CA24" s="811" t="s">
        <v>1854</v>
      </c>
      <c r="CB24" s="803" t="s">
        <v>1854</v>
      </c>
      <c r="CC24" s="803" t="s">
        <v>1854</v>
      </c>
      <c r="CD24" s="803" t="s">
        <v>1854</v>
      </c>
      <c r="CE24" s="808" t="s">
        <v>1854</v>
      </c>
      <c r="CF24" s="803" t="s">
        <v>1854</v>
      </c>
      <c r="CG24" s="803" t="s">
        <v>1854</v>
      </c>
      <c r="CH24" s="803" t="s">
        <v>1854</v>
      </c>
      <c r="CI24" s="803" t="s">
        <v>1854</v>
      </c>
      <c r="CJ24" s="808" t="s">
        <v>1854</v>
      </c>
      <c r="CK24" s="811" t="s">
        <v>1854</v>
      </c>
      <c r="CL24" s="803" t="s">
        <v>1854</v>
      </c>
      <c r="CM24" s="803" t="s">
        <v>1854</v>
      </c>
      <c r="CN24" s="803" t="s">
        <v>1854</v>
      </c>
      <c r="CO24" s="808" t="s">
        <v>1854</v>
      </c>
      <c r="CP24" s="811" t="s">
        <v>1854</v>
      </c>
      <c r="CQ24" s="803" t="s">
        <v>1854</v>
      </c>
      <c r="CR24" s="803" t="s">
        <v>1854</v>
      </c>
      <c r="CS24" s="803" t="s">
        <v>1854</v>
      </c>
      <c r="CT24" s="808" t="s">
        <v>1854</v>
      </c>
      <c r="CU24" s="1288">
        <v>-0.26400000000000001</v>
      </c>
      <c r="CV24" s="1287" t="s">
        <v>1854</v>
      </c>
      <c r="CW24" s="1287" t="s">
        <v>1854</v>
      </c>
      <c r="CX24" s="1289" t="s">
        <v>1854</v>
      </c>
      <c r="CY24" s="1287">
        <v>0</v>
      </c>
      <c r="CZ24" s="1287" t="s">
        <v>1854</v>
      </c>
      <c r="DA24" s="1287" t="s">
        <v>1854</v>
      </c>
      <c r="DB24" s="1289" t="s">
        <v>1854</v>
      </c>
      <c r="DC24" s="788" t="s">
        <v>1881</v>
      </c>
      <c r="DD24" s="816">
        <v>1</v>
      </c>
      <c r="DE24" s="817"/>
    </row>
    <row r="25" spans="1:109" ht="15.75" customHeight="1">
      <c r="A25" s="775" t="s">
        <v>1018</v>
      </c>
      <c r="B25" s="776">
        <v>19</v>
      </c>
      <c r="C25" s="792" t="s">
        <v>1900</v>
      </c>
      <c r="D25" s="776" t="s">
        <v>1841</v>
      </c>
      <c r="E25" s="776" t="s">
        <v>1819</v>
      </c>
      <c r="F25" s="788" t="s">
        <v>1901</v>
      </c>
      <c r="G25" s="793" t="s">
        <v>1902</v>
      </c>
      <c r="H25" s="794" t="s">
        <v>1902</v>
      </c>
      <c r="I25" s="795"/>
      <c r="J25" s="796"/>
      <c r="K25" s="796"/>
      <c r="L25" s="796"/>
      <c r="M25" s="796">
        <v>1</v>
      </c>
      <c r="N25" s="796"/>
      <c r="O25" s="796"/>
      <c r="P25" s="797"/>
      <c r="Q25" s="798">
        <f t="shared" si="0"/>
        <v>1</v>
      </c>
      <c r="R25" s="792" t="s">
        <v>983</v>
      </c>
      <c r="S25" s="776" t="s">
        <v>964</v>
      </c>
      <c r="T25" s="799" t="s">
        <v>965</v>
      </c>
      <c r="U25" s="776" t="s">
        <v>1873</v>
      </c>
      <c r="V25" s="776" t="s">
        <v>990</v>
      </c>
      <c r="W25" s="776" t="s">
        <v>1903</v>
      </c>
      <c r="X25" s="832">
        <v>0</v>
      </c>
      <c r="Y25" s="824" t="s">
        <v>966</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961</v>
      </c>
      <c r="BM25" s="788" t="s">
        <v>961</v>
      </c>
      <c r="BN25" s="788" t="s">
        <v>961</v>
      </c>
      <c r="BO25" s="788" t="s">
        <v>961</v>
      </c>
      <c r="BP25" s="799" t="s">
        <v>961</v>
      </c>
      <c r="BQ25" s="811" t="s">
        <v>1854</v>
      </c>
      <c r="BR25" s="803" t="s">
        <v>1854</v>
      </c>
      <c r="BS25" s="803" t="s">
        <v>1854</v>
      </c>
      <c r="BT25" s="803" t="s">
        <v>1854</v>
      </c>
      <c r="BU25" s="808" t="s">
        <v>1854</v>
      </c>
      <c r="BV25" s="811" t="s">
        <v>1854</v>
      </c>
      <c r="BW25" s="803" t="s">
        <v>1854</v>
      </c>
      <c r="BX25" s="803" t="s">
        <v>1854</v>
      </c>
      <c r="BY25" s="803" t="s">
        <v>1854</v>
      </c>
      <c r="BZ25" s="803" t="s">
        <v>1854</v>
      </c>
      <c r="CA25" s="811" t="s">
        <v>1854</v>
      </c>
      <c r="CB25" s="803" t="s">
        <v>1854</v>
      </c>
      <c r="CC25" s="803" t="s">
        <v>1854</v>
      </c>
      <c r="CD25" s="803" t="s">
        <v>1854</v>
      </c>
      <c r="CE25" s="808" t="s">
        <v>1854</v>
      </c>
      <c r="CF25" s="803" t="s">
        <v>1854</v>
      </c>
      <c r="CG25" s="803" t="s">
        <v>1854</v>
      </c>
      <c r="CH25" s="803" t="s">
        <v>1854</v>
      </c>
      <c r="CI25" s="803" t="s">
        <v>1854</v>
      </c>
      <c r="CJ25" s="808" t="s">
        <v>1854</v>
      </c>
      <c r="CK25" s="811" t="s">
        <v>1854</v>
      </c>
      <c r="CL25" s="803" t="s">
        <v>1854</v>
      </c>
      <c r="CM25" s="803" t="s">
        <v>1854</v>
      </c>
      <c r="CN25" s="803" t="s">
        <v>1854</v>
      </c>
      <c r="CO25" s="808" t="s">
        <v>1854</v>
      </c>
      <c r="CP25" s="811" t="s">
        <v>1854</v>
      </c>
      <c r="CQ25" s="803" t="s">
        <v>1854</v>
      </c>
      <c r="CR25" s="803" t="s">
        <v>1854</v>
      </c>
      <c r="CS25" s="803" t="s">
        <v>1854</v>
      </c>
      <c r="CT25" s="808" t="s">
        <v>1854</v>
      </c>
      <c r="CU25" s="1288">
        <v>-7.1699999999999997E-4</v>
      </c>
      <c r="CV25" s="1287" t="s">
        <v>1854</v>
      </c>
      <c r="CW25" s="1287" t="s">
        <v>1854</v>
      </c>
      <c r="CX25" s="1289" t="s">
        <v>1854</v>
      </c>
      <c r="CY25" s="1287" t="s">
        <v>1854</v>
      </c>
      <c r="CZ25" s="1287" t="s">
        <v>1854</v>
      </c>
      <c r="DA25" s="1287" t="s">
        <v>1854</v>
      </c>
      <c r="DB25" s="1289" t="s">
        <v>1854</v>
      </c>
      <c r="DC25" s="788"/>
      <c r="DD25" s="816">
        <v>1</v>
      </c>
      <c r="DE25" s="817"/>
    </row>
    <row r="26" spans="1:109" ht="15.75" customHeight="1">
      <c r="A26" s="775" t="s">
        <v>1018</v>
      </c>
      <c r="B26" s="776">
        <v>20</v>
      </c>
      <c r="C26" s="792" t="s">
        <v>1904</v>
      </c>
      <c r="D26" s="776" t="s">
        <v>1800</v>
      </c>
      <c r="E26" s="776" t="s">
        <v>1808</v>
      </c>
      <c r="F26" s="788" t="s">
        <v>1905</v>
      </c>
      <c r="G26" s="793" t="s">
        <v>1906</v>
      </c>
      <c r="H26" s="794" t="s">
        <v>1907</v>
      </c>
      <c r="I26" s="795"/>
      <c r="J26" s="796">
        <v>1</v>
      </c>
      <c r="K26" s="796"/>
      <c r="L26" s="796"/>
      <c r="M26" s="796"/>
      <c r="N26" s="796"/>
      <c r="O26" s="796"/>
      <c r="P26" s="797"/>
      <c r="Q26" s="798">
        <f t="shared" si="0"/>
        <v>1</v>
      </c>
      <c r="R26" s="792" t="s">
        <v>986</v>
      </c>
      <c r="S26" s="776" t="s">
        <v>964</v>
      </c>
      <c r="T26" s="799" t="s">
        <v>965</v>
      </c>
      <c r="U26" s="776" t="s">
        <v>1822</v>
      </c>
      <c r="V26" s="776" t="s">
        <v>990</v>
      </c>
      <c r="W26" s="776" t="s">
        <v>1908</v>
      </c>
      <c r="X26" s="832">
        <v>0</v>
      </c>
      <c r="Y26" s="801" t="s">
        <v>977</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961</v>
      </c>
      <c r="BM26" s="788" t="s">
        <v>961</v>
      </c>
      <c r="BN26" s="788" t="s">
        <v>961</v>
      </c>
      <c r="BO26" s="788" t="s">
        <v>961</v>
      </c>
      <c r="BP26" s="799" t="s">
        <v>961</v>
      </c>
      <c r="BQ26" s="811" t="s">
        <v>1854</v>
      </c>
      <c r="BR26" s="803" t="s">
        <v>1854</v>
      </c>
      <c r="BS26" s="803" t="s">
        <v>1854</v>
      </c>
      <c r="BT26" s="803" t="s">
        <v>1854</v>
      </c>
      <c r="BU26" s="808" t="s">
        <v>1854</v>
      </c>
      <c r="BV26" s="830">
        <v>536</v>
      </c>
      <c r="BW26" s="800">
        <v>547</v>
      </c>
      <c r="BX26" s="800">
        <v>560</v>
      </c>
      <c r="BY26" s="800">
        <v>574</v>
      </c>
      <c r="BZ26" s="800">
        <v>590</v>
      </c>
      <c r="CA26" s="811" t="s">
        <v>1854</v>
      </c>
      <c r="CB26" s="803" t="s">
        <v>1854</v>
      </c>
      <c r="CC26" s="803" t="s">
        <v>1854</v>
      </c>
      <c r="CD26" s="803" t="s">
        <v>1854</v>
      </c>
      <c r="CE26" s="808" t="s">
        <v>1854</v>
      </c>
      <c r="CF26" s="803" t="s">
        <v>1854</v>
      </c>
      <c r="CG26" s="803" t="s">
        <v>1854</v>
      </c>
      <c r="CH26" s="803" t="s">
        <v>1854</v>
      </c>
      <c r="CI26" s="803" t="s">
        <v>1854</v>
      </c>
      <c r="CJ26" s="808" t="s">
        <v>1854</v>
      </c>
      <c r="CK26" s="811">
        <v>200</v>
      </c>
      <c r="CL26" s="803">
        <v>200</v>
      </c>
      <c r="CM26" s="803">
        <v>200</v>
      </c>
      <c r="CN26" s="803">
        <v>200</v>
      </c>
      <c r="CO26" s="808">
        <v>200</v>
      </c>
      <c r="CP26" s="811" t="s">
        <v>1854</v>
      </c>
      <c r="CQ26" s="803" t="s">
        <v>1854</v>
      </c>
      <c r="CR26" s="803" t="s">
        <v>1854</v>
      </c>
      <c r="CS26" s="803" t="s">
        <v>1854</v>
      </c>
      <c r="CT26" s="808" t="s">
        <v>1854</v>
      </c>
      <c r="CU26" s="1288">
        <v>-3.31E-3</v>
      </c>
      <c r="CV26" s="1287" t="s">
        <v>1854</v>
      </c>
      <c r="CW26" s="1287" t="s">
        <v>1854</v>
      </c>
      <c r="CX26" s="1289" t="s">
        <v>1854</v>
      </c>
      <c r="CY26" s="1287">
        <v>3.31E-3</v>
      </c>
      <c r="CZ26" s="1287" t="s">
        <v>1854</v>
      </c>
      <c r="DA26" s="1287" t="s">
        <v>1854</v>
      </c>
      <c r="DB26" s="1289" t="s">
        <v>1854</v>
      </c>
      <c r="DC26" s="788"/>
      <c r="DD26" s="816">
        <v>1</v>
      </c>
      <c r="DE26" s="817"/>
    </row>
    <row r="27" spans="1:109" ht="15.75" customHeight="1">
      <c r="A27" s="775" t="s">
        <v>1018</v>
      </c>
      <c r="B27" s="776">
        <v>21</v>
      </c>
      <c r="C27" s="792" t="s">
        <v>1909</v>
      </c>
      <c r="D27" s="776" t="s">
        <v>1835</v>
      </c>
      <c r="E27" s="776" t="s">
        <v>1808</v>
      </c>
      <c r="F27" s="788" t="s">
        <v>1910</v>
      </c>
      <c r="G27" s="793" t="s">
        <v>1911</v>
      </c>
      <c r="H27" s="794" t="s">
        <v>1912</v>
      </c>
      <c r="I27" s="795"/>
      <c r="J27" s="796">
        <v>1</v>
      </c>
      <c r="K27" s="796"/>
      <c r="L27" s="796"/>
      <c r="M27" s="796"/>
      <c r="N27" s="796"/>
      <c r="O27" s="796"/>
      <c r="P27" s="797"/>
      <c r="Q27" s="798">
        <f t="shared" si="0"/>
        <v>1</v>
      </c>
      <c r="R27" s="792" t="s">
        <v>983</v>
      </c>
      <c r="S27" s="776" t="s">
        <v>964</v>
      </c>
      <c r="T27" s="799" t="s">
        <v>965</v>
      </c>
      <c r="U27" s="776" t="s">
        <v>1759</v>
      </c>
      <c r="V27" s="776" t="s">
        <v>990</v>
      </c>
      <c r="W27" s="776" t="s">
        <v>1913</v>
      </c>
      <c r="X27" s="832">
        <v>2</v>
      </c>
      <c r="Y27" s="801" t="s">
        <v>977</v>
      </c>
      <c r="Z27" s="793" t="s">
        <v>1914</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961</v>
      </c>
      <c r="BM27" s="788" t="s">
        <v>961</v>
      </c>
      <c r="BN27" s="788" t="s">
        <v>961</v>
      </c>
      <c r="BO27" s="788" t="s">
        <v>961</v>
      </c>
      <c r="BP27" s="799" t="s">
        <v>961</v>
      </c>
      <c r="BQ27" s="807" t="s">
        <v>1854</v>
      </c>
      <c r="BR27" s="803" t="s">
        <v>1854</v>
      </c>
      <c r="BS27" s="803" t="s">
        <v>1854</v>
      </c>
      <c r="BT27" s="803" t="s">
        <v>1854</v>
      </c>
      <c r="BU27" s="808" t="s">
        <v>1854</v>
      </c>
      <c r="BV27" s="807" t="s">
        <v>1854</v>
      </c>
      <c r="BW27" s="803" t="s">
        <v>1854</v>
      </c>
      <c r="BX27" s="803" t="s">
        <v>1854</v>
      </c>
      <c r="BY27" s="803" t="s">
        <v>1854</v>
      </c>
      <c r="BZ27" s="803" t="s">
        <v>1854</v>
      </c>
      <c r="CA27" s="811" t="s">
        <v>1854</v>
      </c>
      <c r="CB27" s="803" t="s">
        <v>1854</v>
      </c>
      <c r="CC27" s="803" t="s">
        <v>1854</v>
      </c>
      <c r="CD27" s="803" t="s">
        <v>1854</v>
      </c>
      <c r="CE27" s="808" t="s">
        <v>1854</v>
      </c>
      <c r="CF27" s="803" t="s">
        <v>1854</v>
      </c>
      <c r="CG27" s="803" t="s">
        <v>1854</v>
      </c>
      <c r="CH27" s="803" t="s">
        <v>1854</v>
      </c>
      <c r="CI27" s="803" t="s">
        <v>1854</v>
      </c>
      <c r="CJ27" s="808" t="s">
        <v>1854</v>
      </c>
      <c r="CK27" s="811" t="s">
        <v>1854</v>
      </c>
      <c r="CL27" s="803" t="s">
        <v>1854</v>
      </c>
      <c r="CM27" s="803" t="s">
        <v>1854</v>
      </c>
      <c r="CN27" s="803" t="s">
        <v>1854</v>
      </c>
      <c r="CO27" s="808" t="s">
        <v>1854</v>
      </c>
      <c r="CP27" s="811" t="s">
        <v>1854</v>
      </c>
      <c r="CQ27" s="803" t="s">
        <v>1854</v>
      </c>
      <c r="CR27" s="803" t="s">
        <v>1854</v>
      </c>
      <c r="CS27" s="803" t="s">
        <v>1854</v>
      </c>
      <c r="CT27" s="808" t="s">
        <v>1854</v>
      </c>
      <c r="CU27" s="1288">
        <v>-2.04</v>
      </c>
      <c r="CV27" s="1287" t="s">
        <v>1854</v>
      </c>
      <c r="CW27" s="1287" t="s">
        <v>1854</v>
      </c>
      <c r="CX27" s="1289" t="s">
        <v>1854</v>
      </c>
      <c r="CY27" s="1287" t="s">
        <v>1854</v>
      </c>
      <c r="CZ27" s="1287" t="s">
        <v>1854</v>
      </c>
      <c r="DA27" s="1287" t="s">
        <v>1854</v>
      </c>
      <c r="DB27" s="1289" t="s">
        <v>1854</v>
      </c>
      <c r="DC27" s="788"/>
      <c r="DD27" s="816">
        <v>1</v>
      </c>
      <c r="DE27" s="817"/>
    </row>
    <row r="28" spans="1:109" ht="15.75" customHeight="1">
      <c r="A28" s="775" t="s">
        <v>1018</v>
      </c>
      <c r="B28" s="776">
        <v>22</v>
      </c>
      <c r="C28" s="792" t="s">
        <v>1915</v>
      </c>
      <c r="D28" s="776" t="s">
        <v>1841</v>
      </c>
      <c r="E28" s="776" t="s">
        <v>1819</v>
      </c>
      <c r="F28" s="788" t="s">
        <v>1916</v>
      </c>
      <c r="G28" s="793" t="s">
        <v>659</v>
      </c>
      <c r="H28" s="794" t="s">
        <v>1917</v>
      </c>
      <c r="I28" s="795"/>
      <c r="J28" s="796"/>
      <c r="K28" s="796"/>
      <c r="L28" s="796"/>
      <c r="M28" s="796">
        <v>1</v>
      </c>
      <c r="N28" s="796"/>
      <c r="O28" s="796"/>
      <c r="P28" s="797"/>
      <c r="Q28" s="798">
        <f t="shared" si="0"/>
        <v>1</v>
      </c>
      <c r="R28" s="792" t="s">
        <v>963</v>
      </c>
      <c r="S28" s="776"/>
      <c r="T28" s="799"/>
      <c r="U28" s="776" t="s">
        <v>1859</v>
      </c>
      <c r="V28" s="776" t="s">
        <v>269</v>
      </c>
      <c r="W28" s="776" t="s">
        <v>1918</v>
      </c>
      <c r="X28" s="1278">
        <v>1</v>
      </c>
      <c r="Y28" s="801" t="s">
        <v>966</v>
      </c>
      <c r="Z28" s="793" t="s">
        <v>659</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1018</v>
      </c>
      <c r="B29" s="776">
        <v>23</v>
      </c>
      <c r="C29" s="792" t="s">
        <v>1919</v>
      </c>
      <c r="D29" s="776" t="s">
        <v>1841</v>
      </c>
      <c r="E29" s="776" t="s">
        <v>1819</v>
      </c>
      <c r="F29" s="788" t="s">
        <v>1920</v>
      </c>
      <c r="G29" s="793" t="s">
        <v>1921</v>
      </c>
      <c r="H29" s="794" t="s">
        <v>1922</v>
      </c>
      <c r="I29" s="795"/>
      <c r="J29" s="796"/>
      <c r="K29" s="796"/>
      <c r="L29" s="796"/>
      <c r="M29" s="796">
        <v>1</v>
      </c>
      <c r="N29" s="796"/>
      <c r="O29" s="796"/>
      <c r="P29" s="797"/>
      <c r="Q29" s="798">
        <f t="shared" si="0"/>
        <v>1</v>
      </c>
      <c r="R29" s="792" t="s">
        <v>963</v>
      </c>
      <c r="S29" s="776"/>
      <c r="T29" s="799"/>
      <c r="U29" s="776" t="s">
        <v>1822</v>
      </c>
      <c r="V29" s="776" t="s">
        <v>1030</v>
      </c>
      <c r="W29" s="776" t="s">
        <v>1923</v>
      </c>
      <c r="X29" s="1278">
        <v>0</v>
      </c>
      <c r="Y29" s="801"/>
      <c r="Z29" s="793"/>
      <c r="AA29" s="788"/>
      <c r="AB29" s="788"/>
      <c r="AC29" s="788"/>
      <c r="AD29" s="788"/>
      <c r="AE29" s="788"/>
      <c r="AF29" s="802"/>
      <c r="AG29" s="803"/>
      <c r="AH29" s="827"/>
      <c r="AI29" s="827"/>
      <c r="AJ29" s="827"/>
      <c r="AK29" s="827"/>
      <c r="AL29" s="827"/>
      <c r="AM29" s="827"/>
      <c r="AN29" s="827"/>
      <c r="AO29" s="827"/>
      <c r="AP29" s="827"/>
      <c r="AQ29" s="826" t="s">
        <v>1924</v>
      </c>
      <c r="AR29" s="827" t="s">
        <v>1924</v>
      </c>
      <c r="AS29" s="827" t="s">
        <v>1924</v>
      </c>
      <c r="AT29" s="827" t="s">
        <v>1924</v>
      </c>
      <c r="AU29" s="828" t="s">
        <v>1924</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1854</v>
      </c>
      <c r="BR29" s="803" t="s">
        <v>1854</v>
      </c>
      <c r="BS29" s="803" t="s">
        <v>1854</v>
      </c>
      <c r="BT29" s="803" t="s">
        <v>1854</v>
      </c>
      <c r="BU29" s="808" t="s">
        <v>1854</v>
      </c>
      <c r="BV29" s="811" t="s">
        <v>1854</v>
      </c>
      <c r="BW29" s="803" t="s">
        <v>1854</v>
      </c>
      <c r="BX29" s="803" t="s">
        <v>1854</v>
      </c>
      <c r="BY29" s="803" t="s">
        <v>1854</v>
      </c>
      <c r="BZ29" s="803" t="s">
        <v>1854</v>
      </c>
      <c r="CA29" s="811" t="s">
        <v>1854</v>
      </c>
      <c r="CB29" s="803" t="s">
        <v>1854</v>
      </c>
      <c r="CC29" s="803" t="s">
        <v>1854</v>
      </c>
      <c r="CD29" s="803" t="s">
        <v>1854</v>
      </c>
      <c r="CE29" s="808" t="s">
        <v>1854</v>
      </c>
      <c r="CF29" s="803" t="s">
        <v>1854</v>
      </c>
      <c r="CG29" s="803" t="s">
        <v>1854</v>
      </c>
      <c r="CH29" s="803" t="s">
        <v>1854</v>
      </c>
      <c r="CI29" s="803" t="s">
        <v>1854</v>
      </c>
      <c r="CJ29" s="803" t="s">
        <v>1854</v>
      </c>
      <c r="CK29" s="811" t="s">
        <v>1854</v>
      </c>
      <c r="CL29" s="803" t="s">
        <v>1854</v>
      </c>
      <c r="CM29" s="803" t="s">
        <v>1854</v>
      </c>
      <c r="CN29" s="803" t="s">
        <v>1854</v>
      </c>
      <c r="CO29" s="808" t="s">
        <v>1854</v>
      </c>
      <c r="CP29" s="811" t="s">
        <v>1854</v>
      </c>
      <c r="CQ29" s="803" t="s">
        <v>1854</v>
      </c>
      <c r="CR29" s="803" t="s">
        <v>1854</v>
      </c>
      <c r="CS29" s="803" t="s">
        <v>1854</v>
      </c>
      <c r="CT29" s="808" t="s">
        <v>1854</v>
      </c>
      <c r="CU29" s="1288" t="s">
        <v>1854</v>
      </c>
      <c r="CV29" s="1287" t="s">
        <v>1854</v>
      </c>
      <c r="CW29" s="1287" t="s">
        <v>1854</v>
      </c>
      <c r="CX29" s="1289" t="s">
        <v>1854</v>
      </c>
      <c r="CY29" s="1287" t="s">
        <v>1854</v>
      </c>
      <c r="CZ29" s="1287" t="s">
        <v>1854</v>
      </c>
      <c r="DA29" s="1287" t="s">
        <v>1854</v>
      </c>
      <c r="DB29" s="1289" t="s">
        <v>1854</v>
      </c>
      <c r="DC29" s="788"/>
      <c r="DD29" s="816">
        <v>1</v>
      </c>
      <c r="DE29" s="817"/>
    </row>
    <row r="30" spans="1:109" ht="15.75" customHeight="1">
      <c r="A30" s="775" t="s">
        <v>1018</v>
      </c>
      <c r="B30" s="776">
        <v>24</v>
      </c>
      <c r="C30" s="792" t="s">
        <v>1925</v>
      </c>
      <c r="D30" s="776" t="s">
        <v>1800</v>
      </c>
      <c r="E30" s="776" t="s">
        <v>1819</v>
      </c>
      <c r="F30" s="788" t="s">
        <v>1926</v>
      </c>
      <c r="G30" s="793" t="s">
        <v>1927</v>
      </c>
      <c r="H30" s="794" t="s">
        <v>1928</v>
      </c>
      <c r="I30" s="795"/>
      <c r="J30" s="796">
        <v>0.5</v>
      </c>
      <c r="K30" s="796"/>
      <c r="L30" s="796"/>
      <c r="M30" s="796">
        <v>0.5</v>
      </c>
      <c r="N30" s="796"/>
      <c r="O30" s="796"/>
      <c r="P30" s="797"/>
      <c r="Q30" s="798">
        <f t="shared" si="0"/>
        <v>1</v>
      </c>
      <c r="R30" s="792" t="s">
        <v>963</v>
      </c>
      <c r="S30" s="776"/>
      <c r="T30" s="799"/>
      <c r="U30" s="776" t="s">
        <v>1822</v>
      </c>
      <c r="V30" s="776" t="s">
        <v>990</v>
      </c>
      <c r="W30" s="776" t="s">
        <v>1929</v>
      </c>
      <c r="X30" s="832">
        <v>0</v>
      </c>
      <c r="Y30" s="822" t="s">
        <v>977</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1854</v>
      </c>
      <c r="BR30" s="803" t="s">
        <v>1854</v>
      </c>
      <c r="BS30" s="803" t="s">
        <v>1854</v>
      </c>
      <c r="BT30" s="803" t="s">
        <v>1854</v>
      </c>
      <c r="BU30" s="808" t="s">
        <v>1854</v>
      </c>
      <c r="BV30" s="811" t="s">
        <v>1854</v>
      </c>
      <c r="BW30" s="803" t="s">
        <v>1854</v>
      </c>
      <c r="BX30" s="803" t="s">
        <v>1854</v>
      </c>
      <c r="BY30" s="803" t="s">
        <v>1854</v>
      </c>
      <c r="BZ30" s="803" t="s">
        <v>1854</v>
      </c>
      <c r="CA30" s="811" t="s">
        <v>1854</v>
      </c>
      <c r="CB30" s="803" t="s">
        <v>1854</v>
      </c>
      <c r="CC30" s="803" t="s">
        <v>1854</v>
      </c>
      <c r="CD30" s="803" t="s">
        <v>1854</v>
      </c>
      <c r="CE30" s="808" t="s">
        <v>1854</v>
      </c>
      <c r="CF30" s="803" t="s">
        <v>1854</v>
      </c>
      <c r="CG30" s="803" t="s">
        <v>1854</v>
      </c>
      <c r="CH30" s="803" t="s">
        <v>1854</v>
      </c>
      <c r="CI30" s="803" t="s">
        <v>1854</v>
      </c>
      <c r="CJ30" s="808" t="s">
        <v>1854</v>
      </c>
      <c r="CK30" s="811" t="s">
        <v>1854</v>
      </c>
      <c r="CL30" s="803" t="s">
        <v>1854</v>
      </c>
      <c r="CM30" s="803" t="s">
        <v>1854</v>
      </c>
      <c r="CN30" s="803" t="s">
        <v>1854</v>
      </c>
      <c r="CO30" s="808" t="s">
        <v>1854</v>
      </c>
      <c r="CP30" s="811" t="s">
        <v>1854</v>
      </c>
      <c r="CQ30" s="803" t="s">
        <v>1854</v>
      </c>
      <c r="CR30" s="803" t="s">
        <v>1854</v>
      </c>
      <c r="CS30" s="803" t="s">
        <v>1854</v>
      </c>
      <c r="CT30" s="808" t="s">
        <v>1854</v>
      </c>
      <c r="CU30" s="1288" t="s">
        <v>1854</v>
      </c>
      <c r="CV30" s="1287" t="s">
        <v>1854</v>
      </c>
      <c r="CW30" s="1287" t="s">
        <v>1854</v>
      </c>
      <c r="CX30" s="1289" t="s">
        <v>1854</v>
      </c>
      <c r="CY30" s="1287" t="s">
        <v>1854</v>
      </c>
      <c r="CZ30" s="1287" t="s">
        <v>1854</v>
      </c>
      <c r="DA30" s="1287" t="s">
        <v>1854</v>
      </c>
      <c r="DB30" s="1289" t="s">
        <v>1854</v>
      </c>
      <c r="DC30" s="788"/>
      <c r="DD30" s="816">
        <v>1</v>
      </c>
      <c r="DE30" s="817"/>
    </row>
    <row r="31" spans="1:109" ht="15.75" customHeight="1">
      <c r="A31" s="775" t="s">
        <v>1018</v>
      </c>
      <c r="B31" s="776">
        <v>25</v>
      </c>
      <c r="C31" s="792" t="s">
        <v>1930</v>
      </c>
      <c r="D31" s="776" t="s">
        <v>1841</v>
      </c>
      <c r="E31" s="776" t="s">
        <v>1819</v>
      </c>
      <c r="F31" s="788" t="s">
        <v>1931</v>
      </c>
      <c r="G31" s="793" t="s">
        <v>1932</v>
      </c>
      <c r="H31" s="794" t="s">
        <v>1933</v>
      </c>
      <c r="I31" s="795"/>
      <c r="J31" s="796"/>
      <c r="K31" s="796"/>
      <c r="L31" s="796"/>
      <c r="M31" s="796">
        <v>1</v>
      </c>
      <c r="N31" s="796"/>
      <c r="O31" s="796"/>
      <c r="P31" s="797"/>
      <c r="Q31" s="798">
        <f t="shared" si="0"/>
        <v>1</v>
      </c>
      <c r="R31" s="792" t="s">
        <v>963</v>
      </c>
      <c r="S31" s="776"/>
      <c r="T31" s="799"/>
      <c r="U31" s="776" t="s">
        <v>1859</v>
      </c>
      <c r="V31" s="776" t="s">
        <v>269</v>
      </c>
      <c r="W31" s="776" t="s">
        <v>1860</v>
      </c>
      <c r="X31" s="832">
        <v>0</v>
      </c>
      <c r="Y31" s="822" t="s">
        <v>966</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1854</v>
      </c>
      <c r="BR31" s="803" t="s">
        <v>1854</v>
      </c>
      <c r="BS31" s="803" t="s">
        <v>1854</v>
      </c>
      <c r="BT31" s="803" t="s">
        <v>1854</v>
      </c>
      <c r="BU31" s="808" t="s">
        <v>1854</v>
      </c>
      <c r="BV31" s="811" t="s">
        <v>1854</v>
      </c>
      <c r="BW31" s="803" t="s">
        <v>1854</v>
      </c>
      <c r="BX31" s="803" t="s">
        <v>1854</v>
      </c>
      <c r="BY31" s="803" t="s">
        <v>1854</v>
      </c>
      <c r="BZ31" s="803" t="s">
        <v>1854</v>
      </c>
      <c r="CA31" s="811" t="s">
        <v>1854</v>
      </c>
      <c r="CB31" s="803" t="s">
        <v>1854</v>
      </c>
      <c r="CC31" s="803"/>
      <c r="CD31" s="803" t="s">
        <v>1854</v>
      </c>
      <c r="CE31" s="808" t="s">
        <v>1854</v>
      </c>
      <c r="CF31" s="803" t="s">
        <v>1854</v>
      </c>
      <c r="CG31" s="803" t="s">
        <v>1854</v>
      </c>
      <c r="CH31" s="803" t="s">
        <v>1854</v>
      </c>
      <c r="CI31" s="803" t="s">
        <v>1854</v>
      </c>
      <c r="CJ31" s="808" t="s">
        <v>1854</v>
      </c>
      <c r="CK31" s="811" t="s">
        <v>1854</v>
      </c>
      <c r="CL31" s="803" t="s">
        <v>1854</v>
      </c>
      <c r="CM31" s="803" t="s">
        <v>1854</v>
      </c>
      <c r="CN31" s="803" t="s">
        <v>1854</v>
      </c>
      <c r="CO31" s="808" t="s">
        <v>1854</v>
      </c>
      <c r="CP31" s="811" t="s">
        <v>1854</v>
      </c>
      <c r="CQ31" s="803" t="s">
        <v>1854</v>
      </c>
      <c r="CR31" s="803" t="s">
        <v>1854</v>
      </c>
      <c r="CS31" s="803" t="s">
        <v>1854</v>
      </c>
      <c r="CT31" s="808" t="s">
        <v>1854</v>
      </c>
      <c r="CU31" s="1288" t="s">
        <v>1854</v>
      </c>
      <c r="CV31" s="1287" t="s">
        <v>1854</v>
      </c>
      <c r="CW31" s="1287" t="s">
        <v>1854</v>
      </c>
      <c r="CX31" s="1289" t="s">
        <v>1854</v>
      </c>
      <c r="CY31" s="1287" t="s">
        <v>1854</v>
      </c>
      <c r="CZ31" s="1287" t="s">
        <v>1854</v>
      </c>
      <c r="DA31" s="1287" t="s">
        <v>1854</v>
      </c>
      <c r="DB31" s="1289" t="s">
        <v>1854</v>
      </c>
      <c r="DC31" s="788"/>
      <c r="DD31" s="816">
        <v>1</v>
      </c>
      <c r="DE31" s="817"/>
    </row>
    <row r="32" spans="1:109" ht="15.75" customHeight="1">
      <c r="A32" s="775" t="s">
        <v>1018</v>
      </c>
      <c r="B32" s="776">
        <v>26</v>
      </c>
      <c r="C32" s="792" t="s">
        <v>1934</v>
      </c>
      <c r="D32" s="776" t="s">
        <v>1841</v>
      </c>
      <c r="E32" s="776" t="s">
        <v>1819</v>
      </c>
      <c r="F32" s="788" t="s">
        <v>1935</v>
      </c>
      <c r="G32" s="793" t="s">
        <v>1936</v>
      </c>
      <c r="H32" s="794" t="s">
        <v>1937</v>
      </c>
      <c r="I32" s="795"/>
      <c r="J32" s="796"/>
      <c r="K32" s="796"/>
      <c r="L32" s="796"/>
      <c r="M32" s="796">
        <v>1</v>
      </c>
      <c r="N32" s="796"/>
      <c r="O32" s="796"/>
      <c r="P32" s="797"/>
      <c r="Q32" s="798">
        <f t="shared" si="0"/>
        <v>1</v>
      </c>
      <c r="R32" s="792" t="s">
        <v>963</v>
      </c>
      <c r="S32" s="776"/>
      <c r="T32" s="799"/>
      <c r="U32" s="776" t="s">
        <v>1859</v>
      </c>
      <c r="V32" s="776" t="s">
        <v>269</v>
      </c>
      <c r="W32" s="776" t="s">
        <v>1860</v>
      </c>
      <c r="X32" s="832">
        <v>0</v>
      </c>
      <c r="Y32" s="824" t="s">
        <v>966</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1854</v>
      </c>
      <c r="BR32" s="803" t="s">
        <v>1854</v>
      </c>
      <c r="BS32" s="803" t="s">
        <v>1854</v>
      </c>
      <c r="BT32" s="803" t="s">
        <v>1854</v>
      </c>
      <c r="BU32" s="808" t="s">
        <v>1854</v>
      </c>
      <c r="BV32" s="811" t="s">
        <v>1854</v>
      </c>
      <c r="BW32" s="803" t="s">
        <v>1854</v>
      </c>
      <c r="BX32" s="803" t="s">
        <v>1854</v>
      </c>
      <c r="BY32" s="803" t="s">
        <v>1854</v>
      </c>
      <c r="BZ32" s="803" t="s">
        <v>1854</v>
      </c>
      <c r="CA32" s="811" t="s">
        <v>1854</v>
      </c>
      <c r="CB32" s="803" t="s">
        <v>1854</v>
      </c>
      <c r="CC32" s="803" t="s">
        <v>1854</v>
      </c>
      <c r="CD32" s="803" t="s">
        <v>1854</v>
      </c>
      <c r="CE32" s="808" t="s">
        <v>1854</v>
      </c>
      <c r="CF32" s="803" t="s">
        <v>1854</v>
      </c>
      <c r="CG32" s="803" t="s">
        <v>1854</v>
      </c>
      <c r="CH32" s="803" t="s">
        <v>1854</v>
      </c>
      <c r="CI32" s="803" t="s">
        <v>1854</v>
      </c>
      <c r="CJ32" s="808" t="s">
        <v>1854</v>
      </c>
      <c r="CK32" s="811" t="s">
        <v>1854</v>
      </c>
      <c r="CL32" s="803" t="s">
        <v>1854</v>
      </c>
      <c r="CM32" s="803" t="s">
        <v>1854</v>
      </c>
      <c r="CN32" s="803" t="s">
        <v>1854</v>
      </c>
      <c r="CO32" s="808" t="s">
        <v>1854</v>
      </c>
      <c r="CP32" s="811" t="s">
        <v>1854</v>
      </c>
      <c r="CQ32" s="803" t="s">
        <v>1854</v>
      </c>
      <c r="CR32" s="803" t="s">
        <v>1854</v>
      </c>
      <c r="CS32" s="803" t="s">
        <v>1854</v>
      </c>
      <c r="CT32" s="808" t="s">
        <v>1854</v>
      </c>
      <c r="CU32" s="1288" t="s">
        <v>1854</v>
      </c>
      <c r="CV32" s="1287" t="s">
        <v>1854</v>
      </c>
      <c r="CW32" s="1287" t="s">
        <v>1854</v>
      </c>
      <c r="CX32" s="1289" t="s">
        <v>1854</v>
      </c>
      <c r="CY32" s="1287" t="s">
        <v>1854</v>
      </c>
      <c r="CZ32" s="1287" t="s">
        <v>1854</v>
      </c>
      <c r="DA32" s="1287" t="s">
        <v>1854</v>
      </c>
      <c r="DB32" s="1289" t="s">
        <v>1854</v>
      </c>
      <c r="DC32" s="788"/>
      <c r="DD32" s="816">
        <v>1</v>
      </c>
      <c r="DE32" s="817"/>
    </row>
    <row r="33" spans="1:109" ht="15.75" customHeight="1">
      <c r="A33" s="775" t="s">
        <v>1018</v>
      </c>
      <c r="B33" s="776">
        <v>27</v>
      </c>
      <c r="C33" s="792" t="s">
        <v>1938</v>
      </c>
      <c r="D33" s="776" t="s">
        <v>1841</v>
      </c>
      <c r="E33" s="776" t="s">
        <v>1801</v>
      </c>
      <c r="F33" s="788" t="s">
        <v>1939</v>
      </c>
      <c r="G33" s="793" t="s">
        <v>1940</v>
      </c>
      <c r="H33" s="794" t="s">
        <v>1940</v>
      </c>
      <c r="I33" s="795"/>
      <c r="J33" s="796"/>
      <c r="K33" s="796"/>
      <c r="L33" s="796"/>
      <c r="M33" s="796">
        <v>1</v>
      </c>
      <c r="N33" s="796"/>
      <c r="O33" s="796"/>
      <c r="P33" s="797"/>
      <c r="Q33" s="798">
        <f t="shared" si="0"/>
        <v>1</v>
      </c>
      <c r="R33" s="792" t="s">
        <v>963</v>
      </c>
      <c r="S33" s="776"/>
      <c r="T33" s="799"/>
      <c r="U33" s="776" t="s">
        <v>1941</v>
      </c>
      <c r="V33" s="776" t="s">
        <v>990</v>
      </c>
      <c r="W33" s="776" t="s">
        <v>1942</v>
      </c>
      <c r="X33" s="832">
        <v>2</v>
      </c>
      <c r="Y33" s="822" t="s">
        <v>966</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1854</v>
      </c>
      <c r="BR33" s="803" t="s">
        <v>1854</v>
      </c>
      <c r="BS33" s="803" t="s">
        <v>1854</v>
      </c>
      <c r="BT33" s="803" t="s">
        <v>1854</v>
      </c>
      <c r="BU33" s="808" t="s">
        <v>1854</v>
      </c>
      <c r="BV33" s="811" t="s">
        <v>1854</v>
      </c>
      <c r="BW33" s="803" t="s">
        <v>1854</v>
      </c>
      <c r="BX33" s="803" t="s">
        <v>1854</v>
      </c>
      <c r="BY33" s="803" t="s">
        <v>1854</v>
      </c>
      <c r="BZ33" s="803" t="s">
        <v>1854</v>
      </c>
      <c r="CA33" s="811" t="s">
        <v>1854</v>
      </c>
      <c r="CB33" s="803" t="s">
        <v>1854</v>
      </c>
      <c r="CC33" s="803" t="s">
        <v>1854</v>
      </c>
      <c r="CD33" s="803" t="s">
        <v>1854</v>
      </c>
      <c r="CE33" s="808" t="s">
        <v>1854</v>
      </c>
      <c r="CF33" s="803" t="s">
        <v>1854</v>
      </c>
      <c r="CG33" s="803" t="s">
        <v>1854</v>
      </c>
      <c r="CH33" s="803" t="s">
        <v>1854</v>
      </c>
      <c r="CI33" s="803" t="s">
        <v>1854</v>
      </c>
      <c r="CJ33" s="808" t="s">
        <v>1854</v>
      </c>
      <c r="CK33" s="811" t="s">
        <v>1854</v>
      </c>
      <c r="CL33" s="803" t="s">
        <v>1854</v>
      </c>
      <c r="CM33" s="803" t="s">
        <v>1854</v>
      </c>
      <c r="CN33" s="803" t="s">
        <v>1854</v>
      </c>
      <c r="CO33" s="808" t="s">
        <v>1854</v>
      </c>
      <c r="CP33" s="811" t="s">
        <v>1854</v>
      </c>
      <c r="CQ33" s="803" t="s">
        <v>1854</v>
      </c>
      <c r="CR33" s="803" t="s">
        <v>1854</v>
      </c>
      <c r="CS33" s="803" t="s">
        <v>1854</v>
      </c>
      <c r="CT33" s="808" t="s">
        <v>1854</v>
      </c>
      <c r="CU33" s="1288" t="s">
        <v>1854</v>
      </c>
      <c r="CV33" s="1287" t="s">
        <v>1854</v>
      </c>
      <c r="CW33" s="1287" t="s">
        <v>1854</v>
      </c>
      <c r="CX33" s="1289" t="s">
        <v>1854</v>
      </c>
      <c r="CY33" s="1287" t="s">
        <v>1854</v>
      </c>
      <c r="CZ33" s="1287" t="s">
        <v>1854</v>
      </c>
      <c r="DA33" s="1287" t="s">
        <v>1854</v>
      </c>
      <c r="DB33" s="1289" t="s">
        <v>1854</v>
      </c>
      <c r="DC33" s="788"/>
      <c r="DD33" s="816">
        <v>1</v>
      </c>
      <c r="DE33" s="817"/>
    </row>
    <row r="34" spans="1:109" ht="15.75" customHeight="1">
      <c r="A34" s="775" t="s">
        <v>1018</v>
      </c>
      <c r="B34" s="776">
        <v>28</v>
      </c>
      <c r="C34" s="792" t="s">
        <v>1943</v>
      </c>
      <c r="D34" s="776"/>
      <c r="E34" s="776"/>
      <c r="F34" s="788" t="s">
        <v>1944</v>
      </c>
      <c r="G34" s="793" t="s">
        <v>1945</v>
      </c>
      <c r="H34" s="794"/>
      <c r="I34" s="795"/>
      <c r="J34" s="796"/>
      <c r="K34" s="796"/>
      <c r="L34" s="796"/>
      <c r="M34" s="796"/>
      <c r="N34" s="796"/>
      <c r="O34" s="796"/>
      <c r="P34" s="797"/>
      <c r="Q34" s="798">
        <f t="shared" si="0"/>
        <v>0</v>
      </c>
      <c r="R34" s="792" t="s">
        <v>963</v>
      </c>
      <c r="S34" s="776"/>
      <c r="T34" s="799"/>
      <c r="U34" s="776"/>
      <c r="V34" s="1251" t="s">
        <v>1030</v>
      </c>
      <c r="W34" s="776" t="s">
        <v>1946</v>
      </c>
      <c r="X34" s="1278">
        <v>0</v>
      </c>
      <c r="Y34" s="822"/>
      <c r="Z34" s="793"/>
      <c r="AA34" s="788"/>
      <c r="AB34" s="788"/>
      <c r="AC34" s="788"/>
      <c r="AD34" s="788"/>
      <c r="AE34" s="788"/>
      <c r="AF34" s="802"/>
      <c r="AG34" s="803"/>
      <c r="AH34" s="803"/>
      <c r="AI34" s="803"/>
      <c r="AJ34" s="803"/>
      <c r="AK34" s="803"/>
      <c r="AL34" s="803"/>
      <c r="AM34" s="803"/>
      <c r="AN34" s="803"/>
      <c r="AO34" s="803"/>
      <c r="AP34" s="803"/>
      <c r="AQ34" s="811" t="s">
        <v>1947</v>
      </c>
      <c r="AR34" s="803" t="s">
        <v>1947</v>
      </c>
      <c r="AS34" s="803" t="s">
        <v>1947</v>
      </c>
      <c r="AT34" s="803" t="s">
        <v>1947</v>
      </c>
      <c r="AU34" s="808" t="s">
        <v>1947</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1854</v>
      </c>
      <c r="BR34" s="803" t="s">
        <v>1854</v>
      </c>
      <c r="BS34" s="803" t="s">
        <v>1854</v>
      </c>
      <c r="BT34" s="803" t="s">
        <v>1854</v>
      </c>
      <c r="BU34" s="808" t="s">
        <v>1854</v>
      </c>
      <c r="BV34" s="811" t="s">
        <v>1854</v>
      </c>
      <c r="BW34" s="803" t="s">
        <v>1854</v>
      </c>
      <c r="BX34" s="803" t="s">
        <v>1854</v>
      </c>
      <c r="BY34" s="803" t="s">
        <v>1854</v>
      </c>
      <c r="BZ34" s="803" t="s">
        <v>1854</v>
      </c>
      <c r="CA34" s="811" t="s">
        <v>1854</v>
      </c>
      <c r="CB34" s="803" t="s">
        <v>1854</v>
      </c>
      <c r="CC34" s="803" t="s">
        <v>1854</v>
      </c>
      <c r="CD34" s="803" t="s">
        <v>1854</v>
      </c>
      <c r="CE34" s="808" t="s">
        <v>1854</v>
      </c>
      <c r="CF34" s="803" t="s">
        <v>1854</v>
      </c>
      <c r="CG34" s="803" t="s">
        <v>1854</v>
      </c>
      <c r="CH34" s="803" t="s">
        <v>1854</v>
      </c>
      <c r="CI34" s="803" t="s">
        <v>1854</v>
      </c>
      <c r="CJ34" s="808" t="s">
        <v>1854</v>
      </c>
      <c r="CK34" s="811" t="s">
        <v>1854</v>
      </c>
      <c r="CL34" s="803" t="s">
        <v>1854</v>
      </c>
      <c r="CM34" s="803" t="s">
        <v>1854</v>
      </c>
      <c r="CN34" s="803" t="s">
        <v>1854</v>
      </c>
      <c r="CO34" s="808" t="s">
        <v>1854</v>
      </c>
      <c r="CP34" s="811" t="s">
        <v>1854</v>
      </c>
      <c r="CQ34" s="803" t="s">
        <v>1854</v>
      </c>
      <c r="CR34" s="803" t="s">
        <v>1854</v>
      </c>
      <c r="CS34" s="803" t="s">
        <v>1854</v>
      </c>
      <c r="CT34" s="808" t="s">
        <v>1854</v>
      </c>
      <c r="CU34" s="1288" t="s">
        <v>1854</v>
      </c>
      <c r="CV34" s="1287" t="s">
        <v>1854</v>
      </c>
      <c r="CW34" s="1287" t="s">
        <v>1854</v>
      </c>
      <c r="CX34" s="1289" t="s">
        <v>1854</v>
      </c>
      <c r="CY34" s="1287" t="s">
        <v>1854</v>
      </c>
      <c r="CZ34" s="1287" t="s">
        <v>1854</v>
      </c>
      <c r="DA34" s="1287" t="s">
        <v>1854</v>
      </c>
      <c r="DB34" s="1289" t="s">
        <v>1854</v>
      </c>
      <c r="DC34" s="788"/>
      <c r="DD34" s="816"/>
      <c r="DE34" s="817"/>
    </row>
    <row r="35" spans="1:109" ht="15.75" customHeight="1">
      <c r="A35" s="775" t="s">
        <v>971</v>
      </c>
      <c r="B35" s="776">
        <v>29</v>
      </c>
      <c r="C35" s="792" t="s">
        <v>1948</v>
      </c>
      <c r="D35" s="776" t="s">
        <v>1949</v>
      </c>
      <c r="E35" s="776" t="s">
        <v>1819</v>
      </c>
      <c r="F35" s="788">
        <v>1</v>
      </c>
      <c r="G35" s="793" t="s">
        <v>1843</v>
      </c>
      <c r="H35" s="794" t="s">
        <v>1950</v>
      </c>
      <c r="I35" s="795"/>
      <c r="J35" s="796"/>
      <c r="K35" s="796"/>
      <c r="L35" s="796"/>
      <c r="M35" s="796">
        <v>1</v>
      </c>
      <c r="N35" s="796"/>
      <c r="O35" s="796"/>
      <c r="P35" s="797"/>
      <c r="Q35" s="798">
        <f t="shared" si="0"/>
        <v>1</v>
      </c>
      <c r="R35" s="792" t="s">
        <v>986</v>
      </c>
      <c r="S35" s="776" t="s">
        <v>964</v>
      </c>
      <c r="T35" s="799" t="s">
        <v>965</v>
      </c>
      <c r="U35" s="776" t="s">
        <v>1027</v>
      </c>
      <c r="V35" s="776" t="s">
        <v>1039</v>
      </c>
      <c r="W35" s="776" t="s">
        <v>1951</v>
      </c>
      <c r="X35" s="1278">
        <v>2</v>
      </c>
      <c r="Y35" s="825" t="s">
        <v>966</v>
      </c>
      <c r="Z35" s="793" t="s">
        <v>1843</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971</v>
      </c>
      <c r="B36" s="776">
        <v>30</v>
      </c>
      <c r="C36" s="792" t="s">
        <v>1952</v>
      </c>
      <c r="D36" s="776" t="s">
        <v>1949</v>
      </c>
      <c r="E36" s="776" t="s">
        <v>1819</v>
      </c>
      <c r="F36" s="788">
        <v>2</v>
      </c>
      <c r="G36" s="793" t="s">
        <v>1847</v>
      </c>
      <c r="H36" s="794" t="s">
        <v>1953</v>
      </c>
      <c r="I36" s="795"/>
      <c r="J36" s="796">
        <v>0.56000000000000005</v>
      </c>
      <c r="K36" s="796">
        <v>0.44</v>
      </c>
      <c r="L36" s="796"/>
      <c r="M36" s="796"/>
      <c r="N36" s="796"/>
      <c r="O36" s="796"/>
      <c r="P36" s="797"/>
      <c r="Q36" s="798">
        <f t="shared" si="0"/>
        <v>1</v>
      </c>
      <c r="R36" s="792" t="s">
        <v>986</v>
      </c>
      <c r="S36" s="776" t="s">
        <v>964</v>
      </c>
      <c r="T36" s="799" t="s">
        <v>965</v>
      </c>
      <c r="U36" s="776" t="s">
        <v>1031</v>
      </c>
      <c r="V36" s="776" t="s">
        <v>1039</v>
      </c>
      <c r="W36" s="776" t="s">
        <v>418</v>
      </c>
      <c r="X36" s="1278">
        <v>2</v>
      </c>
      <c r="Y36" s="829" t="s">
        <v>966</v>
      </c>
      <c r="Z36" s="793" t="s">
        <v>1847</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971</v>
      </c>
      <c r="B37" s="776">
        <v>31</v>
      </c>
      <c r="C37" s="792" t="s">
        <v>1954</v>
      </c>
      <c r="D37" s="776" t="s">
        <v>1955</v>
      </c>
      <c r="E37" s="776" t="s">
        <v>1819</v>
      </c>
      <c r="F37" s="788">
        <v>3</v>
      </c>
      <c r="G37" s="793" t="s">
        <v>124</v>
      </c>
      <c r="H37" s="794" t="s">
        <v>1956</v>
      </c>
      <c r="I37" s="795"/>
      <c r="J37" s="796">
        <v>1</v>
      </c>
      <c r="K37" s="796"/>
      <c r="L37" s="796"/>
      <c r="M37" s="796"/>
      <c r="N37" s="796"/>
      <c r="O37" s="796"/>
      <c r="P37" s="797"/>
      <c r="Q37" s="798">
        <f t="shared" si="0"/>
        <v>1</v>
      </c>
      <c r="R37" s="792" t="s">
        <v>983</v>
      </c>
      <c r="S37" s="776" t="s">
        <v>964</v>
      </c>
      <c r="T37" s="799" t="s">
        <v>965</v>
      </c>
      <c r="U37" s="776" t="s">
        <v>1838</v>
      </c>
      <c r="V37" s="776" t="s">
        <v>1039</v>
      </c>
      <c r="W37" s="776" t="s">
        <v>1957</v>
      </c>
      <c r="X37" s="832">
        <v>2</v>
      </c>
      <c r="Y37" s="824" t="s">
        <v>977</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971</v>
      </c>
      <c r="B38" s="776">
        <v>32</v>
      </c>
      <c r="C38" s="792" t="s">
        <v>1958</v>
      </c>
      <c r="D38" s="776" t="s">
        <v>1949</v>
      </c>
      <c r="E38" s="776" t="s">
        <v>1808</v>
      </c>
      <c r="F38" s="788">
        <v>4</v>
      </c>
      <c r="G38" s="793" t="s">
        <v>130</v>
      </c>
      <c r="H38" s="794" t="s">
        <v>1959</v>
      </c>
      <c r="I38" s="795"/>
      <c r="J38" s="796">
        <v>1</v>
      </c>
      <c r="K38" s="796"/>
      <c r="L38" s="796"/>
      <c r="M38" s="796"/>
      <c r="N38" s="796"/>
      <c r="O38" s="796"/>
      <c r="P38" s="797"/>
      <c r="Q38" s="798">
        <f t="shared" si="0"/>
        <v>1</v>
      </c>
      <c r="R38" s="792" t="s">
        <v>986</v>
      </c>
      <c r="S38" s="776" t="s">
        <v>964</v>
      </c>
      <c r="T38" s="799" t="s">
        <v>965</v>
      </c>
      <c r="U38" s="776" t="s">
        <v>1804</v>
      </c>
      <c r="V38" s="776" t="s">
        <v>985</v>
      </c>
      <c r="W38" s="776" t="s">
        <v>1960</v>
      </c>
      <c r="X38" s="803">
        <v>0</v>
      </c>
      <c r="Y38" s="829" t="s">
        <v>977</v>
      </c>
      <c r="Z38" s="793" t="s">
        <v>130</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971</v>
      </c>
      <c r="B39" s="776">
        <v>33</v>
      </c>
      <c r="C39" s="792" t="s">
        <v>1961</v>
      </c>
      <c r="D39" s="776" t="s">
        <v>1962</v>
      </c>
      <c r="E39" s="776" t="s">
        <v>1801</v>
      </c>
      <c r="F39" s="788">
        <v>5</v>
      </c>
      <c r="G39" s="793" t="s">
        <v>625</v>
      </c>
      <c r="H39" s="794" t="s">
        <v>1963</v>
      </c>
      <c r="I39" s="795"/>
      <c r="J39" s="796">
        <v>1</v>
      </c>
      <c r="K39" s="796"/>
      <c r="L39" s="796"/>
      <c r="M39" s="796"/>
      <c r="N39" s="796"/>
      <c r="O39" s="796"/>
      <c r="P39" s="797"/>
      <c r="Q39" s="798">
        <f t="shared" si="0"/>
        <v>1</v>
      </c>
      <c r="R39" s="792" t="s">
        <v>986</v>
      </c>
      <c r="S39" s="776" t="s">
        <v>964</v>
      </c>
      <c r="T39" s="799" t="s">
        <v>965</v>
      </c>
      <c r="U39" s="776" t="s">
        <v>625</v>
      </c>
      <c r="V39" s="776" t="s">
        <v>990</v>
      </c>
      <c r="W39" s="776" t="s">
        <v>1964</v>
      </c>
      <c r="X39" s="832">
        <v>1</v>
      </c>
      <c r="Y39" s="824" t="s">
        <v>977</v>
      </c>
      <c r="Z39" s="793" t="s">
        <v>625</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971</v>
      </c>
      <c r="B40" s="776">
        <v>34</v>
      </c>
      <c r="C40" s="792" t="s">
        <v>1965</v>
      </c>
      <c r="D40" s="776" t="s">
        <v>1962</v>
      </c>
      <c r="E40" s="776" t="s">
        <v>1801</v>
      </c>
      <c r="F40" s="788">
        <v>6</v>
      </c>
      <c r="G40" s="793" t="s">
        <v>1814</v>
      </c>
      <c r="H40" s="794" t="s">
        <v>1966</v>
      </c>
      <c r="I40" s="795"/>
      <c r="J40" s="796">
        <v>1</v>
      </c>
      <c r="K40" s="796"/>
      <c r="L40" s="796"/>
      <c r="M40" s="796"/>
      <c r="N40" s="796"/>
      <c r="O40" s="796"/>
      <c r="P40" s="797"/>
      <c r="Q40" s="798">
        <f t="shared" si="0"/>
        <v>1</v>
      </c>
      <c r="R40" s="792" t="s">
        <v>986</v>
      </c>
      <c r="S40" s="776" t="s">
        <v>964</v>
      </c>
      <c r="T40" s="1444" t="s">
        <v>976</v>
      </c>
      <c r="U40" s="776" t="s">
        <v>1967</v>
      </c>
      <c r="V40" s="776" t="s">
        <v>990</v>
      </c>
      <c r="W40" s="776" t="s">
        <v>1968</v>
      </c>
      <c r="X40" s="832">
        <v>1</v>
      </c>
      <c r="Y40" s="822" t="s">
        <v>977</v>
      </c>
      <c r="Z40" s="793" t="s">
        <v>1814</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971</v>
      </c>
      <c r="B41" s="776">
        <v>35</v>
      </c>
      <c r="C41" s="792" t="s">
        <v>1969</v>
      </c>
      <c r="D41" s="776" t="s">
        <v>1949</v>
      </c>
      <c r="E41" s="776" t="s">
        <v>1801</v>
      </c>
      <c r="F41" s="788">
        <v>7</v>
      </c>
      <c r="G41" s="793" t="s">
        <v>687</v>
      </c>
      <c r="H41" s="794" t="s">
        <v>1970</v>
      </c>
      <c r="I41" s="795"/>
      <c r="J41" s="796"/>
      <c r="K41" s="796">
        <v>1</v>
      </c>
      <c r="L41" s="796"/>
      <c r="M41" s="796"/>
      <c r="N41" s="796"/>
      <c r="O41" s="796"/>
      <c r="P41" s="797"/>
      <c r="Q41" s="798">
        <f t="shared" si="0"/>
        <v>1</v>
      </c>
      <c r="R41" s="792" t="s">
        <v>986</v>
      </c>
      <c r="S41" s="776" t="s">
        <v>964</v>
      </c>
      <c r="T41" s="799" t="s">
        <v>965</v>
      </c>
      <c r="U41" s="776" t="s">
        <v>1971</v>
      </c>
      <c r="V41" s="776" t="s">
        <v>990</v>
      </c>
      <c r="W41" s="776" t="s">
        <v>1972</v>
      </c>
      <c r="X41" s="832">
        <v>2</v>
      </c>
      <c r="Y41" s="822" t="s">
        <v>977</v>
      </c>
      <c r="Z41" s="793" t="s">
        <v>687</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971</v>
      </c>
      <c r="B42" s="776">
        <v>36</v>
      </c>
      <c r="C42" s="792" t="s">
        <v>1973</v>
      </c>
      <c r="D42" s="776" t="s">
        <v>1974</v>
      </c>
      <c r="E42" s="776" t="s">
        <v>1801</v>
      </c>
      <c r="F42" s="788">
        <v>8</v>
      </c>
      <c r="G42" s="793" t="s">
        <v>691</v>
      </c>
      <c r="H42" s="794" t="s">
        <v>1975</v>
      </c>
      <c r="I42" s="795"/>
      <c r="J42" s="796"/>
      <c r="K42" s="796">
        <v>1</v>
      </c>
      <c r="L42" s="796"/>
      <c r="M42" s="796"/>
      <c r="N42" s="796"/>
      <c r="O42" s="796"/>
      <c r="P42" s="797"/>
      <c r="Q42" s="798">
        <f t="shared" si="0"/>
        <v>1</v>
      </c>
      <c r="R42" s="792" t="s">
        <v>986</v>
      </c>
      <c r="S42" s="776" t="s">
        <v>964</v>
      </c>
      <c r="T42" s="799" t="s">
        <v>965</v>
      </c>
      <c r="U42" s="776" t="s">
        <v>691</v>
      </c>
      <c r="V42" s="776" t="s">
        <v>990</v>
      </c>
      <c r="W42" s="776" t="s">
        <v>1976</v>
      </c>
      <c r="X42" s="1278">
        <v>2</v>
      </c>
      <c r="Y42" s="822" t="s">
        <v>977</v>
      </c>
      <c r="Z42" s="793" t="s">
        <v>691</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971</v>
      </c>
      <c r="B43" s="776">
        <v>37</v>
      </c>
      <c r="C43" s="792" t="s">
        <v>1977</v>
      </c>
      <c r="D43" s="776" t="s">
        <v>1978</v>
      </c>
      <c r="E43" s="776" t="s">
        <v>1819</v>
      </c>
      <c r="F43" s="788">
        <v>9</v>
      </c>
      <c r="G43" s="793" t="s">
        <v>491</v>
      </c>
      <c r="H43" s="794" t="s">
        <v>1979</v>
      </c>
      <c r="I43" s="795">
        <v>0.5</v>
      </c>
      <c r="J43" s="796">
        <v>0.5</v>
      </c>
      <c r="K43" s="796"/>
      <c r="L43" s="796"/>
      <c r="M43" s="796"/>
      <c r="N43" s="796"/>
      <c r="O43" s="796"/>
      <c r="P43" s="797"/>
      <c r="Q43" s="798">
        <f t="shared" si="0"/>
        <v>1</v>
      </c>
      <c r="R43" s="792" t="s">
        <v>963</v>
      </c>
      <c r="S43" s="776"/>
      <c r="T43" s="799"/>
      <c r="U43" s="776" t="s">
        <v>1822</v>
      </c>
      <c r="V43" s="776" t="s">
        <v>269</v>
      </c>
      <c r="W43" s="776" t="s">
        <v>1980</v>
      </c>
      <c r="X43" s="1312">
        <v>1</v>
      </c>
      <c r="Y43" s="822" t="s">
        <v>977</v>
      </c>
      <c r="Z43" s="793" t="s">
        <v>491</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971</v>
      </c>
      <c r="B44" s="776">
        <v>38</v>
      </c>
      <c r="C44" s="792" t="s">
        <v>1981</v>
      </c>
      <c r="D44" s="776" t="s">
        <v>1978</v>
      </c>
      <c r="E44" s="776" t="s">
        <v>1819</v>
      </c>
      <c r="F44" s="788">
        <v>10</v>
      </c>
      <c r="G44" s="793" t="s">
        <v>794</v>
      </c>
      <c r="H44" s="794" t="s">
        <v>1982</v>
      </c>
      <c r="I44" s="795"/>
      <c r="J44" s="796"/>
      <c r="K44" s="796">
        <v>1</v>
      </c>
      <c r="L44" s="796"/>
      <c r="M44" s="796"/>
      <c r="N44" s="796"/>
      <c r="O44" s="796"/>
      <c r="P44" s="797"/>
      <c r="Q44" s="798">
        <f t="shared" si="0"/>
        <v>1</v>
      </c>
      <c r="R44" s="792" t="s">
        <v>963</v>
      </c>
      <c r="S44" s="776"/>
      <c r="T44" s="799"/>
      <c r="U44" s="776" t="s">
        <v>1822</v>
      </c>
      <c r="V44" s="776" t="s">
        <v>269</v>
      </c>
      <c r="W44" s="776" t="s">
        <v>1983</v>
      </c>
      <c r="X44" s="832">
        <v>2</v>
      </c>
      <c r="Y44" s="824" t="s">
        <v>977</v>
      </c>
      <c r="Z44" s="793" t="s">
        <v>794</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971</v>
      </c>
      <c r="B45" s="776">
        <v>39</v>
      </c>
      <c r="C45" s="792" t="s">
        <v>1984</v>
      </c>
      <c r="D45" s="776" t="s">
        <v>1985</v>
      </c>
      <c r="E45" s="776" t="s">
        <v>1801</v>
      </c>
      <c r="F45" s="788">
        <v>11</v>
      </c>
      <c r="G45" s="793" t="s">
        <v>154</v>
      </c>
      <c r="H45" s="794" t="s">
        <v>1986</v>
      </c>
      <c r="I45" s="795"/>
      <c r="J45" s="796">
        <v>1</v>
      </c>
      <c r="K45" s="796"/>
      <c r="L45" s="796"/>
      <c r="M45" s="796"/>
      <c r="N45" s="796"/>
      <c r="O45" s="796"/>
      <c r="P45" s="797"/>
      <c r="Q45" s="798">
        <f t="shared" si="0"/>
        <v>1</v>
      </c>
      <c r="R45" s="792" t="s">
        <v>983</v>
      </c>
      <c r="S45" s="776" t="s">
        <v>964</v>
      </c>
      <c r="T45" s="799" t="s">
        <v>965</v>
      </c>
      <c r="U45" s="776" t="s">
        <v>1987</v>
      </c>
      <c r="V45" s="776" t="s">
        <v>990</v>
      </c>
      <c r="W45" s="776" t="s">
        <v>1988</v>
      </c>
      <c r="X45" s="832">
        <v>1</v>
      </c>
      <c r="Y45" s="824" t="s">
        <v>977</v>
      </c>
      <c r="Z45" s="793" t="s">
        <v>154</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971</v>
      </c>
      <c r="B46" s="776">
        <v>40</v>
      </c>
      <c r="C46" s="792" t="s">
        <v>1989</v>
      </c>
      <c r="D46" s="776" t="s">
        <v>1985</v>
      </c>
      <c r="E46" s="776" t="s">
        <v>1819</v>
      </c>
      <c r="F46" s="788">
        <v>12</v>
      </c>
      <c r="G46" s="793" t="s">
        <v>160</v>
      </c>
      <c r="H46" s="794" t="s">
        <v>1990</v>
      </c>
      <c r="I46" s="795"/>
      <c r="J46" s="796">
        <v>1</v>
      </c>
      <c r="K46" s="796"/>
      <c r="L46" s="796"/>
      <c r="M46" s="796"/>
      <c r="N46" s="796"/>
      <c r="O46" s="796"/>
      <c r="P46" s="797"/>
      <c r="Q46" s="798">
        <f t="shared" si="0"/>
        <v>1</v>
      </c>
      <c r="R46" s="792" t="s">
        <v>983</v>
      </c>
      <c r="S46" s="776" t="s">
        <v>964</v>
      </c>
      <c r="T46" s="799" t="s">
        <v>965</v>
      </c>
      <c r="U46" s="776" t="s">
        <v>1759</v>
      </c>
      <c r="V46" s="776" t="s">
        <v>269</v>
      </c>
      <c r="W46" s="776" t="s">
        <v>1991</v>
      </c>
      <c r="X46" s="832">
        <v>2</v>
      </c>
      <c r="Y46" s="824" t="s">
        <v>977</v>
      </c>
      <c r="Z46" s="793" t="s">
        <v>160</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971</v>
      </c>
      <c r="B47" s="776">
        <v>41</v>
      </c>
      <c r="C47" s="792" t="s">
        <v>1992</v>
      </c>
      <c r="D47" s="776" t="s">
        <v>1985</v>
      </c>
      <c r="E47" s="776" t="s">
        <v>1801</v>
      </c>
      <c r="F47" s="788">
        <v>13</v>
      </c>
      <c r="G47" s="793" t="s">
        <v>698</v>
      </c>
      <c r="H47" s="794" t="s">
        <v>1993</v>
      </c>
      <c r="I47" s="795"/>
      <c r="J47" s="796"/>
      <c r="K47" s="796">
        <v>1</v>
      </c>
      <c r="L47" s="796"/>
      <c r="M47" s="796"/>
      <c r="N47" s="796"/>
      <c r="O47" s="796"/>
      <c r="P47" s="797"/>
      <c r="Q47" s="798">
        <f t="shared" si="0"/>
        <v>1</v>
      </c>
      <c r="R47" s="792" t="s">
        <v>983</v>
      </c>
      <c r="S47" s="776" t="s">
        <v>964</v>
      </c>
      <c r="T47" s="799" t="s">
        <v>965</v>
      </c>
      <c r="U47" s="776" t="s">
        <v>1994</v>
      </c>
      <c r="V47" s="776" t="s">
        <v>990</v>
      </c>
      <c r="W47" s="776" t="s">
        <v>1995</v>
      </c>
      <c r="X47" s="1278">
        <v>2</v>
      </c>
      <c r="Y47" s="824" t="s">
        <v>977</v>
      </c>
      <c r="Z47" s="793" t="s">
        <v>698</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971</v>
      </c>
      <c r="B48" s="776">
        <v>42</v>
      </c>
      <c r="C48" s="792" t="s">
        <v>1996</v>
      </c>
      <c r="D48" s="776" t="s">
        <v>1985</v>
      </c>
      <c r="E48" s="776" t="s">
        <v>1801</v>
      </c>
      <c r="F48" s="788">
        <v>14</v>
      </c>
      <c r="G48" s="793" t="s">
        <v>1016</v>
      </c>
      <c r="H48" s="794" t="s">
        <v>1997</v>
      </c>
      <c r="I48" s="795"/>
      <c r="J48" s="796">
        <v>0.39</v>
      </c>
      <c r="K48" s="796">
        <v>0.61</v>
      </c>
      <c r="L48" s="796"/>
      <c r="M48" s="796"/>
      <c r="N48" s="796"/>
      <c r="O48" s="796"/>
      <c r="P48" s="797"/>
      <c r="Q48" s="798">
        <f t="shared" si="0"/>
        <v>1</v>
      </c>
      <c r="R48" s="792" t="s">
        <v>983</v>
      </c>
      <c r="S48" s="776" t="s">
        <v>964</v>
      </c>
      <c r="T48" s="799" t="s">
        <v>965</v>
      </c>
      <c r="U48" s="776" t="s">
        <v>1998</v>
      </c>
      <c r="V48" s="776" t="s">
        <v>269</v>
      </c>
      <c r="W48" s="776" t="s">
        <v>1999</v>
      </c>
      <c r="X48" s="1278">
        <v>2</v>
      </c>
      <c r="Y48" s="824" t="s">
        <v>966</v>
      </c>
      <c r="Z48" s="793" t="s">
        <v>1016</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971</v>
      </c>
      <c r="B49" s="776">
        <v>43</v>
      </c>
      <c r="C49" s="792" t="s">
        <v>2000</v>
      </c>
      <c r="D49" s="776" t="s">
        <v>1978</v>
      </c>
      <c r="E49" s="776" t="s">
        <v>1808</v>
      </c>
      <c r="F49" s="788">
        <v>15</v>
      </c>
      <c r="G49" s="793" t="s">
        <v>2001</v>
      </c>
      <c r="H49" s="794" t="s">
        <v>2002</v>
      </c>
      <c r="I49" s="795"/>
      <c r="J49" s="796">
        <v>1</v>
      </c>
      <c r="K49" s="796"/>
      <c r="L49" s="796"/>
      <c r="M49" s="796"/>
      <c r="N49" s="796"/>
      <c r="O49" s="796"/>
      <c r="P49" s="797"/>
      <c r="Q49" s="798">
        <f t="shared" si="0"/>
        <v>1</v>
      </c>
      <c r="R49" s="792" t="s">
        <v>974</v>
      </c>
      <c r="S49" s="2006" t="s">
        <v>964</v>
      </c>
      <c r="T49" s="799" t="s">
        <v>965</v>
      </c>
      <c r="U49" s="776" t="s">
        <v>1822</v>
      </c>
      <c r="V49" s="776" t="s">
        <v>269</v>
      </c>
      <c r="W49" s="776" t="s">
        <v>2003</v>
      </c>
      <c r="X49" s="832">
        <v>1</v>
      </c>
      <c r="Y49" s="824" t="s">
        <v>977</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961</v>
      </c>
      <c r="BQ49" s="811" t="s">
        <v>1854</v>
      </c>
      <c r="BR49" s="803" t="s">
        <v>1854</v>
      </c>
      <c r="BS49" s="803" t="s">
        <v>1854</v>
      </c>
      <c r="BT49" s="803" t="s">
        <v>1854</v>
      </c>
      <c r="BU49" s="808" t="s">
        <v>1854</v>
      </c>
      <c r="BV49" s="811" t="s">
        <v>1854</v>
      </c>
      <c r="BW49" s="803" t="s">
        <v>1854</v>
      </c>
      <c r="BX49" s="803" t="s">
        <v>1854</v>
      </c>
      <c r="BY49" s="803" t="s">
        <v>1854</v>
      </c>
      <c r="BZ49" s="803" t="s">
        <v>1854</v>
      </c>
      <c r="CA49" s="811" t="s">
        <v>1854</v>
      </c>
      <c r="CB49" s="803" t="s">
        <v>1854</v>
      </c>
      <c r="CC49" s="803" t="s">
        <v>1854</v>
      </c>
      <c r="CD49" s="803" t="s">
        <v>1854</v>
      </c>
      <c r="CE49" s="808" t="s">
        <v>1854</v>
      </c>
      <c r="CF49" s="803" t="s">
        <v>1854</v>
      </c>
      <c r="CG49" s="803" t="s">
        <v>1854</v>
      </c>
      <c r="CH49" s="803" t="s">
        <v>1854</v>
      </c>
      <c r="CI49" s="803" t="s">
        <v>1854</v>
      </c>
      <c r="CJ49" s="808" t="s">
        <v>1854</v>
      </c>
      <c r="CK49" s="811" t="s">
        <v>1854</v>
      </c>
      <c r="CL49" s="803" t="s">
        <v>1854</v>
      </c>
      <c r="CM49" s="803" t="s">
        <v>1854</v>
      </c>
      <c r="CN49" s="803" t="s">
        <v>1854</v>
      </c>
      <c r="CO49" s="808" t="s">
        <v>1854</v>
      </c>
      <c r="CP49" s="811" t="s">
        <v>1854</v>
      </c>
      <c r="CQ49" s="803" t="s">
        <v>1854</v>
      </c>
      <c r="CR49" s="803" t="s">
        <v>1854</v>
      </c>
      <c r="CS49" s="803" t="s">
        <v>1854</v>
      </c>
      <c r="CT49" s="808" t="s">
        <v>1854</v>
      </c>
      <c r="CU49" s="1288" t="s">
        <v>1854</v>
      </c>
      <c r="CV49" s="1287" t="s">
        <v>1854</v>
      </c>
      <c r="CW49" s="1287" t="s">
        <v>1854</v>
      </c>
      <c r="CX49" s="1289" t="s">
        <v>1854</v>
      </c>
      <c r="CY49" s="1287">
        <v>0.42811700000000003</v>
      </c>
      <c r="CZ49" s="1287" t="s">
        <v>1854</v>
      </c>
      <c r="DA49" s="1287" t="s">
        <v>1854</v>
      </c>
      <c r="DB49" s="1289" t="s">
        <v>1854</v>
      </c>
      <c r="DC49" s="788"/>
      <c r="DD49" s="816">
        <v>1</v>
      </c>
      <c r="DE49" s="817"/>
    </row>
    <row r="50" spans="1:109" ht="15.75" customHeight="1">
      <c r="A50" s="775" t="s">
        <v>971</v>
      </c>
      <c r="B50" s="776">
        <v>44</v>
      </c>
      <c r="C50" s="792" t="s">
        <v>2004</v>
      </c>
      <c r="D50" s="776" t="s">
        <v>1985</v>
      </c>
      <c r="E50" s="776" t="s">
        <v>1801</v>
      </c>
      <c r="F50" s="788">
        <v>16</v>
      </c>
      <c r="G50" s="793" t="s">
        <v>2005</v>
      </c>
      <c r="H50" s="794" t="s">
        <v>2006</v>
      </c>
      <c r="I50" s="795"/>
      <c r="J50" s="796">
        <v>1</v>
      </c>
      <c r="K50" s="796"/>
      <c r="L50" s="796"/>
      <c r="M50" s="796"/>
      <c r="N50" s="796"/>
      <c r="O50" s="796"/>
      <c r="P50" s="797"/>
      <c r="Q50" s="798">
        <f t="shared" si="0"/>
        <v>1</v>
      </c>
      <c r="R50" s="792" t="s">
        <v>986</v>
      </c>
      <c r="S50" s="776" t="s">
        <v>964</v>
      </c>
      <c r="T50" s="799" t="s">
        <v>965</v>
      </c>
      <c r="U50" s="776" t="s">
        <v>1897</v>
      </c>
      <c r="V50" s="776" t="s">
        <v>990</v>
      </c>
      <c r="W50" s="776" t="s">
        <v>1908</v>
      </c>
      <c r="X50" s="832">
        <v>0</v>
      </c>
      <c r="Y50" s="824" t="s">
        <v>977</v>
      </c>
      <c r="Z50" s="793" t="s">
        <v>1899</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961</v>
      </c>
      <c r="BM50" s="788" t="s">
        <v>961</v>
      </c>
      <c r="BN50" s="788" t="s">
        <v>961</v>
      </c>
      <c r="BO50" s="788" t="s">
        <v>961</v>
      </c>
      <c r="BP50" s="799" t="s">
        <v>961</v>
      </c>
      <c r="BQ50" s="811" t="s">
        <v>1854</v>
      </c>
      <c r="BR50" s="803" t="s">
        <v>1854</v>
      </c>
      <c r="BS50" s="803" t="s">
        <v>1854</v>
      </c>
      <c r="BT50" s="803" t="s">
        <v>1854</v>
      </c>
      <c r="BU50" s="808" t="s">
        <v>1854</v>
      </c>
      <c r="BV50" s="811" t="s">
        <v>1854</v>
      </c>
      <c r="BW50" s="803" t="s">
        <v>1854</v>
      </c>
      <c r="BX50" s="803" t="s">
        <v>1854</v>
      </c>
      <c r="BY50" s="803" t="s">
        <v>1854</v>
      </c>
      <c r="BZ50" s="803" t="s">
        <v>1854</v>
      </c>
      <c r="CA50" s="811" t="s">
        <v>1854</v>
      </c>
      <c r="CB50" s="803" t="s">
        <v>1854</v>
      </c>
      <c r="CC50" s="803" t="s">
        <v>1854</v>
      </c>
      <c r="CD50" s="803" t="s">
        <v>1854</v>
      </c>
      <c r="CE50" s="808" t="s">
        <v>1854</v>
      </c>
      <c r="CF50" s="803" t="s">
        <v>1854</v>
      </c>
      <c r="CG50" s="803" t="s">
        <v>1854</v>
      </c>
      <c r="CH50" s="803" t="s">
        <v>1854</v>
      </c>
      <c r="CI50" s="803" t="s">
        <v>1854</v>
      </c>
      <c r="CJ50" s="808" t="s">
        <v>1854</v>
      </c>
      <c r="CK50" s="811" t="s">
        <v>1854</v>
      </c>
      <c r="CL50" s="803" t="s">
        <v>1854</v>
      </c>
      <c r="CM50" s="803" t="s">
        <v>1854</v>
      </c>
      <c r="CN50" s="803" t="s">
        <v>1854</v>
      </c>
      <c r="CO50" s="808" t="s">
        <v>1854</v>
      </c>
      <c r="CP50" s="811" t="s">
        <v>1854</v>
      </c>
      <c r="CQ50" s="803" t="s">
        <v>1854</v>
      </c>
      <c r="CR50" s="803" t="s">
        <v>1854</v>
      </c>
      <c r="CS50" s="803" t="s">
        <v>1854</v>
      </c>
      <c r="CT50" s="808" t="s">
        <v>1854</v>
      </c>
      <c r="CU50" s="1288">
        <v>-1.2207000000000001E-2</v>
      </c>
      <c r="CV50" s="1287" t="s">
        <v>1854</v>
      </c>
      <c r="CW50" s="1287" t="s">
        <v>1854</v>
      </c>
      <c r="CX50" s="1289" t="s">
        <v>1854</v>
      </c>
      <c r="CY50" s="1287">
        <v>6.3400000000000001E-3</v>
      </c>
      <c r="CZ50" s="1287" t="s">
        <v>1854</v>
      </c>
      <c r="DA50" s="1287" t="s">
        <v>1854</v>
      </c>
      <c r="DB50" s="1289" t="s">
        <v>1854</v>
      </c>
      <c r="DC50" s="788"/>
      <c r="DD50" s="816">
        <v>1</v>
      </c>
      <c r="DE50" s="817"/>
    </row>
    <row r="51" spans="1:109" ht="15.75" customHeight="1">
      <c r="A51" s="775" t="s">
        <v>971</v>
      </c>
      <c r="B51" s="776">
        <v>45</v>
      </c>
      <c r="C51" s="792" t="s">
        <v>2007</v>
      </c>
      <c r="D51" s="776" t="s">
        <v>1985</v>
      </c>
      <c r="E51" s="776" t="s">
        <v>1801</v>
      </c>
      <c r="F51" s="788">
        <v>17</v>
      </c>
      <c r="G51" s="793" t="s">
        <v>2008</v>
      </c>
      <c r="H51" s="794" t="s">
        <v>2009</v>
      </c>
      <c r="I51" s="795"/>
      <c r="J51" s="796"/>
      <c r="K51" s="796">
        <v>1</v>
      </c>
      <c r="L51" s="796"/>
      <c r="M51" s="796"/>
      <c r="N51" s="796"/>
      <c r="O51" s="796"/>
      <c r="P51" s="797"/>
      <c r="Q51" s="798">
        <f t="shared" si="0"/>
        <v>1</v>
      </c>
      <c r="R51" s="792" t="s">
        <v>986</v>
      </c>
      <c r="S51" s="776" t="s">
        <v>964</v>
      </c>
      <c r="T51" s="799" t="s">
        <v>965</v>
      </c>
      <c r="U51" s="776" t="s">
        <v>1971</v>
      </c>
      <c r="V51" s="776" t="s">
        <v>990</v>
      </c>
      <c r="W51" s="776" t="s">
        <v>2010</v>
      </c>
      <c r="X51" s="832">
        <v>0</v>
      </c>
      <c r="Y51" s="824" t="s">
        <v>977</v>
      </c>
      <c r="Z51" s="793" t="s">
        <v>2011</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961</v>
      </c>
      <c r="BM51" s="788" t="s">
        <v>961</v>
      </c>
      <c r="BN51" s="788" t="s">
        <v>961</v>
      </c>
      <c r="BO51" s="788" t="s">
        <v>961</v>
      </c>
      <c r="BP51" s="799" t="s">
        <v>961</v>
      </c>
      <c r="BQ51" s="811" t="s">
        <v>1854</v>
      </c>
      <c r="BR51" s="803" t="s">
        <v>1854</v>
      </c>
      <c r="BS51" s="803" t="s">
        <v>1854</v>
      </c>
      <c r="BT51" s="803" t="s">
        <v>1854</v>
      </c>
      <c r="BU51" s="808" t="s">
        <v>1854</v>
      </c>
      <c r="BV51" s="811">
        <v>6287</v>
      </c>
      <c r="BW51" s="803">
        <v>6287</v>
      </c>
      <c r="BX51" s="803">
        <v>6287</v>
      </c>
      <c r="BY51" s="803">
        <v>6287</v>
      </c>
      <c r="BZ51" s="803">
        <v>6287</v>
      </c>
      <c r="CA51" s="811" t="s">
        <v>1854</v>
      </c>
      <c r="CB51" s="803" t="s">
        <v>1854</v>
      </c>
      <c r="CC51" s="803" t="s">
        <v>1854</v>
      </c>
      <c r="CD51" s="803" t="s">
        <v>1854</v>
      </c>
      <c r="CE51" s="808" t="s">
        <v>1854</v>
      </c>
      <c r="CF51" s="803" t="s">
        <v>1854</v>
      </c>
      <c r="CG51" s="803" t="s">
        <v>1854</v>
      </c>
      <c r="CH51" s="803" t="s">
        <v>1854</v>
      </c>
      <c r="CI51" s="803" t="s">
        <v>1854</v>
      </c>
      <c r="CJ51" s="808" t="s">
        <v>1854</v>
      </c>
      <c r="CK51" s="831">
        <v>2292</v>
      </c>
      <c r="CL51" s="832">
        <v>2242</v>
      </c>
      <c r="CM51" s="832">
        <v>2192</v>
      </c>
      <c r="CN51" s="832">
        <v>2142</v>
      </c>
      <c r="CO51" s="833">
        <v>2092</v>
      </c>
      <c r="CP51" s="811" t="s">
        <v>1854</v>
      </c>
      <c r="CQ51" s="803" t="s">
        <v>1854</v>
      </c>
      <c r="CR51" s="803" t="s">
        <v>1854</v>
      </c>
      <c r="CS51" s="803" t="s">
        <v>1854</v>
      </c>
      <c r="CT51" s="808" t="s">
        <v>1854</v>
      </c>
      <c r="CU51" s="1288">
        <v>-4.1770000000000002E-3</v>
      </c>
      <c r="CV51" s="1287" t="s">
        <v>1854</v>
      </c>
      <c r="CW51" s="1287" t="s">
        <v>1854</v>
      </c>
      <c r="CX51" s="1289" t="s">
        <v>1854</v>
      </c>
      <c r="CY51" s="1287">
        <v>4.1770000000000002E-3</v>
      </c>
      <c r="CZ51" s="1287" t="s">
        <v>1854</v>
      </c>
      <c r="DA51" s="1287" t="s">
        <v>1854</v>
      </c>
      <c r="DB51" s="1289" t="s">
        <v>1854</v>
      </c>
      <c r="DC51" s="788"/>
      <c r="DD51" s="816">
        <v>1</v>
      </c>
      <c r="DE51" s="817"/>
    </row>
    <row r="52" spans="1:109" ht="15.75" customHeight="1">
      <c r="A52" s="775" t="s">
        <v>971</v>
      </c>
      <c r="B52" s="776">
        <v>46</v>
      </c>
      <c r="C52" s="792" t="s">
        <v>2012</v>
      </c>
      <c r="D52" s="776" t="s">
        <v>1985</v>
      </c>
      <c r="E52" s="776" t="s">
        <v>1801</v>
      </c>
      <c r="F52" s="788">
        <v>18</v>
      </c>
      <c r="G52" s="793" t="s">
        <v>2013</v>
      </c>
      <c r="H52" s="794" t="s">
        <v>2014</v>
      </c>
      <c r="I52" s="795"/>
      <c r="J52" s="796">
        <v>1</v>
      </c>
      <c r="K52" s="796"/>
      <c r="L52" s="796"/>
      <c r="M52" s="796"/>
      <c r="N52" s="796"/>
      <c r="O52" s="796"/>
      <c r="P52" s="797"/>
      <c r="Q52" s="798">
        <f t="shared" si="0"/>
        <v>1</v>
      </c>
      <c r="R52" s="792" t="s">
        <v>963</v>
      </c>
      <c r="S52" s="776"/>
      <c r="T52" s="799"/>
      <c r="U52" s="776" t="s">
        <v>1987</v>
      </c>
      <c r="V52" s="776" t="s">
        <v>990</v>
      </c>
      <c r="W52" s="776" t="s">
        <v>2015</v>
      </c>
      <c r="X52" s="1313">
        <v>0</v>
      </c>
      <c r="Y52" s="824" t="s">
        <v>977</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1854</v>
      </c>
      <c r="BR52" s="803" t="s">
        <v>1854</v>
      </c>
      <c r="BS52" s="803" t="s">
        <v>1854</v>
      </c>
      <c r="BT52" s="803" t="s">
        <v>1854</v>
      </c>
      <c r="BU52" s="808" t="s">
        <v>1854</v>
      </c>
      <c r="BV52" s="811" t="s">
        <v>1854</v>
      </c>
      <c r="BW52" s="803" t="s">
        <v>1854</v>
      </c>
      <c r="BX52" s="803" t="s">
        <v>1854</v>
      </c>
      <c r="BY52" s="803" t="s">
        <v>1854</v>
      </c>
      <c r="BZ52" s="803" t="s">
        <v>1854</v>
      </c>
      <c r="CA52" s="811" t="s">
        <v>1854</v>
      </c>
      <c r="CB52" s="803" t="s">
        <v>1854</v>
      </c>
      <c r="CC52" s="803" t="s">
        <v>1854</v>
      </c>
      <c r="CD52" s="803" t="s">
        <v>1854</v>
      </c>
      <c r="CE52" s="808" t="s">
        <v>1854</v>
      </c>
      <c r="CF52" s="803" t="s">
        <v>1854</v>
      </c>
      <c r="CG52" s="803" t="s">
        <v>1854</v>
      </c>
      <c r="CH52" s="803" t="s">
        <v>1854</v>
      </c>
      <c r="CI52" s="803" t="s">
        <v>1854</v>
      </c>
      <c r="CJ52" s="808" t="s">
        <v>1854</v>
      </c>
      <c r="CK52" s="811" t="s">
        <v>1854</v>
      </c>
      <c r="CL52" s="803" t="s">
        <v>1854</v>
      </c>
      <c r="CM52" s="803" t="s">
        <v>1854</v>
      </c>
      <c r="CN52" s="803" t="s">
        <v>1854</v>
      </c>
      <c r="CO52" s="808" t="s">
        <v>1854</v>
      </c>
      <c r="CP52" s="811" t="s">
        <v>1854</v>
      </c>
      <c r="CQ52" s="803" t="s">
        <v>1854</v>
      </c>
      <c r="CR52" s="803" t="s">
        <v>1854</v>
      </c>
      <c r="CS52" s="803" t="s">
        <v>1854</v>
      </c>
      <c r="CT52" s="808" t="s">
        <v>1854</v>
      </c>
      <c r="CU52" s="1288" t="s">
        <v>1854</v>
      </c>
      <c r="CV52" s="1287" t="s">
        <v>1854</v>
      </c>
      <c r="CW52" s="1287" t="s">
        <v>1854</v>
      </c>
      <c r="CX52" s="1289" t="s">
        <v>1854</v>
      </c>
      <c r="CY52" s="1287" t="s">
        <v>1854</v>
      </c>
      <c r="CZ52" s="1287" t="s">
        <v>1854</v>
      </c>
      <c r="DA52" s="1287" t="s">
        <v>1854</v>
      </c>
      <c r="DB52" s="1289" t="s">
        <v>1854</v>
      </c>
      <c r="DC52" s="788"/>
      <c r="DD52" s="816">
        <v>1</v>
      </c>
      <c r="DE52" s="817"/>
    </row>
    <row r="53" spans="1:109" ht="15.75" customHeight="1">
      <c r="A53" s="775" t="s">
        <v>971</v>
      </c>
      <c r="B53" s="776">
        <v>47</v>
      </c>
      <c r="C53" s="792" t="s">
        <v>2016</v>
      </c>
      <c r="D53" s="776" t="s">
        <v>1974</v>
      </c>
      <c r="E53" s="776" t="s">
        <v>1801</v>
      </c>
      <c r="F53" s="788">
        <v>19</v>
      </c>
      <c r="G53" s="793" t="s">
        <v>2017</v>
      </c>
      <c r="H53" s="794" t="s">
        <v>2018</v>
      </c>
      <c r="I53" s="795"/>
      <c r="J53" s="796"/>
      <c r="K53" s="796">
        <v>1</v>
      </c>
      <c r="L53" s="796"/>
      <c r="M53" s="796"/>
      <c r="N53" s="796"/>
      <c r="O53" s="796"/>
      <c r="P53" s="797"/>
      <c r="Q53" s="798">
        <f t="shared" si="0"/>
        <v>1</v>
      </c>
      <c r="R53" s="792" t="s">
        <v>986</v>
      </c>
      <c r="S53" s="776" t="s">
        <v>964</v>
      </c>
      <c r="T53" s="799" t="s">
        <v>976</v>
      </c>
      <c r="U53" s="776" t="s">
        <v>2019</v>
      </c>
      <c r="V53" s="776" t="s">
        <v>990</v>
      </c>
      <c r="W53" s="776" t="s">
        <v>2020</v>
      </c>
      <c r="X53" s="832">
        <v>0</v>
      </c>
      <c r="Y53" s="824" t="s">
        <v>966</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961</v>
      </c>
      <c r="BQ53" s="811" t="s">
        <v>1854</v>
      </c>
      <c r="BR53" s="803" t="s">
        <v>1854</v>
      </c>
      <c r="BS53" s="803" t="s">
        <v>1854</v>
      </c>
      <c r="BT53" s="803" t="s">
        <v>1854</v>
      </c>
      <c r="BU53" s="808" t="s">
        <v>1854</v>
      </c>
      <c r="BV53" s="811">
        <v>25</v>
      </c>
      <c r="BW53" s="803">
        <v>25</v>
      </c>
      <c r="BX53" s="803">
        <v>26</v>
      </c>
      <c r="BY53" s="803">
        <v>27</v>
      </c>
      <c r="BZ53" s="803">
        <v>28</v>
      </c>
      <c r="CA53" s="811" t="s">
        <v>1854</v>
      </c>
      <c r="CB53" s="803" t="s">
        <v>1854</v>
      </c>
      <c r="CC53" s="803" t="s">
        <v>1854</v>
      </c>
      <c r="CD53" s="803" t="s">
        <v>1854</v>
      </c>
      <c r="CE53" s="808" t="s">
        <v>1854</v>
      </c>
      <c r="CF53" s="803" t="s">
        <v>1854</v>
      </c>
      <c r="CG53" s="803" t="s">
        <v>1854</v>
      </c>
      <c r="CH53" s="803" t="s">
        <v>1854</v>
      </c>
      <c r="CI53" s="803" t="s">
        <v>1854</v>
      </c>
      <c r="CJ53" s="808" t="s">
        <v>1854</v>
      </c>
      <c r="CK53" s="811">
        <v>38</v>
      </c>
      <c r="CL53" s="803">
        <v>38</v>
      </c>
      <c r="CM53" s="803">
        <v>39</v>
      </c>
      <c r="CN53" s="803">
        <v>40</v>
      </c>
      <c r="CO53" s="808">
        <v>41</v>
      </c>
      <c r="CP53" s="811" t="s">
        <v>1854</v>
      </c>
      <c r="CQ53" s="803" t="s">
        <v>1854</v>
      </c>
      <c r="CR53" s="803" t="s">
        <v>1854</v>
      </c>
      <c r="CS53" s="803" t="s">
        <v>1854</v>
      </c>
      <c r="CT53" s="808" t="s">
        <v>1854</v>
      </c>
      <c r="CU53" s="1288">
        <v>-0.2248</v>
      </c>
      <c r="CV53" s="1287" t="s">
        <v>1854</v>
      </c>
      <c r="CW53" s="1287" t="s">
        <v>1854</v>
      </c>
      <c r="CX53" s="1289" t="s">
        <v>1854</v>
      </c>
      <c r="CY53" s="1287">
        <v>0.1154</v>
      </c>
      <c r="CZ53" s="1287" t="s">
        <v>1854</v>
      </c>
      <c r="DA53" s="1287" t="s">
        <v>1854</v>
      </c>
      <c r="DB53" s="1289" t="s">
        <v>1854</v>
      </c>
      <c r="DC53" s="788"/>
      <c r="DD53" s="816">
        <v>4</v>
      </c>
      <c r="DE53" s="817" t="s">
        <v>2021</v>
      </c>
    </row>
    <row r="54" spans="1:109" ht="15.75" customHeight="1">
      <c r="A54" s="775" t="s">
        <v>971</v>
      </c>
      <c r="B54" s="776">
        <v>48</v>
      </c>
      <c r="C54" s="931" t="s">
        <v>2022</v>
      </c>
      <c r="D54" s="776" t="s">
        <v>1974</v>
      </c>
      <c r="E54" s="776" t="s">
        <v>1819</v>
      </c>
      <c r="F54" s="788">
        <v>20</v>
      </c>
      <c r="G54" s="793" t="s">
        <v>2023</v>
      </c>
      <c r="H54" s="794" t="s">
        <v>2024</v>
      </c>
      <c r="I54" s="795">
        <v>1</v>
      </c>
      <c r="J54" s="796"/>
      <c r="K54" s="796"/>
      <c r="L54" s="796"/>
      <c r="M54" s="796"/>
      <c r="N54" s="796"/>
      <c r="O54" s="796"/>
      <c r="P54" s="797"/>
      <c r="Q54" s="798">
        <f t="shared" si="0"/>
        <v>1</v>
      </c>
      <c r="R54" s="792" t="s">
        <v>986</v>
      </c>
      <c r="S54" s="776" t="s">
        <v>964</v>
      </c>
      <c r="T54" s="799" t="s">
        <v>965</v>
      </c>
      <c r="U54" s="776" t="s">
        <v>1891</v>
      </c>
      <c r="V54" s="776" t="s">
        <v>990</v>
      </c>
      <c r="W54" s="776" t="s">
        <v>2025</v>
      </c>
      <c r="X54" s="1278">
        <v>0</v>
      </c>
      <c r="Y54" s="822" t="s">
        <v>977</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961</v>
      </c>
      <c r="BM54" s="788" t="s">
        <v>961</v>
      </c>
      <c r="BN54" s="788" t="s">
        <v>961</v>
      </c>
      <c r="BO54" s="788" t="s">
        <v>961</v>
      </c>
      <c r="BP54" s="799" t="s">
        <v>961</v>
      </c>
      <c r="BQ54" s="811" t="s">
        <v>1854</v>
      </c>
      <c r="BR54" s="803" t="s">
        <v>1854</v>
      </c>
      <c r="BS54" s="803" t="s">
        <v>1854</v>
      </c>
      <c r="BT54" s="803" t="s">
        <v>1854</v>
      </c>
      <c r="BU54" s="808" t="s">
        <v>1854</v>
      </c>
      <c r="BV54" s="1424"/>
      <c r="BW54" s="1372"/>
      <c r="BX54" s="1372"/>
      <c r="BY54" s="1372"/>
      <c r="BZ54" s="1372"/>
      <c r="CA54" s="811" t="s">
        <v>1854</v>
      </c>
      <c r="CB54" s="803" t="s">
        <v>1854</v>
      </c>
      <c r="CC54" s="803" t="s">
        <v>1854</v>
      </c>
      <c r="CD54" s="803" t="s">
        <v>1854</v>
      </c>
      <c r="CE54" s="808" t="s">
        <v>1854</v>
      </c>
      <c r="CF54" s="803" t="s">
        <v>1854</v>
      </c>
      <c r="CG54" s="803" t="s">
        <v>1854</v>
      </c>
      <c r="CH54" s="803" t="s">
        <v>1854</v>
      </c>
      <c r="CI54" s="803" t="s">
        <v>1854</v>
      </c>
      <c r="CJ54" s="808" t="s">
        <v>1854</v>
      </c>
      <c r="CK54" s="1424"/>
      <c r="CL54" s="1372"/>
      <c r="CM54" s="1372"/>
      <c r="CN54" s="1372"/>
      <c r="CO54" s="1373"/>
      <c r="CP54" s="811" t="s">
        <v>1854</v>
      </c>
      <c r="CQ54" s="803" t="s">
        <v>1854</v>
      </c>
      <c r="CR54" s="803" t="s">
        <v>1854</v>
      </c>
      <c r="CS54" s="803" t="s">
        <v>1854</v>
      </c>
      <c r="CT54" s="808" t="s">
        <v>1854</v>
      </c>
      <c r="CU54" s="1532"/>
      <c r="CV54" s="1287" t="s">
        <v>1854</v>
      </c>
      <c r="CW54" s="1287" t="s">
        <v>1854</v>
      </c>
      <c r="CX54" s="1289" t="s">
        <v>1854</v>
      </c>
      <c r="CY54" s="1523"/>
      <c r="CZ54" s="1287" t="s">
        <v>1854</v>
      </c>
      <c r="DA54" s="1287" t="s">
        <v>1854</v>
      </c>
      <c r="DB54" s="1289" t="s">
        <v>1854</v>
      </c>
      <c r="DC54" s="788" t="s">
        <v>972</v>
      </c>
      <c r="DD54" s="816">
        <v>1</v>
      </c>
      <c r="DE54" s="817"/>
    </row>
    <row r="55" spans="1:109" ht="15.75" customHeight="1">
      <c r="A55" s="775" t="s">
        <v>971</v>
      </c>
      <c r="B55" s="776">
        <v>49</v>
      </c>
      <c r="C55" s="792" t="s">
        <v>2026</v>
      </c>
      <c r="D55" s="776" t="s">
        <v>2027</v>
      </c>
      <c r="E55" s="776" t="s">
        <v>1819</v>
      </c>
      <c r="F55" s="788">
        <v>21</v>
      </c>
      <c r="G55" s="793" t="s">
        <v>2028</v>
      </c>
      <c r="H55" s="794" t="s">
        <v>2029</v>
      </c>
      <c r="I55" s="795"/>
      <c r="J55" s="796"/>
      <c r="K55" s="796"/>
      <c r="L55" s="796"/>
      <c r="M55" s="796">
        <v>1</v>
      </c>
      <c r="N55" s="796"/>
      <c r="O55" s="796"/>
      <c r="P55" s="797"/>
      <c r="Q55" s="798">
        <f t="shared" si="0"/>
        <v>1</v>
      </c>
      <c r="R55" s="792" t="s">
        <v>963</v>
      </c>
      <c r="S55" s="776"/>
      <c r="T55" s="799"/>
      <c r="U55" s="776" t="s">
        <v>2030</v>
      </c>
      <c r="V55" s="776" t="s">
        <v>2031</v>
      </c>
      <c r="W55" s="776" t="s">
        <v>2032</v>
      </c>
      <c r="X55" s="1313">
        <v>1</v>
      </c>
      <c r="Y55" s="822" t="s">
        <v>966</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961</v>
      </c>
      <c r="BM55" s="788" t="s">
        <v>961</v>
      </c>
      <c r="BN55" s="788" t="s">
        <v>961</v>
      </c>
      <c r="BO55" s="788" t="s">
        <v>961</v>
      </c>
      <c r="BP55" s="799" t="s">
        <v>961</v>
      </c>
      <c r="BQ55" s="811" t="s">
        <v>1854</v>
      </c>
      <c r="BR55" s="803" t="s">
        <v>1854</v>
      </c>
      <c r="BS55" s="803" t="s">
        <v>1854</v>
      </c>
      <c r="BT55" s="803" t="s">
        <v>1854</v>
      </c>
      <c r="BU55" s="808" t="s">
        <v>1854</v>
      </c>
      <c r="BV55" s="811" t="s">
        <v>1854</v>
      </c>
      <c r="BW55" s="803" t="s">
        <v>1854</v>
      </c>
      <c r="BX55" s="803" t="s">
        <v>1854</v>
      </c>
      <c r="BY55" s="803" t="s">
        <v>1854</v>
      </c>
      <c r="BZ55" s="803" t="s">
        <v>1854</v>
      </c>
      <c r="CA55" s="811" t="s">
        <v>1854</v>
      </c>
      <c r="CB55" s="803" t="s">
        <v>1854</v>
      </c>
      <c r="CC55" s="803" t="s">
        <v>1854</v>
      </c>
      <c r="CD55" s="803" t="s">
        <v>1854</v>
      </c>
      <c r="CE55" s="808" t="s">
        <v>1854</v>
      </c>
      <c r="CF55" s="803" t="s">
        <v>1854</v>
      </c>
      <c r="CG55" s="803" t="s">
        <v>1854</v>
      </c>
      <c r="CH55" s="803" t="s">
        <v>1854</v>
      </c>
      <c r="CI55" s="803" t="s">
        <v>1854</v>
      </c>
      <c r="CJ55" s="808" t="s">
        <v>1854</v>
      </c>
      <c r="CK55" s="811" t="s">
        <v>1854</v>
      </c>
      <c r="CL55" s="803" t="s">
        <v>1854</v>
      </c>
      <c r="CM55" s="803" t="s">
        <v>1854</v>
      </c>
      <c r="CN55" s="803" t="s">
        <v>1854</v>
      </c>
      <c r="CO55" s="808" t="s">
        <v>1854</v>
      </c>
      <c r="CP55" s="811" t="s">
        <v>1854</v>
      </c>
      <c r="CQ55" s="803" t="s">
        <v>1854</v>
      </c>
      <c r="CR55" s="803" t="s">
        <v>1854</v>
      </c>
      <c r="CS55" s="803" t="s">
        <v>1854</v>
      </c>
      <c r="CT55" s="808" t="s">
        <v>1854</v>
      </c>
      <c r="CU55" s="1288" t="s">
        <v>1854</v>
      </c>
      <c r="CV55" s="1287" t="s">
        <v>1854</v>
      </c>
      <c r="CW55" s="1287" t="s">
        <v>1854</v>
      </c>
      <c r="CX55" s="1289" t="s">
        <v>1854</v>
      </c>
      <c r="CY55" s="1287" t="s">
        <v>1854</v>
      </c>
      <c r="CZ55" s="1287" t="s">
        <v>1854</v>
      </c>
      <c r="DA55" s="1287" t="s">
        <v>1854</v>
      </c>
      <c r="DB55" s="1289" t="s">
        <v>1854</v>
      </c>
      <c r="DC55" s="788"/>
      <c r="DD55" s="816">
        <v>1</v>
      </c>
      <c r="DE55" s="817"/>
    </row>
    <row r="56" spans="1:109" ht="15.75" customHeight="1">
      <c r="A56" s="775" t="s">
        <v>971</v>
      </c>
      <c r="B56" s="776">
        <v>50</v>
      </c>
      <c r="C56" s="792" t="s">
        <v>2033</v>
      </c>
      <c r="D56" s="776" t="s">
        <v>2027</v>
      </c>
      <c r="E56" s="776" t="s">
        <v>1819</v>
      </c>
      <c r="F56" s="788">
        <v>22</v>
      </c>
      <c r="G56" s="793" t="s">
        <v>659</v>
      </c>
      <c r="H56" s="794" t="s">
        <v>2034</v>
      </c>
      <c r="I56" s="795"/>
      <c r="J56" s="796"/>
      <c r="K56" s="796"/>
      <c r="L56" s="796"/>
      <c r="M56" s="796">
        <v>1</v>
      </c>
      <c r="N56" s="796"/>
      <c r="O56" s="796"/>
      <c r="P56" s="797"/>
      <c r="Q56" s="798">
        <f t="shared" si="0"/>
        <v>1</v>
      </c>
      <c r="R56" s="792" t="s">
        <v>963</v>
      </c>
      <c r="S56" s="776"/>
      <c r="T56" s="799"/>
      <c r="U56" s="776" t="s">
        <v>2030</v>
      </c>
      <c r="V56" s="776" t="s">
        <v>269</v>
      </c>
      <c r="W56" s="776" t="s">
        <v>2035</v>
      </c>
      <c r="X56" s="832">
        <v>1</v>
      </c>
      <c r="Y56" s="829" t="s">
        <v>966</v>
      </c>
      <c r="Z56" s="793" t="s">
        <v>659</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971</v>
      </c>
      <c r="B57" s="776">
        <v>51</v>
      </c>
      <c r="C57" s="792" t="s">
        <v>2036</v>
      </c>
      <c r="D57" s="776" t="s">
        <v>2037</v>
      </c>
      <c r="E57" s="776" t="s">
        <v>1819</v>
      </c>
      <c r="F57" s="788">
        <v>23</v>
      </c>
      <c r="G57" s="793" t="s">
        <v>2038</v>
      </c>
      <c r="H57" s="794" t="s">
        <v>2039</v>
      </c>
      <c r="I57" s="795"/>
      <c r="J57" s="796"/>
      <c r="K57" s="796"/>
      <c r="L57" s="796"/>
      <c r="M57" s="796">
        <v>1</v>
      </c>
      <c r="N57" s="796"/>
      <c r="O57" s="796"/>
      <c r="P57" s="797"/>
      <c r="Q57" s="798">
        <f t="shared" si="0"/>
        <v>1</v>
      </c>
      <c r="R57" s="792" t="s">
        <v>986</v>
      </c>
      <c r="S57" s="776" t="s">
        <v>964</v>
      </c>
      <c r="T57" s="799" t="s">
        <v>965</v>
      </c>
      <c r="U57" s="776" t="s">
        <v>2030</v>
      </c>
      <c r="V57" s="776" t="s">
        <v>269</v>
      </c>
      <c r="W57" s="776" t="s">
        <v>2040</v>
      </c>
      <c r="X57" s="832">
        <v>2</v>
      </c>
      <c r="Y57" s="824" t="s">
        <v>977</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961</v>
      </c>
      <c r="BM57" s="788" t="s">
        <v>961</v>
      </c>
      <c r="BN57" s="788" t="s">
        <v>961</v>
      </c>
      <c r="BO57" s="788" t="s">
        <v>961</v>
      </c>
      <c r="BP57" s="799" t="s">
        <v>961</v>
      </c>
      <c r="BQ57" s="811" t="s">
        <v>1854</v>
      </c>
      <c r="BR57" s="803" t="s">
        <v>1854</v>
      </c>
      <c r="BS57" s="803" t="s">
        <v>1854</v>
      </c>
      <c r="BT57" s="803" t="s">
        <v>1854</v>
      </c>
      <c r="BU57" s="808" t="s">
        <v>1854</v>
      </c>
      <c r="BV57" s="809">
        <v>0.75</v>
      </c>
      <c r="BW57" s="810">
        <v>0.65</v>
      </c>
      <c r="BX57" s="810">
        <v>0.6</v>
      </c>
      <c r="BY57" s="810">
        <v>0.55000000000000004</v>
      </c>
      <c r="BZ57" s="810">
        <v>0.5</v>
      </c>
      <c r="CA57" s="811" t="s">
        <v>1854</v>
      </c>
      <c r="CB57" s="803" t="s">
        <v>1854</v>
      </c>
      <c r="CC57" s="803" t="s">
        <v>1854</v>
      </c>
      <c r="CD57" s="803" t="s">
        <v>1854</v>
      </c>
      <c r="CE57" s="808" t="s">
        <v>1854</v>
      </c>
      <c r="CF57" s="803" t="s">
        <v>1854</v>
      </c>
      <c r="CG57" s="803" t="s">
        <v>1854</v>
      </c>
      <c r="CH57" s="803" t="s">
        <v>1854</v>
      </c>
      <c r="CI57" s="803" t="s">
        <v>1854</v>
      </c>
      <c r="CJ57" s="808" t="s">
        <v>1854</v>
      </c>
      <c r="CK57" s="811" t="s">
        <v>1854</v>
      </c>
      <c r="CL57" s="803" t="s">
        <v>1854</v>
      </c>
      <c r="CM57" s="803" t="s">
        <v>1854</v>
      </c>
      <c r="CN57" s="803" t="s">
        <v>1854</v>
      </c>
      <c r="CO57" s="808" t="s">
        <v>1854</v>
      </c>
      <c r="CP57" s="811" t="s">
        <v>1854</v>
      </c>
      <c r="CQ57" s="803" t="s">
        <v>1854</v>
      </c>
      <c r="CR57" s="803" t="s">
        <v>1854</v>
      </c>
      <c r="CS57" s="803" t="s">
        <v>1854</v>
      </c>
      <c r="CT57" s="808" t="s">
        <v>1854</v>
      </c>
      <c r="CU57" s="1288">
        <v>-4.7160000000000002</v>
      </c>
      <c r="CV57" s="1287" t="s">
        <v>1854</v>
      </c>
      <c r="CW57" s="1287" t="s">
        <v>1854</v>
      </c>
      <c r="CX57" s="1289" t="s">
        <v>1854</v>
      </c>
      <c r="CY57" s="1287">
        <v>4.7160000000000002</v>
      </c>
      <c r="CZ57" s="1287" t="s">
        <v>1854</v>
      </c>
      <c r="DA57" s="1287" t="s">
        <v>1854</v>
      </c>
      <c r="DB57" s="1289" t="s">
        <v>1854</v>
      </c>
      <c r="DC57" s="788"/>
      <c r="DD57" s="816">
        <v>1</v>
      </c>
      <c r="DE57" s="817"/>
    </row>
    <row r="58" spans="1:109" ht="15.75" customHeight="1">
      <c r="A58" s="775" t="s">
        <v>971</v>
      </c>
      <c r="B58" s="776">
        <v>52</v>
      </c>
      <c r="C58" s="792" t="s">
        <v>2041</v>
      </c>
      <c r="D58" s="776" t="s">
        <v>2042</v>
      </c>
      <c r="E58" s="776" t="s">
        <v>1808</v>
      </c>
      <c r="F58" s="788">
        <v>24</v>
      </c>
      <c r="G58" s="793" t="s">
        <v>2043</v>
      </c>
      <c r="H58" s="794" t="s">
        <v>2044</v>
      </c>
      <c r="I58" s="795">
        <v>0.2</v>
      </c>
      <c r="J58" s="796">
        <v>0.2</v>
      </c>
      <c r="K58" s="796">
        <v>0.2</v>
      </c>
      <c r="L58" s="796">
        <v>0.2</v>
      </c>
      <c r="M58" s="796">
        <v>0.2</v>
      </c>
      <c r="N58" s="796"/>
      <c r="O58" s="796"/>
      <c r="P58" s="797"/>
      <c r="Q58" s="798">
        <f t="shared" si="0"/>
        <v>1</v>
      </c>
      <c r="R58" s="792" t="s">
        <v>963</v>
      </c>
      <c r="S58" s="776"/>
      <c r="T58" s="799"/>
      <c r="U58" s="776" t="s">
        <v>2045</v>
      </c>
      <c r="V58" s="776" t="s">
        <v>269</v>
      </c>
      <c r="W58" s="776" t="s">
        <v>2046</v>
      </c>
      <c r="X58" s="832">
        <v>1</v>
      </c>
      <c r="Y58" s="824" t="s">
        <v>966</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1854</v>
      </c>
      <c r="BR58" s="803" t="s">
        <v>1854</v>
      </c>
      <c r="BS58" s="803" t="s">
        <v>1854</v>
      </c>
      <c r="BT58" s="803" t="s">
        <v>1854</v>
      </c>
      <c r="BU58" s="808" t="s">
        <v>1854</v>
      </c>
      <c r="BV58" s="811" t="s">
        <v>1854</v>
      </c>
      <c r="BW58" s="803" t="s">
        <v>1854</v>
      </c>
      <c r="BX58" s="803" t="s">
        <v>1854</v>
      </c>
      <c r="BY58" s="803" t="s">
        <v>1854</v>
      </c>
      <c r="BZ58" s="803" t="s">
        <v>1854</v>
      </c>
      <c r="CA58" s="811" t="s">
        <v>1854</v>
      </c>
      <c r="CB58" s="803" t="s">
        <v>1854</v>
      </c>
      <c r="CC58" s="803" t="s">
        <v>1854</v>
      </c>
      <c r="CD58" s="803" t="s">
        <v>1854</v>
      </c>
      <c r="CE58" s="808" t="s">
        <v>1854</v>
      </c>
      <c r="CF58" s="803" t="s">
        <v>1854</v>
      </c>
      <c r="CG58" s="803" t="s">
        <v>1854</v>
      </c>
      <c r="CH58" s="803" t="s">
        <v>1854</v>
      </c>
      <c r="CI58" s="803" t="s">
        <v>1854</v>
      </c>
      <c r="CJ58" s="808" t="s">
        <v>1854</v>
      </c>
      <c r="CK58" s="811" t="s">
        <v>1854</v>
      </c>
      <c r="CL58" s="803" t="s">
        <v>1854</v>
      </c>
      <c r="CM58" s="803" t="s">
        <v>1854</v>
      </c>
      <c r="CN58" s="803" t="s">
        <v>1854</v>
      </c>
      <c r="CO58" s="808" t="s">
        <v>1854</v>
      </c>
      <c r="CP58" s="811" t="s">
        <v>1854</v>
      </c>
      <c r="CQ58" s="803" t="s">
        <v>1854</v>
      </c>
      <c r="CR58" s="803" t="s">
        <v>1854</v>
      </c>
      <c r="CS58" s="803" t="s">
        <v>1854</v>
      </c>
      <c r="CT58" s="808" t="s">
        <v>1854</v>
      </c>
      <c r="CU58" s="1288" t="s">
        <v>1854</v>
      </c>
      <c r="CV58" s="1287" t="s">
        <v>1854</v>
      </c>
      <c r="CW58" s="1287" t="s">
        <v>1854</v>
      </c>
      <c r="CX58" s="1289" t="s">
        <v>1854</v>
      </c>
      <c r="CY58" s="1287" t="s">
        <v>1854</v>
      </c>
      <c r="CZ58" s="1287" t="s">
        <v>1854</v>
      </c>
      <c r="DA58" s="1287" t="s">
        <v>1854</v>
      </c>
      <c r="DB58" s="1289" t="s">
        <v>1854</v>
      </c>
      <c r="DC58" s="788"/>
      <c r="DD58" s="816">
        <v>1</v>
      </c>
      <c r="DE58" s="817"/>
    </row>
    <row r="59" spans="1:109" ht="15.75" customHeight="1">
      <c r="A59" s="775" t="s">
        <v>971</v>
      </c>
      <c r="B59" s="776">
        <v>53</v>
      </c>
      <c r="C59" s="792" t="s">
        <v>2047</v>
      </c>
      <c r="D59" s="776" t="s">
        <v>2042</v>
      </c>
      <c r="E59" s="776" t="s">
        <v>1808</v>
      </c>
      <c r="F59" s="788">
        <v>25</v>
      </c>
      <c r="G59" s="793" t="s">
        <v>2048</v>
      </c>
      <c r="H59" s="794" t="s">
        <v>2049</v>
      </c>
      <c r="I59" s="795">
        <v>0.2</v>
      </c>
      <c r="J59" s="796">
        <v>0.2</v>
      </c>
      <c r="K59" s="796">
        <v>0.2</v>
      </c>
      <c r="L59" s="796">
        <v>0.2</v>
      </c>
      <c r="M59" s="796">
        <v>0.2</v>
      </c>
      <c r="N59" s="796"/>
      <c r="O59" s="796"/>
      <c r="P59" s="797"/>
      <c r="Q59" s="798">
        <f t="shared" si="0"/>
        <v>1</v>
      </c>
      <c r="R59" s="792" t="s">
        <v>963</v>
      </c>
      <c r="S59" s="776"/>
      <c r="T59" s="799"/>
      <c r="U59" s="776" t="s">
        <v>2045</v>
      </c>
      <c r="V59" s="776" t="s">
        <v>269</v>
      </c>
      <c r="W59" s="776" t="s">
        <v>2050</v>
      </c>
      <c r="X59" s="1312">
        <v>1</v>
      </c>
      <c r="Y59" s="824" t="s">
        <v>966</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1854</v>
      </c>
      <c r="BR59" s="803" t="s">
        <v>1854</v>
      </c>
      <c r="BS59" s="803" t="s">
        <v>1854</v>
      </c>
      <c r="BT59" s="803" t="s">
        <v>1854</v>
      </c>
      <c r="BU59" s="808" t="s">
        <v>1854</v>
      </c>
      <c r="BV59" s="811" t="s">
        <v>1854</v>
      </c>
      <c r="BW59" s="803" t="s">
        <v>1854</v>
      </c>
      <c r="BX59" s="803" t="s">
        <v>1854</v>
      </c>
      <c r="BY59" s="803" t="s">
        <v>1854</v>
      </c>
      <c r="BZ59" s="803" t="s">
        <v>1854</v>
      </c>
      <c r="CA59" s="811" t="s">
        <v>1854</v>
      </c>
      <c r="CB59" s="803" t="s">
        <v>1854</v>
      </c>
      <c r="CC59" s="803" t="s">
        <v>1854</v>
      </c>
      <c r="CD59" s="803" t="s">
        <v>1854</v>
      </c>
      <c r="CE59" s="808" t="s">
        <v>1854</v>
      </c>
      <c r="CF59" s="803" t="s">
        <v>1854</v>
      </c>
      <c r="CG59" s="803" t="s">
        <v>1854</v>
      </c>
      <c r="CH59" s="803" t="s">
        <v>1854</v>
      </c>
      <c r="CI59" s="803" t="s">
        <v>1854</v>
      </c>
      <c r="CJ59" s="808" t="s">
        <v>1854</v>
      </c>
      <c r="CK59" s="811" t="s">
        <v>1854</v>
      </c>
      <c r="CL59" s="803" t="s">
        <v>1854</v>
      </c>
      <c r="CM59" s="803" t="s">
        <v>1854</v>
      </c>
      <c r="CN59" s="803" t="s">
        <v>1854</v>
      </c>
      <c r="CO59" s="808" t="s">
        <v>1854</v>
      </c>
      <c r="CP59" s="811" t="s">
        <v>1854</v>
      </c>
      <c r="CQ59" s="803" t="s">
        <v>1854</v>
      </c>
      <c r="CR59" s="803" t="s">
        <v>1854</v>
      </c>
      <c r="CS59" s="803" t="s">
        <v>1854</v>
      </c>
      <c r="CT59" s="808" t="s">
        <v>1854</v>
      </c>
      <c r="CU59" s="1288" t="s">
        <v>1854</v>
      </c>
      <c r="CV59" s="1287" t="s">
        <v>1854</v>
      </c>
      <c r="CW59" s="1287" t="s">
        <v>1854</v>
      </c>
      <c r="CX59" s="1289" t="s">
        <v>1854</v>
      </c>
      <c r="CY59" s="1287" t="s">
        <v>1854</v>
      </c>
      <c r="CZ59" s="1287" t="s">
        <v>1854</v>
      </c>
      <c r="DA59" s="1287" t="s">
        <v>1854</v>
      </c>
      <c r="DB59" s="1289" t="s">
        <v>1854</v>
      </c>
      <c r="DC59" s="788"/>
      <c r="DD59" s="816">
        <v>1</v>
      </c>
      <c r="DE59" s="817"/>
    </row>
    <row r="60" spans="1:109" ht="15.75" customHeight="1">
      <c r="A60" s="775" t="s">
        <v>971</v>
      </c>
      <c r="B60" s="776">
        <v>54</v>
      </c>
      <c r="C60" s="792" t="s">
        <v>2051</v>
      </c>
      <c r="D60" s="776" t="s">
        <v>1949</v>
      </c>
      <c r="E60" s="776" t="s">
        <v>1819</v>
      </c>
      <c r="F60" s="788">
        <v>30</v>
      </c>
      <c r="G60" s="793" t="s">
        <v>2052</v>
      </c>
      <c r="H60" s="794" t="s">
        <v>2053</v>
      </c>
      <c r="I60" s="795"/>
      <c r="J60" s="796">
        <v>0.51</v>
      </c>
      <c r="K60" s="796">
        <v>0.49</v>
      </c>
      <c r="L60" s="796"/>
      <c r="M60" s="796"/>
      <c r="N60" s="796"/>
      <c r="O60" s="796"/>
      <c r="P60" s="797"/>
      <c r="Q60" s="798">
        <f t="shared" si="0"/>
        <v>1</v>
      </c>
      <c r="R60" s="792" t="s">
        <v>963</v>
      </c>
      <c r="S60" s="776"/>
      <c r="T60" s="799"/>
      <c r="U60" s="776" t="s">
        <v>1859</v>
      </c>
      <c r="V60" s="776" t="s">
        <v>1039</v>
      </c>
      <c r="W60" s="776" t="s">
        <v>2054</v>
      </c>
      <c r="X60" s="1278">
        <v>1</v>
      </c>
      <c r="Y60" s="824" t="s">
        <v>966</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1854</v>
      </c>
      <c r="BR60" s="803" t="s">
        <v>1854</v>
      </c>
      <c r="BS60" s="803" t="s">
        <v>1854</v>
      </c>
      <c r="BT60" s="803" t="s">
        <v>1854</v>
      </c>
      <c r="BU60" s="808" t="s">
        <v>1854</v>
      </c>
      <c r="BV60" s="811" t="s">
        <v>1854</v>
      </c>
      <c r="BW60" s="803" t="s">
        <v>1854</v>
      </c>
      <c r="BX60" s="803" t="s">
        <v>1854</v>
      </c>
      <c r="BY60" s="803" t="s">
        <v>1854</v>
      </c>
      <c r="BZ60" s="803" t="s">
        <v>1854</v>
      </c>
      <c r="CA60" s="811" t="s">
        <v>1854</v>
      </c>
      <c r="CB60" s="803" t="s">
        <v>1854</v>
      </c>
      <c r="CC60" s="803" t="s">
        <v>1854</v>
      </c>
      <c r="CD60" s="803" t="s">
        <v>1854</v>
      </c>
      <c r="CE60" s="808" t="s">
        <v>1854</v>
      </c>
      <c r="CF60" s="803" t="s">
        <v>1854</v>
      </c>
      <c r="CG60" s="803" t="s">
        <v>1854</v>
      </c>
      <c r="CH60" s="803" t="s">
        <v>1854</v>
      </c>
      <c r="CI60" s="803" t="s">
        <v>1854</v>
      </c>
      <c r="CJ60" s="803" t="s">
        <v>1854</v>
      </c>
      <c r="CK60" s="811" t="s">
        <v>1854</v>
      </c>
      <c r="CL60" s="803" t="s">
        <v>1854</v>
      </c>
      <c r="CM60" s="803" t="s">
        <v>1854</v>
      </c>
      <c r="CN60" s="803" t="s">
        <v>1854</v>
      </c>
      <c r="CO60" s="808" t="s">
        <v>1854</v>
      </c>
      <c r="CP60" s="811" t="s">
        <v>1854</v>
      </c>
      <c r="CQ60" s="803" t="s">
        <v>1854</v>
      </c>
      <c r="CR60" s="803" t="s">
        <v>1854</v>
      </c>
      <c r="CS60" s="803" t="s">
        <v>1854</v>
      </c>
      <c r="CT60" s="808" t="s">
        <v>1854</v>
      </c>
      <c r="CU60" s="1288" t="s">
        <v>1854</v>
      </c>
      <c r="CV60" s="1287" t="s">
        <v>1854</v>
      </c>
      <c r="CW60" s="1287" t="s">
        <v>1854</v>
      </c>
      <c r="CX60" s="1289" t="s">
        <v>1854</v>
      </c>
      <c r="CY60" s="1287" t="s">
        <v>1854</v>
      </c>
      <c r="CZ60" s="1287" t="s">
        <v>1854</v>
      </c>
      <c r="DA60" s="1287" t="s">
        <v>1854</v>
      </c>
      <c r="DB60" s="1289" t="s">
        <v>1854</v>
      </c>
      <c r="DC60" s="788"/>
      <c r="DD60" s="816">
        <v>1</v>
      </c>
      <c r="DE60" s="817"/>
    </row>
    <row r="61" spans="1:109" ht="15.75" customHeight="1">
      <c r="A61" s="775" t="s">
        <v>971</v>
      </c>
      <c r="B61" s="776">
        <v>55</v>
      </c>
      <c r="C61" s="792" t="s">
        <v>2055</v>
      </c>
      <c r="D61" s="776" t="s">
        <v>1974</v>
      </c>
      <c r="E61" s="776" t="s">
        <v>1819</v>
      </c>
      <c r="F61" s="788">
        <v>32</v>
      </c>
      <c r="G61" s="793" t="s">
        <v>2056</v>
      </c>
      <c r="H61" s="794" t="s">
        <v>2057</v>
      </c>
      <c r="I61" s="795">
        <v>0.15</v>
      </c>
      <c r="J61" s="796"/>
      <c r="K61" s="796">
        <v>0.85</v>
      </c>
      <c r="L61" s="796"/>
      <c r="M61" s="796"/>
      <c r="N61" s="796"/>
      <c r="O61" s="796"/>
      <c r="P61" s="797"/>
      <c r="Q61" s="798">
        <f t="shared" si="0"/>
        <v>1</v>
      </c>
      <c r="R61" s="792" t="s">
        <v>986</v>
      </c>
      <c r="S61" s="776" t="s">
        <v>964</v>
      </c>
      <c r="T61" s="799" t="s">
        <v>965</v>
      </c>
      <c r="U61" s="776" t="s">
        <v>2019</v>
      </c>
      <c r="V61" s="776" t="s">
        <v>990</v>
      </c>
      <c r="W61" s="776" t="s">
        <v>2058</v>
      </c>
      <c r="X61" s="832">
        <v>0</v>
      </c>
      <c r="Y61" s="801" t="s">
        <v>966</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961</v>
      </c>
      <c r="BM61" s="788" t="s">
        <v>961</v>
      </c>
      <c r="BN61" s="788" t="s">
        <v>961</v>
      </c>
      <c r="BO61" s="788" t="s">
        <v>961</v>
      </c>
      <c r="BP61" s="799"/>
      <c r="BQ61" s="807" t="s">
        <v>1854</v>
      </c>
      <c r="BR61" s="803" t="s">
        <v>1854</v>
      </c>
      <c r="BS61" s="803" t="s">
        <v>1854</v>
      </c>
      <c r="BT61" s="803" t="s">
        <v>1854</v>
      </c>
      <c r="BU61" s="808" t="s">
        <v>1854</v>
      </c>
      <c r="BV61" s="811">
        <v>61</v>
      </c>
      <c r="BW61" s="803">
        <v>783</v>
      </c>
      <c r="BX61" s="803">
        <v>923</v>
      </c>
      <c r="BY61" s="803">
        <v>1375</v>
      </c>
      <c r="BZ61" s="803" t="s">
        <v>1854</v>
      </c>
      <c r="CA61" s="811" t="s">
        <v>1854</v>
      </c>
      <c r="CB61" s="803" t="s">
        <v>1854</v>
      </c>
      <c r="CC61" s="803" t="s">
        <v>1854</v>
      </c>
      <c r="CD61" s="803" t="s">
        <v>1854</v>
      </c>
      <c r="CE61" s="808" t="s">
        <v>1854</v>
      </c>
      <c r="CF61" s="803">
        <v>308</v>
      </c>
      <c r="CG61" s="800">
        <v>1107</v>
      </c>
      <c r="CH61" s="800">
        <v>1239</v>
      </c>
      <c r="CI61" s="800">
        <v>1735</v>
      </c>
      <c r="CJ61" s="800" t="s">
        <v>1854</v>
      </c>
      <c r="CK61" s="811">
        <v>545</v>
      </c>
      <c r="CL61" s="803">
        <v>1271</v>
      </c>
      <c r="CM61" s="803">
        <v>1411</v>
      </c>
      <c r="CN61" s="803">
        <v>1866</v>
      </c>
      <c r="CO61" s="808" t="s">
        <v>1854</v>
      </c>
      <c r="CP61" s="811" t="s">
        <v>1854</v>
      </c>
      <c r="CQ61" s="803" t="s">
        <v>1854</v>
      </c>
      <c r="CR61" s="803" t="s">
        <v>1854</v>
      </c>
      <c r="CS61" s="803" t="s">
        <v>1854</v>
      </c>
      <c r="CT61" s="808" t="s">
        <v>1854</v>
      </c>
      <c r="CU61" s="1288">
        <v>-1.4E-2</v>
      </c>
      <c r="CV61" s="1287" t="s">
        <v>1854</v>
      </c>
      <c r="CW61" s="1287" t="s">
        <v>1854</v>
      </c>
      <c r="CX61" s="1289" t="s">
        <v>1854</v>
      </c>
      <c r="CY61" s="1287">
        <v>1.4E-2</v>
      </c>
      <c r="CZ61" s="1287" t="s">
        <v>1854</v>
      </c>
      <c r="DA61" s="1287" t="s">
        <v>1854</v>
      </c>
      <c r="DB61" s="1289" t="s">
        <v>1854</v>
      </c>
      <c r="DC61" s="788"/>
      <c r="DD61" s="816">
        <v>1</v>
      </c>
      <c r="DE61" s="817"/>
    </row>
    <row r="62" spans="1:109" ht="15.75" customHeight="1">
      <c r="A62" s="775" t="s">
        <v>971</v>
      </c>
      <c r="B62" s="776">
        <v>56</v>
      </c>
      <c r="C62" s="792" t="s">
        <v>2059</v>
      </c>
      <c r="D62" s="776" t="s">
        <v>1955</v>
      </c>
      <c r="E62" s="776" t="s">
        <v>1801</v>
      </c>
      <c r="F62" s="788">
        <v>34</v>
      </c>
      <c r="G62" s="793" t="s">
        <v>2060</v>
      </c>
      <c r="H62" s="794" t="s">
        <v>2061</v>
      </c>
      <c r="I62" s="795"/>
      <c r="J62" s="796">
        <v>1</v>
      </c>
      <c r="K62" s="796"/>
      <c r="L62" s="796"/>
      <c r="M62" s="796"/>
      <c r="N62" s="796"/>
      <c r="O62" s="796"/>
      <c r="P62" s="797"/>
      <c r="Q62" s="798">
        <f t="shared" si="0"/>
        <v>1</v>
      </c>
      <c r="R62" s="792" t="s">
        <v>986</v>
      </c>
      <c r="S62" s="776" t="s">
        <v>964</v>
      </c>
      <c r="T62" s="799" t="s">
        <v>965</v>
      </c>
      <c r="U62" s="776" t="s">
        <v>2062</v>
      </c>
      <c r="V62" s="776" t="s">
        <v>990</v>
      </c>
      <c r="W62" s="776" t="s">
        <v>2063</v>
      </c>
      <c r="X62" s="1278">
        <v>2</v>
      </c>
      <c r="Y62" s="801" t="s">
        <v>977</v>
      </c>
      <c r="Z62" s="793" t="s">
        <v>1914</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961</v>
      </c>
      <c r="BM62" s="788" t="s">
        <v>961</v>
      </c>
      <c r="BN62" s="788" t="s">
        <v>961</v>
      </c>
      <c r="BO62" s="788" t="s">
        <v>961</v>
      </c>
      <c r="BP62" s="799" t="s">
        <v>961</v>
      </c>
      <c r="BQ62" s="811" t="s">
        <v>1854</v>
      </c>
      <c r="BR62" s="803" t="s">
        <v>1854</v>
      </c>
      <c r="BS62" s="803" t="s">
        <v>1854</v>
      </c>
      <c r="BT62" s="803" t="s">
        <v>1854</v>
      </c>
      <c r="BU62" s="808" t="s">
        <v>1854</v>
      </c>
      <c r="BV62" s="811" t="s">
        <v>1854</v>
      </c>
      <c r="BW62" s="803" t="s">
        <v>1854</v>
      </c>
      <c r="BX62" s="803" t="s">
        <v>1854</v>
      </c>
      <c r="BY62" s="803" t="s">
        <v>1854</v>
      </c>
      <c r="BZ62" s="803" t="s">
        <v>1854</v>
      </c>
      <c r="CA62" s="811" t="s">
        <v>1854</v>
      </c>
      <c r="CB62" s="803" t="s">
        <v>1854</v>
      </c>
      <c r="CC62" s="803" t="s">
        <v>1854</v>
      </c>
      <c r="CD62" s="803" t="s">
        <v>1854</v>
      </c>
      <c r="CE62" s="808" t="s">
        <v>1854</v>
      </c>
      <c r="CF62" s="803" t="s">
        <v>1854</v>
      </c>
      <c r="CG62" s="803" t="s">
        <v>1854</v>
      </c>
      <c r="CH62" s="803" t="s">
        <v>1854</v>
      </c>
      <c r="CI62" s="803" t="s">
        <v>1854</v>
      </c>
      <c r="CJ62" s="803" t="s">
        <v>1854</v>
      </c>
      <c r="CK62" s="811" t="s">
        <v>1854</v>
      </c>
      <c r="CL62" s="803" t="s">
        <v>1854</v>
      </c>
      <c r="CM62" s="803" t="s">
        <v>1854</v>
      </c>
      <c r="CN62" s="803" t="s">
        <v>1854</v>
      </c>
      <c r="CO62" s="808" t="s">
        <v>1854</v>
      </c>
      <c r="CP62" s="811" t="s">
        <v>1854</v>
      </c>
      <c r="CQ62" s="803" t="s">
        <v>1854</v>
      </c>
      <c r="CR62" s="803" t="s">
        <v>1854</v>
      </c>
      <c r="CS62" s="803" t="s">
        <v>1854</v>
      </c>
      <c r="CT62" s="808" t="s">
        <v>1854</v>
      </c>
      <c r="CU62" s="1288">
        <v>-2.6760000000000002</v>
      </c>
      <c r="CV62" s="1287" t="s">
        <v>1854</v>
      </c>
      <c r="CW62" s="1287" t="s">
        <v>1854</v>
      </c>
      <c r="CX62" s="1289" t="s">
        <v>1854</v>
      </c>
      <c r="CY62" s="1287">
        <v>1.3380000000000001</v>
      </c>
      <c r="CZ62" s="1287" t="s">
        <v>1854</v>
      </c>
      <c r="DA62" s="1287" t="s">
        <v>1854</v>
      </c>
      <c r="DB62" s="1289" t="s">
        <v>1854</v>
      </c>
      <c r="DC62" s="788"/>
      <c r="DD62" s="816">
        <v>1</v>
      </c>
      <c r="DE62" s="817"/>
    </row>
    <row r="63" spans="1:109" ht="15.75" customHeight="1">
      <c r="A63" s="775" t="s">
        <v>971</v>
      </c>
      <c r="B63" s="776">
        <v>57</v>
      </c>
      <c r="C63" s="792" t="s">
        <v>2064</v>
      </c>
      <c r="D63" s="776" t="s">
        <v>1955</v>
      </c>
      <c r="E63" s="776" t="s">
        <v>1819</v>
      </c>
      <c r="F63" s="788">
        <v>35</v>
      </c>
      <c r="G63" s="793" t="s">
        <v>2065</v>
      </c>
      <c r="H63" s="794" t="s">
        <v>2066</v>
      </c>
      <c r="I63" s="795"/>
      <c r="J63" s="796">
        <v>1</v>
      </c>
      <c r="K63" s="796"/>
      <c r="L63" s="796"/>
      <c r="M63" s="796"/>
      <c r="N63" s="796"/>
      <c r="O63" s="796"/>
      <c r="P63" s="797"/>
      <c r="Q63" s="798">
        <f t="shared" si="0"/>
        <v>1</v>
      </c>
      <c r="R63" s="792" t="s">
        <v>963</v>
      </c>
      <c r="S63" s="776"/>
      <c r="T63" s="799"/>
      <c r="U63" s="776" t="s">
        <v>1838</v>
      </c>
      <c r="V63" s="776" t="s">
        <v>1039</v>
      </c>
      <c r="W63" s="776" t="s">
        <v>2067</v>
      </c>
      <c r="X63" s="1313">
        <v>3</v>
      </c>
      <c r="Y63" s="822" t="s">
        <v>977</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1854</v>
      </c>
      <c r="BR63" s="803" t="s">
        <v>1854</v>
      </c>
      <c r="BS63" s="803" t="s">
        <v>1854</v>
      </c>
      <c r="BT63" s="803" t="s">
        <v>1854</v>
      </c>
      <c r="BU63" s="808" t="s">
        <v>1854</v>
      </c>
      <c r="BV63" s="811" t="s">
        <v>1854</v>
      </c>
      <c r="BW63" s="803" t="s">
        <v>1854</v>
      </c>
      <c r="BX63" s="803" t="s">
        <v>1854</v>
      </c>
      <c r="BY63" s="803" t="s">
        <v>1854</v>
      </c>
      <c r="BZ63" s="803" t="s">
        <v>1854</v>
      </c>
      <c r="CA63" s="811" t="s">
        <v>1854</v>
      </c>
      <c r="CB63" s="803" t="s">
        <v>1854</v>
      </c>
      <c r="CC63" s="803" t="s">
        <v>1854</v>
      </c>
      <c r="CD63" s="803" t="s">
        <v>1854</v>
      </c>
      <c r="CE63" s="808" t="s">
        <v>1854</v>
      </c>
      <c r="CF63" s="803" t="s">
        <v>1854</v>
      </c>
      <c r="CG63" s="803" t="s">
        <v>1854</v>
      </c>
      <c r="CH63" s="803" t="s">
        <v>1854</v>
      </c>
      <c r="CI63" s="803" t="s">
        <v>1854</v>
      </c>
      <c r="CJ63" s="808" t="s">
        <v>1854</v>
      </c>
      <c r="CK63" s="811" t="s">
        <v>1854</v>
      </c>
      <c r="CL63" s="803" t="s">
        <v>1854</v>
      </c>
      <c r="CM63" s="803" t="s">
        <v>1854</v>
      </c>
      <c r="CN63" s="803" t="s">
        <v>1854</v>
      </c>
      <c r="CO63" s="808" t="s">
        <v>1854</v>
      </c>
      <c r="CP63" s="811" t="s">
        <v>1854</v>
      </c>
      <c r="CQ63" s="803" t="s">
        <v>1854</v>
      </c>
      <c r="CR63" s="803" t="s">
        <v>1854</v>
      </c>
      <c r="CS63" s="803" t="s">
        <v>1854</v>
      </c>
      <c r="CT63" s="808" t="s">
        <v>1854</v>
      </c>
      <c r="CU63" s="1288" t="s">
        <v>1854</v>
      </c>
      <c r="CV63" s="1287" t="s">
        <v>1854</v>
      </c>
      <c r="CW63" s="1287" t="s">
        <v>1854</v>
      </c>
      <c r="CX63" s="1289" t="s">
        <v>1854</v>
      </c>
      <c r="CY63" s="1287" t="s">
        <v>1854</v>
      </c>
      <c r="CZ63" s="1287" t="s">
        <v>1854</v>
      </c>
      <c r="DA63" s="1287" t="s">
        <v>1854</v>
      </c>
      <c r="DB63" s="1289" t="s">
        <v>1854</v>
      </c>
      <c r="DC63" s="788"/>
      <c r="DD63" s="816">
        <v>1</v>
      </c>
      <c r="DE63" s="817"/>
    </row>
    <row r="64" spans="1:109" ht="15.75" customHeight="1">
      <c r="A64" s="775" t="s">
        <v>971</v>
      </c>
      <c r="B64" s="776">
        <v>58</v>
      </c>
      <c r="C64" s="792" t="s">
        <v>2068</v>
      </c>
      <c r="D64" s="776" t="s">
        <v>2027</v>
      </c>
      <c r="E64" s="776" t="s">
        <v>1819</v>
      </c>
      <c r="F64" s="788">
        <v>36</v>
      </c>
      <c r="G64" s="793" t="s">
        <v>2069</v>
      </c>
      <c r="H64" s="794" t="s">
        <v>2070</v>
      </c>
      <c r="I64" s="795"/>
      <c r="J64" s="796"/>
      <c r="K64" s="796"/>
      <c r="L64" s="796"/>
      <c r="M64" s="796">
        <v>1</v>
      </c>
      <c r="N64" s="796"/>
      <c r="O64" s="796"/>
      <c r="P64" s="797"/>
      <c r="Q64" s="798">
        <f t="shared" si="0"/>
        <v>1</v>
      </c>
      <c r="R64" s="792" t="s">
        <v>963</v>
      </c>
      <c r="S64" s="776"/>
      <c r="T64" s="799"/>
      <c r="U64" s="776" t="s">
        <v>1941</v>
      </c>
      <c r="V64" s="776" t="s">
        <v>1030</v>
      </c>
      <c r="W64" s="776" t="s">
        <v>2071</v>
      </c>
      <c r="X64" s="832">
        <v>0</v>
      </c>
      <c r="Y64" s="822"/>
      <c r="Z64" s="793"/>
      <c r="AA64" s="788"/>
      <c r="AB64" s="788"/>
      <c r="AC64" s="788"/>
      <c r="AD64" s="788"/>
      <c r="AE64" s="788"/>
      <c r="AF64" s="840"/>
      <c r="AG64" s="803"/>
      <c r="AH64" s="803"/>
      <c r="AI64" s="803"/>
      <c r="AJ64" s="803"/>
      <c r="AK64" s="803"/>
      <c r="AL64" s="803"/>
      <c r="AM64" s="803"/>
      <c r="AN64" s="803"/>
      <c r="AO64" s="803"/>
      <c r="AP64" s="803"/>
      <c r="AQ64" s="811" t="s">
        <v>1924</v>
      </c>
      <c r="AR64" s="803" t="s">
        <v>1924</v>
      </c>
      <c r="AS64" s="803" t="s">
        <v>1924</v>
      </c>
      <c r="AT64" s="803" t="s">
        <v>1924</v>
      </c>
      <c r="AU64" s="808" t="s">
        <v>1924</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1854</v>
      </c>
      <c r="BR64" s="803" t="s">
        <v>1854</v>
      </c>
      <c r="BS64" s="803" t="s">
        <v>1854</v>
      </c>
      <c r="BT64" s="803" t="s">
        <v>1854</v>
      </c>
      <c r="BU64" s="808" t="s">
        <v>1854</v>
      </c>
      <c r="BV64" s="811" t="s">
        <v>1854</v>
      </c>
      <c r="BW64" s="803" t="s">
        <v>1854</v>
      </c>
      <c r="BX64" s="803" t="s">
        <v>1854</v>
      </c>
      <c r="BY64" s="803" t="s">
        <v>1854</v>
      </c>
      <c r="BZ64" s="803" t="s">
        <v>1854</v>
      </c>
      <c r="CA64" s="811" t="s">
        <v>1854</v>
      </c>
      <c r="CB64" s="803" t="s">
        <v>1854</v>
      </c>
      <c r="CC64" s="803" t="s">
        <v>1854</v>
      </c>
      <c r="CD64" s="803" t="s">
        <v>1854</v>
      </c>
      <c r="CE64" s="808" t="s">
        <v>1854</v>
      </c>
      <c r="CF64" s="803" t="s">
        <v>1854</v>
      </c>
      <c r="CG64" s="803" t="s">
        <v>1854</v>
      </c>
      <c r="CH64" s="803" t="s">
        <v>1854</v>
      </c>
      <c r="CI64" s="803" t="s">
        <v>1854</v>
      </c>
      <c r="CJ64" s="803" t="s">
        <v>1854</v>
      </c>
      <c r="CK64" s="811" t="s">
        <v>1854</v>
      </c>
      <c r="CL64" s="803" t="s">
        <v>1854</v>
      </c>
      <c r="CM64" s="803" t="s">
        <v>1854</v>
      </c>
      <c r="CN64" s="803" t="s">
        <v>1854</v>
      </c>
      <c r="CO64" s="808" t="s">
        <v>1854</v>
      </c>
      <c r="CP64" s="811" t="s">
        <v>1854</v>
      </c>
      <c r="CQ64" s="803" t="s">
        <v>1854</v>
      </c>
      <c r="CR64" s="803" t="s">
        <v>1854</v>
      </c>
      <c r="CS64" s="803" t="s">
        <v>1854</v>
      </c>
      <c r="CT64" s="808" t="s">
        <v>1854</v>
      </c>
      <c r="CU64" s="1288" t="s">
        <v>1854</v>
      </c>
      <c r="CV64" s="1287" t="s">
        <v>1854</v>
      </c>
      <c r="CW64" s="1287" t="s">
        <v>1854</v>
      </c>
      <c r="CX64" s="1289" t="s">
        <v>1854</v>
      </c>
      <c r="CY64" s="1287" t="s">
        <v>1854</v>
      </c>
      <c r="CZ64" s="1287" t="s">
        <v>1854</v>
      </c>
      <c r="DA64" s="1287" t="s">
        <v>1854</v>
      </c>
      <c r="DB64" s="1289" t="s">
        <v>1854</v>
      </c>
      <c r="DC64" s="788"/>
      <c r="DD64" s="816"/>
      <c r="DE64" s="817"/>
    </row>
    <row r="65" spans="1:109" ht="15.75" customHeight="1">
      <c r="A65" s="775" t="s">
        <v>971</v>
      </c>
      <c r="B65" s="776">
        <v>59</v>
      </c>
      <c r="C65" s="792" t="s">
        <v>2072</v>
      </c>
      <c r="D65" s="776" t="s">
        <v>2027</v>
      </c>
      <c r="E65" s="776" t="s">
        <v>1819</v>
      </c>
      <c r="F65" s="788">
        <v>37</v>
      </c>
      <c r="G65" s="793" t="s">
        <v>2073</v>
      </c>
      <c r="H65" s="794" t="s">
        <v>2074</v>
      </c>
      <c r="I65" s="795"/>
      <c r="J65" s="796"/>
      <c r="K65" s="796"/>
      <c r="L65" s="796"/>
      <c r="M65" s="796">
        <v>1</v>
      </c>
      <c r="N65" s="796"/>
      <c r="O65" s="796"/>
      <c r="P65" s="797"/>
      <c r="Q65" s="798">
        <f t="shared" si="0"/>
        <v>1</v>
      </c>
      <c r="R65" s="792" t="s">
        <v>963</v>
      </c>
      <c r="S65" s="776"/>
      <c r="T65" s="799"/>
      <c r="U65" s="776" t="s">
        <v>1941</v>
      </c>
      <c r="V65" s="776" t="s">
        <v>990</v>
      </c>
      <c r="W65" s="776" t="s">
        <v>2075</v>
      </c>
      <c r="X65" s="832">
        <v>1</v>
      </c>
      <c r="Y65" s="822" t="s">
        <v>966</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1854</v>
      </c>
      <c r="BR65" s="803" t="s">
        <v>1854</v>
      </c>
      <c r="BS65" s="803" t="s">
        <v>1854</v>
      </c>
      <c r="BT65" s="803" t="s">
        <v>1854</v>
      </c>
      <c r="BU65" s="808" t="s">
        <v>1854</v>
      </c>
      <c r="BV65" s="811" t="s">
        <v>1854</v>
      </c>
      <c r="BW65" s="803" t="s">
        <v>1854</v>
      </c>
      <c r="BX65" s="803" t="s">
        <v>1854</v>
      </c>
      <c r="BY65" s="803" t="s">
        <v>1854</v>
      </c>
      <c r="BZ65" s="803" t="s">
        <v>1854</v>
      </c>
      <c r="CA65" s="811" t="s">
        <v>1854</v>
      </c>
      <c r="CB65" s="803" t="s">
        <v>1854</v>
      </c>
      <c r="CC65" s="803" t="s">
        <v>1854</v>
      </c>
      <c r="CD65" s="803" t="s">
        <v>1854</v>
      </c>
      <c r="CE65" s="808" t="s">
        <v>1854</v>
      </c>
      <c r="CF65" s="803" t="s">
        <v>1854</v>
      </c>
      <c r="CG65" s="803" t="s">
        <v>1854</v>
      </c>
      <c r="CH65" s="803" t="s">
        <v>1854</v>
      </c>
      <c r="CI65" s="803" t="s">
        <v>1854</v>
      </c>
      <c r="CJ65" s="803" t="s">
        <v>1854</v>
      </c>
      <c r="CK65" s="811" t="s">
        <v>1854</v>
      </c>
      <c r="CL65" s="803" t="s">
        <v>1854</v>
      </c>
      <c r="CM65" s="803" t="s">
        <v>1854</v>
      </c>
      <c r="CN65" s="803" t="s">
        <v>1854</v>
      </c>
      <c r="CO65" s="808" t="s">
        <v>1854</v>
      </c>
      <c r="CP65" s="811" t="s">
        <v>1854</v>
      </c>
      <c r="CQ65" s="803" t="s">
        <v>1854</v>
      </c>
      <c r="CR65" s="803" t="s">
        <v>1854</v>
      </c>
      <c r="CS65" s="803" t="s">
        <v>1854</v>
      </c>
      <c r="CT65" s="808" t="s">
        <v>1854</v>
      </c>
      <c r="CU65" s="1288" t="s">
        <v>1854</v>
      </c>
      <c r="CV65" s="1287" t="s">
        <v>1854</v>
      </c>
      <c r="CW65" s="1287" t="s">
        <v>1854</v>
      </c>
      <c r="CX65" s="1289" t="s">
        <v>1854</v>
      </c>
      <c r="CY65" s="1287" t="s">
        <v>1854</v>
      </c>
      <c r="CZ65" s="1287" t="s">
        <v>1854</v>
      </c>
      <c r="DA65" s="1287" t="s">
        <v>1854</v>
      </c>
      <c r="DB65" s="1289" t="s">
        <v>1854</v>
      </c>
      <c r="DC65" s="788"/>
      <c r="DD65" s="816"/>
      <c r="DE65" s="817"/>
    </row>
    <row r="66" spans="1:109" ht="15.75" customHeight="1">
      <c r="A66" s="775" t="s">
        <v>971</v>
      </c>
      <c r="B66" s="776">
        <v>60</v>
      </c>
      <c r="C66" s="792" t="s">
        <v>2076</v>
      </c>
      <c r="D66" s="776"/>
      <c r="E66" s="776" t="s">
        <v>1819</v>
      </c>
      <c r="F66" s="788">
        <v>38</v>
      </c>
      <c r="G66" s="793" t="s">
        <v>2077</v>
      </c>
      <c r="H66" s="794"/>
      <c r="I66" s="795"/>
      <c r="J66" s="796">
        <v>1</v>
      </c>
      <c r="K66" s="796"/>
      <c r="L66" s="796"/>
      <c r="M66" s="796"/>
      <c r="N66" s="796"/>
      <c r="O66" s="796"/>
      <c r="P66" s="797"/>
      <c r="Q66" s="798">
        <f t="shared" si="0"/>
        <v>1</v>
      </c>
      <c r="R66" s="792" t="s">
        <v>983</v>
      </c>
      <c r="S66" s="776" t="s">
        <v>964</v>
      </c>
      <c r="T66" s="799" t="s">
        <v>976</v>
      </c>
      <c r="U66" s="776" t="s">
        <v>2078</v>
      </c>
      <c r="V66" s="776" t="s">
        <v>990</v>
      </c>
      <c r="W66" s="776" t="s">
        <v>2079</v>
      </c>
      <c r="X66" s="832">
        <v>0</v>
      </c>
      <c r="Y66" s="822" t="s">
        <v>966</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961</v>
      </c>
      <c r="BQ66" s="811" t="s">
        <v>1854</v>
      </c>
      <c r="BR66" s="803" t="s">
        <v>1854</v>
      </c>
      <c r="BS66" s="803" t="s">
        <v>1854</v>
      </c>
      <c r="BT66" s="803" t="s">
        <v>1854</v>
      </c>
      <c r="BU66" s="808" t="s">
        <v>1854</v>
      </c>
      <c r="BV66" s="811" t="s">
        <v>1854</v>
      </c>
      <c r="BW66" s="803" t="s">
        <v>1854</v>
      </c>
      <c r="BX66" s="803" t="s">
        <v>1854</v>
      </c>
      <c r="BY66" s="803" t="s">
        <v>1854</v>
      </c>
      <c r="BZ66" s="803" t="s">
        <v>1854</v>
      </c>
      <c r="CA66" s="811" t="s">
        <v>1854</v>
      </c>
      <c r="CB66" s="803" t="s">
        <v>1854</v>
      </c>
      <c r="CC66" s="803" t="s">
        <v>1854</v>
      </c>
      <c r="CD66" s="803" t="s">
        <v>1854</v>
      </c>
      <c r="CE66" s="808" t="s">
        <v>1854</v>
      </c>
      <c r="CF66" s="803" t="s">
        <v>1854</v>
      </c>
      <c r="CG66" s="803" t="s">
        <v>1854</v>
      </c>
      <c r="CH66" s="803" t="s">
        <v>1854</v>
      </c>
      <c r="CI66" s="803" t="s">
        <v>1854</v>
      </c>
      <c r="CJ66" s="803" t="s">
        <v>1854</v>
      </c>
      <c r="CK66" s="811" t="s">
        <v>1854</v>
      </c>
      <c r="CL66" s="803" t="s">
        <v>1854</v>
      </c>
      <c r="CM66" s="803" t="s">
        <v>1854</v>
      </c>
      <c r="CN66" s="803" t="s">
        <v>1854</v>
      </c>
      <c r="CO66" s="808" t="s">
        <v>1854</v>
      </c>
      <c r="CP66" s="811" t="s">
        <v>1854</v>
      </c>
      <c r="CQ66" s="803" t="s">
        <v>1854</v>
      </c>
      <c r="CR66" s="803" t="s">
        <v>1854</v>
      </c>
      <c r="CS66" s="803" t="s">
        <v>1854</v>
      </c>
      <c r="CT66" s="808" t="s">
        <v>1854</v>
      </c>
      <c r="CU66" s="1292">
        <v>-3.0000000000000001E-5</v>
      </c>
      <c r="CV66" s="1287" t="s">
        <v>1854</v>
      </c>
      <c r="CW66" s="1287" t="s">
        <v>1854</v>
      </c>
      <c r="CX66" s="1289" t="s">
        <v>1854</v>
      </c>
      <c r="CY66" s="1287" t="s">
        <v>1854</v>
      </c>
      <c r="CZ66" s="1287" t="s">
        <v>1854</v>
      </c>
      <c r="DA66" s="1287" t="s">
        <v>1854</v>
      </c>
      <c r="DB66" s="1289" t="s">
        <v>1854</v>
      </c>
      <c r="DC66" s="788"/>
      <c r="DD66" s="816"/>
      <c r="DE66" s="817"/>
    </row>
    <row r="67" spans="1:109" ht="15.75" customHeight="1">
      <c r="A67" s="775" t="s">
        <v>971</v>
      </c>
      <c r="B67" s="776">
        <v>61</v>
      </c>
      <c r="C67" s="792" t="s">
        <v>2080</v>
      </c>
      <c r="D67" s="776"/>
      <c r="E67" s="776" t="s">
        <v>1819</v>
      </c>
      <c r="F67" s="788">
        <v>39</v>
      </c>
      <c r="G67" s="793" t="s">
        <v>2081</v>
      </c>
      <c r="H67" s="794"/>
      <c r="I67" s="795">
        <v>0.06</v>
      </c>
      <c r="J67" s="796">
        <v>0.94</v>
      </c>
      <c r="K67" s="796"/>
      <c r="L67" s="796"/>
      <c r="M67" s="796"/>
      <c r="N67" s="796"/>
      <c r="O67" s="796"/>
      <c r="P67" s="797"/>
      <c r="Q67" s="798">
        <f t="shared" si="0"/>
        <v>1</v>
      </c>
      <c r="R67" s="792" t="s">
        <v>983</v>
      </c>
      <c r="S67" s="776" t="s">
        <v>964</v>
      </c>
      <c r="T67" s="799" t="s">
        <v>976</v>
      </c>
      <c r="U67" s="776" t="s">
        <v>2078</v>
      </c>
      <c r="V67" s="776" t="s">
        <v>990</v>
      </c>
      <c r="W67" s="776" t="s">
        <v>2082</v>
      </c>
      <c r="X67" s="832">
        <v>1</v>
      </c>
      <c r="Y67" s="822" t="s">
        <v>966</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1" t="s">
        <v>961</v>
      </c>
      <c r="BM67" s="1962" t="s">
        <v>961</v>
      </c>
      <c r="BN67" s="1962" t="s">
        <v>961</v>
      </c>
      <c r="BO67" s="1962" t="s">
        <v>961</v>
      </c>
      <c r="BP67" s="799" t="s">
        <v>961</v>
      </c>
      <c r="BQ67" s="811" t="s">
        <v>1854</v>
      </c>
      <c r="BR67" s="803" t="s">
        <v>1854</v>
      </c>
      <c r="BS67" s="803" t="s">
        <v>1854</v>
      </c>
      <c r="BT67" s="803" t="s">
        <v>1854</v>
      </c>
      <c r="BU67" s="808" t="s">
        <v>1854</v>
      </c>
      <c r="BV67" s="811" t="s">
        <v>1854</v>
      </c>
      <c r="BW67" s="803" t="s">
        <v>1854</v>
      </c>
      <c r="BX67" s="803" t="s">
        <v>1854</v>
      </c>
      <c r="BY67" s="803" t="s">
        <v>1854</v>
      </c>
      <c r="BZ67" s="803" t="s">
        <v>1854</v>
      </c>
      <c r="CA67" s="811" t="s">
        <v>1854</v>
      </c>
      <c r="CB67" s="803" t="s">
        <v>1854</v>
      </c>
      <c r="CC67" s="803" t="s">
        <v>1854</v>
      </c>
      <c r="CD67" s="803" t="s">
        <v>1854</v>
      </c>
      <c r="CE67" s="808" t="s">
        <v>1854</v>
      </c>
      <c r="CF67" s="803" t="s">
        <v>1854</v>
      </c>
      <c r="CG67" s="803" t="s">
        <v>1854</v>
      </c>
      <c r="CH67" s="803" t="s">
        <v>1854</v>
      </c>
      <c r="CI67" s="803" t="s">
        <v>1854</v>
      </c>
      <c r="CJ67" s="803" t="s">
        <v>1854</v>
      </c>
      <c r="CK67" s="811" t="s">
        <v>1854</v>
      </c>
      <c r="CL67" s="803" t="s">
        <v>1854</v>
      </c>
      <c r="CM67" s="803" t="s">
        <v>1854</v>
      </c>
      <c r="CN67" s="803" t="s">
        <v>1854</v>
      </c>
      <c r="CO67" s="808" t="s">
        <v>1854</v>
      </c>
      <c r="CP67" s="811" t="s">
        <v>1854</v>
      </c>
      <c r="CQ67" s="803" t="s">
        <v>1854</v>
      </c>
      <c r="CR67" s="803" t="s">
        <v>1854</v>
      </c>
      <c r="CS67" s="803" t="s">
        <v>1854</v>
      </c>
      <c r="CT67" s="808" t="s">
        <v>1854</v>
      </c>
      <c r="CU67" s="1532">
        <v>-0.45900000000000002</v>
      </c>
      <c r="CV67" s="1287" t="s">
        <v>1854</v>
      </c>
      <c r="CW67" s="1287" t="s">
        <v>1854</v>
      </c>
      <c r="CX67" s="1289" t="s">
        <v>1854</v>
      </c>
      <c r="CY67" s="1287" t="s">
        <v>1854</v>
      </c>
      <c r="CZ67" s="1287" t="s">
        <v>1854</v>
      </c>
      <c r="DA67" s="1287" t="s">
        <v>1854</v>
      </c>
      <c r="DB67" s="1289" t="s">
        <v>1854</v>
      </c>
      <c r="DC67" s="788"/>
      <c r="DD67" s="816"/>
      <c r="DE67" s="817"/>
    </row>
    <row r="68" spans="1:109" ht="15.75" customHeight="1">
      <c r="A68" s="775" t="s">
        <v>971</v>
      </c>
      <c r="B68" s="776">
        <v>62</v>
      </c>
      <c r="C68" s="792" t="s">
        <v>2083</v>
      </c>
      <c r="D68" s="776"/>
      <c r="E68" s="776"/>
      <c r="F68" s="788">
        <v>40</v>
      </c>
      <c r="G68" s="793" t="s">
        <v>2084</v>
      </c>
      <c r="H68" s="794"/>
      <c r="I68" s="795"/>
      <c r="J68" s="796"/>
      <c r="K68" s="796"/>
      <c r="L68" s="796"/>
      <c r="M68" s="796"/>
      <c r="N68" s="796"/>
      <c r="O68" s="796"/>
      <c r="P68" s="797"/>
      <c r="Q68" s="798">
        <f t="shared" si="0"/>
        <v>0</v>
      </c>
      <c r="R68" s="792" t="s">
        <v>963</v>
      </c>
      <c r="S68" s="776"/>
      <c r="T68" s="799"/>
      <c r="U68" s="776"/>
      <c r="V68" s="776" t="s">
        <v>269</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1854</v>
      </c>
      <c r="BR68" s="803" t="s">
        <v>1854</v>
      </c>
      <c r="BS68" s="803" t="s">
        <v>1854</v>
      </c>
      <c r="BT68" s="803" t="s">
        <v>1854</v>
      </c>
      <c r="BU68" s="808" t="s">
        <v>1854</v>
      </c>
      <c r="BV68" s="811" t="s">
        <v>1854</v>
      </c>
      <c r="BW68" s="803" t="s">
        <v>1854</v>
      </c>
      <c r="BX68" s="803" t="s">
        <v>1854</v>
      </c>
      <c r="BY68" s="803" t="s">
        <v>1854</v>
      </c>
      <c r="BZ68" s="803" t="s">
        <v>1854</v>
      </c>
      <c r="CA68" s="811" t="s">
        <v>1854</v>
      </c>
      <c r="CB68" s="803" t="s">
        <v>1854</v>
      </c>
      <c r="CC68" s="803" t="s">
        <v>1854</v>
      </c>
      <c r="CD68" s="803" t="s">
        <v>1854</v>
      </c>
      <c r="CE68" s="808" t="s">
        <v>1854</v>
      </c>
      <c r="CF68" s="803" t="s">
        <v>1854</v>
      </c>
      <c r="CG68" s="803" t="s">
        <v>1854</v>
      </c>
      <c r="CH68" s="803" t="s">
        <v>1854</v>
      </c>
      <c r="CI68" s="803" t="s">
        <v>1854</v>
      </c>
      <c r="CJ68" s="803" t="s">
        <v>1854</v>
      </c>
      <c r="CK68" s="811" t="s">
        <v>1854</v>
      </c>
      <c r="CL68" s="803" t="s">
        <v>1854</v>
      </c>
      <c r="CM68" s="803" t="s">
        <v>1854</v>
      </c>
      <c r="CN68" s="803" t="s">
        <v>1854</v>
      </c>
      <c r="CO68" s="808" t="s">
        <v>1854</v>
      </c>
      <c r="CP68" s="811" t="s">
        <v>1854</v>
      </c>
      <c r="CQ68" s="803" t="s">
        <v>1854</v>
      </c>
      <c r="CR68" s="803" t="s">
        <v>1854</v>
      </c>
      <c r="CS68" s="803" t="s">
        <v>1854</v>
      </c>
      <c r="CT68" s="808" t="s">
        <v>1854</v>
      </c>
      <c r="CU68" s="1288" t="s">
        <v>1854</v>
      </c>
      <c r="CV68" s="1287" t="s">
        <v>1854</v>
      </c>
      <c r="CW68" s="1287" t="s">
        <v>1854</v>
      </c>
      <c r="CX68" s="1289" t="s">
        <v>1854</v>
      </c>
      <c r="CY68" s="1287" t="s">
        <v>1854</v>
      </c>
      <c r="CZ68" s="1287" t="s">
        <v>1854</v>
      </c>
      <c r="DA68" s="1287" t="s">
        <v>1854</v>
      </c>
      <c r="DB68" s="1289" t="s">
        <v>1854</v>
      </c>
      <c r="DC68" s="788"/>
      <c r="DD68" s="816"/>
      <c r="DE68" s="817"/>
    </row>
    <row r="69" spans="1:109" ht="15.75" customHeight="1">
      <c r="A69" s="775" t="s">
        <v>971</v>
      </c>
      <c r="B69" s="776">
        <v>63</v>
      </c>
      <c r="C69" s="792" t="s">
        <v>2085</v>
      </c>
      <c r="D69" s="776"/>
      <c r="E69" s="776"/>
      <c r="F69" s="788">
        <v>41</v>
      </c>
      <c r="G69" s="793" t="s">
        <v>2086</v>
      </c>
      <c r="H69" s="794"/>
      <c r="I69" s="795"/>
      <c r="J69" s="796">
        <v>1</v>
      </c>
      <c r="K69" s="796"/>
      <c r="L69" s="796"/>
      <c r="M69" s="796"/>
      <c r="N69" s="796"/>
      <c r="O69" s="796"/>
      <c r="P69" s="797"/>
      <c r="Q69" s="798">
        <f t="shared" si="0"/>
        <v>1</v>
      </c>
      <c r="R69" s="792" t="s">
        <v>983</v>
      </c>
      <c r="S69" s="776" t="s">
        <v>964</v>
      </c>
      <c r="T69" s="799" t="s">
        <v>976</v>
      </c>
      <c r="U69" s="776"/>
      <c r="V69" s="776" t="s">
        <v>2031</v>
      </c>
      <c r="W69" s="776"/>
      <c r="X69" s="832">
        <v>0</v>
      </c>
      <c r="Y69" s="822" t="s">
        <v>966</v>
      </c>
      <c r="Z69" s="793"/>
      <c r="AA69" s="788"/>
      <c r="AB69" s="788"/>
      <c r="AC69" s="788"/>
      <c r="AD69" s="788"/>
      <c r="AE69" s="788"/>
      <c r="AF69" s="840"/>
      <c r="AG69" s="803"/>
      <c r="AH69" s="803"/>
      <c r="AI69" s="803"/>
      <c r="AJ69" s="803"/>
      <c r="AK69" s="803"/>
      <c r="AL69" s="803"/>
      <c r="AM69" s="803"/>
      <c r="AN69" s="803"/>
      <c r="AO69" s="803"/>
      <c r="AP69" s="803"/>
      <c r="AQ69" s="811" t="s">
        <v>1854</v>
      </c>
      <c r="AR69" s="803" t="s">
        <v>1854</v>
      </c>
      <c r="AS69" s="803" t="s">
        <v>1854</v>
      </c>
      <c r="AT69" s="803" t="s">
        <v>1854</v>
      </c>
      <c r="AU69" s="2011">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961</v>
      </c>
      <c r="BQ69" s="811" t="s">
        <v>1854</v>
      </c>
      <c r="BR69" s="803" t="s">
        <v>1854</v>
      </c>
      <c r="BS69" s="803" t="s">
        <v>1854</v>
      </c>
      <c r="BT69" s="803" t="s">
        <v>1854</v>
      </c>
      <c r="BU69" s="808" t="s">
        <v>1854</v>
      </c>
      <c r="BV69" s="811" t="s">
        <v>1854</v>
      </c>
      <c r="BW69" s="803" t="s">
        <v>1854</v>
      </c>
      <c r="BX69" s="803" t="s">
        <v>1854</v>
      </c>
      <c r="BY69" s="803" t="s">
        <v>1854</v>
      </c>
      <c r="BZ69" s="803" t="s">
        <v>1854</v>
      </c>
      <c r="CA69" s="811" t="s">
        <v>1854</v>
      </c>
      <c r="CB69" s="803" t="s">
        <v>1854</v>
      </c>
      <c r="CC69" s="803" t="s">
        <v>1854</v>
      </c>
      <c r="CD69" s="803" t="s">
        <v>1854</v>
      </c>
      <c r="CE69" s="808" t="s">
        <v>1854</v>
      </c>
      <c r="CF69" s="803" t="s">
        <v>1854</v>
      </c>
      <c r="CG69" s="803" t="s">
        <v>1854</v>
      </c>
      <c r="CH69" s="803" t="s">
        <v>1854</v>
      </c>
      <c r="CI69" s="803" t="s">
        <v>1854</v>
      </c>
      <c r="CJ69" s="803" t="s">
        <v>1854</v>
      </c>
      <c r="CK69" s="811" t="s">
        <v>1854</v>
      </c>
      <c r="CL69" s="803" t="s">
        <v>1854</v>
      </c>
      <c r="CM69" s="803" t="s">
        <v>1854</v>
      </c>
      <c r="CN69" s="803" t="s">
        <v>1854</v>
      </c>
      <c r="CO69" s="808" t="s">
        <v>1854</v>
      </c>
      <c r="CP69" s="811" t="s">
        <v>1854</v>
      </c>
      <c r="CQ69" s="803" t="s">
        <v>1854</v>
      </c>
      <c r="CR69" s="803" t="s">
        <v>1854</v>
      </c>
      <c r="CS69" s="803" t="s">
        <v>1854</v>
      </c>
      <c r="CT69" s="808" t="s">
        <v>1854</v>
      </c>
      <c r="CU69" s="1292">
        <v>-6.4799999999999996E-2</v>
      </c>
      <c r="CV69" s="1287" t="s">
        <v>1854</v>
      </c>
      <c r="CW69" s="1287" t="s">
        <v>1854</v>
      </c>
      <c r="CX69" s="1289" t="s">
        <v>1854</v>
      </c>
      <c r="CY69" s="1287" t="s">
        <v>1854</v>
      </c>
      <c r="CZ69" s="1287" t="s">
        <v>1854</v>
      </c>
      <c r="DA69" s="1287" t="s">
        <v>1854</v>
      </c>
      <c r="DB69" s="1289" t="s">
        <v>1854</v>
      </c>
      <c r="DC69" s="788"/>
      <c r="DD69" s="816"/>
      <c r="DE69" s="817"/>
    </row>
    <row r="70" spans="1:109" ht="15.75" customHeight="1">
      <c r="A70" s="775" t="s">
        <v>971</v>
      </c>
      <c r="B70" s="776">
        <v>64</v>
      </c>
      <c r="C70" s="792" t="s">
        <v>2087</v>
      </c>
      <c r="D70" s="776"/>
      <c r="E70" s="776"/>
      <c r="F70" s="788" t="s">
        <v>1944</v>
      </c>
      <c r="G70" s="793" t="s">
        <v>1945</v>
      </c>
      <c r="H70" s="794"/>
      <c r="I70" s="795"/>
      <c r="J70" s="796"/>
      <c r="K70" s="796"/>
      <c r="L70" s="796"/>
      <c r="M70" s="796"/>
      <c r="N70" s="796"/>
      <c r="O70" s="796"/>
      <c r="P70" s="797"/>
      <c r="Q70" s="798">
        <f t="shared" si="0"/>
        <v>0</v>
      </c>
      <c r="R70" s="792" t="s">
        <v>963</v>
      </c>
      <c r="S70" s="776"/>
      <c r="T70" s="799"/>
      <c r="U70" s="776"/>
      <c r="V70" s="776" t="s">
        <v>1030</v>
      </c>
      <c r="W70" s="776" t="s">
        <v>1946</v>
      </c>
      <c r="X70" s="832">
        <v>0</v>
      </c>
      <c r="Y70" s="822"/>
      <c r="Z70" s="793"/>
      <c r="AA70" s="788"/>
      <c r="AB70" s="788"/>
      <c r="AC70" s="788"/>
      <c r="AD70" s="788"/>
      <c r="AE70" s="788"/>
      <c r="AF70" s="802"/>
      <c r="AG70" s="803"/>
      <c r="AH70" s="803"/>
      <c r="AI70" s="803"/>
      <c r="AJ70" s="803"/>
      <c r="AK70" s="803"/>
      <c r="AL70" s="803"/>
      <c r="AM70" s="803"/>
      <c r="AN70" s="803"/>
      <c r="AO70" s="803"/>
      <c r="AP70" s="803"/>
      <c r="AQ70" s="811" t="s">
        <v>1947</v>
      </c>
      <c r="AR70" s="803" t="s">
        <v>1947</v>
      </c>
      <c r="AS70" s="803" t="s">
        <v>1947</v>
      </c>
      <c r="AT70" s="803" t="s">
        <v>1947</v>
      </c>
      <c r="AU70" s="808" t="s">
        <v>1947</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1854</v>
      </c>
      <c r="BR70" s="803" t="s">
        <v>1854</v>
      </c>
      <c r="BS70" s="803" t="s">
        <v>1854</v>
      </c>
      <c r="BT70" s="803" t="s">
        <v>1854</v>
      </c>
      <c r="BU70" s="808" t="s">
        <v>1854</v>
      </c>
      <c r="BV70" s="811" t="s">
        <v>1854</v>
      </c>
      <c r="BW70" s="803" t="s">
        <v>1854</v>
      </c>
      <c r="BX70" s="803" t="s">
        <v>1854</v>
      </c>
      <c r="BY70" s="803" t="s">
        <v>1854</v>
      </c>
      <c r="BZ70" s="803" t="s">
        <v>1854</v>
      </c>
      <c r="CA70" s="811" t="s">
        <v>1854</v>
      </c>
      <c r="CB70" s="803" t="s">
        <v>1854</v>
      </c>
      <c r="CC70" s="803" t="s">
        <v>1854</v>
      </c>
      <c r="CD70" s="803" t="s">
        <v>1854</v>
      </c>
      <c r="CE70" s="808" t="s">
        <v>1854</v>
      </c>
      <c r="CF70" s="803" t="s">
        <v>1854</v>
      </c>
      <c r="CG70" s="803" t="s">
        <v>1854</v>
      </c>
      <c r="CH70" s="803" t="s">
        <v>1854</v>
      </c>
      <c r="CI70" s="803" t="s">
        <v>1854</v>
      </c>
      <c r="CJ70" s="803" t="s">
        <v>1854</v>
      </c>
      <c r="CK70" s="811" t="s">
        <v>1854</v>
      </c>
      <c r="CL70" s="803" t="s">
        <v>1854</v>
      </c>
      <c r="CM70" s="803" t="s">
        <v>1854</v>
      </c>
      <c r="CN70" s="803" t="s">
        <v>1854</v>
      </c>
      <c r="CO70" s="808" t="s">
        <v>1854</v>
      </c>
      <c r="CP70" s="811" t="s">
        <v>1854</v>
      </c>
      <c r="CQ70" s="803" t="s">
        <v>1854</v>
      </c>
      <c r="CR70" s="803" t="s">
        <v>1854</v>
      </c>
      <c r="CS70" s="803" t="s">
        <v>1854</v>
      </c>
      <c r="CT70" s="808" t="s">
        <v>1854</v>
      </c>
      <c r="CU70" s="1288" t="s">
        <v>1854</v>
      </c>
      <c r="CV70" s="1287" t="s">
        <v>1854</v>
      </c>
      <c r="CW70" s="1287" t="s">
        <v>1854</v>
      </c>
      <c r="CX70" s="1289" t="s">
        <v>1854</v>
      </c>
      <c r="CY70" s="1287" t="s">
        <v>1854</v>
      </c>
      <c r="CZ70" s="1287" t="s">
        <v>1854</v>
      </c>
      <c r="DA70" s="1287" t="s">
        <v>1854</v>
      </c>
      <c r="DB70" s="1289" t="s">
        <v>1854</v>
      </c>
      <c r="DC70" s="788"/>
      <c r="DD70" s="816"/>
      <c r="DE70" s="817"/>
    </row>
    <row r="71" spans="1:109" ht="15.75" customHeight="1">
      <c r="A71" s="775" t="s">
        <v>971</v>
      </c>
      <c r="B71" s="776">
        <v>65</v>
      </c>
      <c r="C71" s="792" t="s">
        <v>2088</v>
      </c>
      <c r="D71" s="776"/>
      <c r="E71" s="776"/>
      <c r="F71" s="788">
        <v>42</v>
      </c>
      <c r="G71" s="793" t="s">
        <v>2089</v>
      </c>
      <c r="H71" s="794"/>
      <c r="I71" s="795"/>
      <c r="J71" s="796"/>
      <c r="K71" s="796">
        <v>1</v>
      </c>
      <c r="L71" s="796"/>
      <c r="M71" s="796"/>
      <c r="N71" s="796"/>
      <c r="O71" s="796"/>
      <c r="P71" s="797"/>
      <c r="Q71" s="798">
        <f t="shared" si="0"/>
        <v>1</v>
      </c>
      <c r="R71" s="792" t="s">
        <v>983</v>
      </c>
      <c r="S71" s="776" t="s">
        <v>964</v>
      </c>
      <c r="T71" s="799" t="s">
        <v>976</v>
      </c>
      <c r="U71" s="776"/>
      <c r="V71" s="776" t="s">
        <v>2090</v>
      </c>
      <c r="W71" s="776" t="s">
        <v>2091</v>
      </c>
      <c r="X71" s="1278">
        <v>0</v>
      </c>
      <c r="Y71" s="822" t="s">
        <v>966</v>
      </c>
      <c r="Z71" s="793"/>
      <c r="AA71" s="788"/>
      <c r="AB71" s="788"/>
      <c r="AC71" s="788"/>
      <c r="AD71" s="788"/>
      <c r="AE71" s="788"/>
      <c r="AF71" s="802"/>
      <c r="AG71" s="803"/>
      <c r="AH71" s="803"/>
      <c r="AI71" s="803"/>
      <c r="AJ71" s="803"/>
      <c r="AK71" s="803"/>
      <c r="AL71" s="803"/>
      <c r="AM71" s="803"/>
      <c r="AN71" s="803"/>
      <c r="AO71" s="803"/>
      <c r="AP71" s="803"/>
      <c r="AQ71" s="811" t="s">
        <v>1854</v>
      </c>
      <c r="AR71" s="803" t="s">
        <v>1854</v>
      </c>
      <c r="AS71" s="803" t="s">
        <v>1854</v>
      </c>
      <c r="AT71" s="803" t="s">
        <v>1854</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961</v>
      </c>
      <c r="BQ71" s="811" t="s">
        <v>1854</v>
      </c>
      <c r="BR71" s="803" t="s">
        <v>1854</v>
      </c>
      <c r="BS71" s="803" t="s">
        <v>1854</v>
      </c>
      <c r="BT71" s="803" t="s">
        <v>1854</v>
      </c>
      <c r="BU71" s="808" t="s">
        <v>1854</v>
      </c>
      <c r="BV71" s="811" t="s">
        <v>1854</v>
      </c>
      <c r="BW71" s="803" t="s">
        <v>1854</v>
      </c>
      <c r="BX71" s="803" t="s">
        <v>1854</v>
      </c>
      <c r="BY71" s="803" t="s">
        <v>1854</v>
      </c>
      <c r="BZ71" s="803" t="s">
        <v>1854</v>
      </c>
      <c r="CA71" s="811" t="s">
        <v>1854</v>
      </c>
      <c r="CB71" s="803" t="s">
        <v>1854</v>
      </c>
      <c r="CC71" s="803" t="s">
        <v>1854</v>
      </c>
      <c r="CD71" s="803" t="s">
        <v>1854</v>
      </c>
      <c r="CE71" s="808" t="s">
        <v>1854</v>
      </c>
      <c r="CF71" s="803" t="s">
        <v>1854</v>
      </c>
      <c r="CG71" s="803" t="s">
        <v>1854</v>
      </c>
      <c r="CH71" s="803" t="s">
        <v>1854</v>
      </c>
      <c r="CI71" s="803" t="s">
        <v>1854</v>
      </c>
      <c r="CJ71" s="803" t="s">
        <v>1854</v>
      </c>
      <c r="CK71" s="811" t="s">
        <v>1854</v>
      </c>
      <c r="CL71" s="803" t="s">
        <v>1854</v>
      </c>
      <c r="CM71" s="803" t="s">
        <v>1854</v>
      </c>
      <c r="CN71" s="803" t="s">
        <v>1854</v>
      </c>
      <c r="CO71" s="808" t="s">
        <v>1854</v>
      </c>
      <c r="CP71" s="811" t="s">
        <v>1854</v>
      </c>
      <c r="CQ71" s="803" t="s">
        <v>1854</v>
      </c>
      <c r="CR71" s="803" t="s">
        <v>1854</v>
      </c>
      <c r="CS71" s="803" t="s">
        <v>1854</v>
      </c>
      <c r="CT71" s="808" t="s">
        <v>1854</v>
      </c>
      <c r="CU71" s="1292">
        <v>-5.9499999999999997E-2</v>
      </c>
      <c r="CV71" s="1287" t="s">
        <v>1854</v>
      </c>
      <c r="CW71" s="1287" t="s">
        <v>1854</v>
      </c>
      <c r="CX71" s="1289" t="s">
        <v>1854</v>
      </c>
      <c r="CY71" s="1287" t="s">
        <v>1854</v>
      </c>
      <c r="CZ71" s="1287" t="s">
        <v>1854</v>
      </c>
      <c r="DA71" s="1287" t="s">
        <v>1854</v>
      </c>
      <c r="DB71" s="1289" t="s">
        <v>1854</v>
      </c>
      <c r="DC71" s="788"/>
      <c r="DD71" s="816"/>
      <c r="DE71" s="817"/>
    </row>
    <row r="72" spans="1:109" ht="15.75" customHeight="1">
      <c r="A72" s="775" t="s">
        <v>971</v>
      </c>
      <c r="B72" s="776">
        <v>66</v>
      </c>
      <c r="C72" s="792" t="s">
        <v>2092</v>
      </c>
      <c r="D72" s="776"/>
      <c r="E72" s="776"/>
      <c r="F72" s="788">
        <v>43</v>
      </c>
      <c r="G72" s="793" t="s">
        <v>2093</v>
      </c>
      <c r="H72" s="794"/>
      <c r="I72" s="795"/>
      <c r="J72" s="796"/>
      <c r="K72" s="796"/>
      <c r="L72" s="796"/>
      <c r="M72" s="796"/>
      <c r="N72" s="796"/>
      <c r="O72" s="796"/>
      <c r="P72" s="797"/>
      <c r="Q72" s="798">
        <f t="shared" si="0"/>
        <v>0</v>
      </c>
      <c r="R72" s="792" t="s">
        <v>963</v>
      </c>
      <c r="S72" s="776"/>
      <c r="T72" s="799"/>
      <c r="U72" s="776"/>
      <c r="V72" s="776" t="s">
        <v>269</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1854</v>
      </c>
      <c r="BR72" s="803" t="s">
        <v>1854</v>
      </c>
      <c r="BS72" s="803" t="s">
        <v>1854</v>
      </c>
      <c r="BT72" s="803" t="s">
        <v>1854</v>
      </c>
      <c r="BU72" s="808" t="s">
        <v>1854</v>
      </c>
      <c r="BV72" s="811" t="s">
        <v>1854</v>
      </c>
      <c r="BW72" s="803" t="s">
        <v>1854</v>
      </c>
      <c r="BX72" s="803" t="s">
        <v>1854</v>
      </c>
      <c r="BY72" s="803" t="s">
        <v>1854</v>
      </c>
      <c r="BZ72" s="803" t="s">
        <v>1854</v>
      </c>
      <c r="CA72" s="811" t="s">
        <v>1854</v>
      </c>
      <c r="CB72" s="803" t="s">
        <v>1854</v>
      </c>
      <c r="CC72" s="803" t="s">
        <v>1854</v>
      </c>
      <c r="CD72" s="803" t="s">
        <v>1854</v>
      </c>
      <c r="CE72" s="808" t="s">
        <v>1854</v>
      </c>
      <c r="CF72" s="803" t="s">
        <v>1854</v>
      </c>
      <c r="CG72" s="803" t="s">
        <v>1854</v>
      </c>
      <c r="CH72" s="803" t="s">
        <v>1854</v>
      </c>
      <c r="CI72" s="803" t="s">
        <v>1854</v>
      </c>
      <c r="CJ72" s="803" t="s">
        <v>1854</v>
      </c>
      <c r="CK72" s="811" t="s">
        <v>1854</v>
      </c>
      <c r="CL72" s="803" t="s">
        <v>1854</v>
      </c>
      <c r="CM72" s="803" t="s">
        <v>1854</v>
      </c>
      <c r="CN72" s="803" t="s">
        <v>1854</v>
      </c>
      <c r="CO72" s="808" t="s">
        <v>1854</v>
      </c>
      <c r="CP72" s="811" t="s">
        <v>1854</v>
      </c>
      <c r="CQ72" s="803" t="s">
        <v>1854</v>
      </c>
      <c r="CR72" s="803" t="s">
        <v>1854</v>
      </c>
      <c r="CS72" s="803" t="s">
        <v>1854</v>
      </c>
      <c r="CT72" s="808" t="s">
        <v>1854</v>
      </c>
      <c r="CU72" s="1288" t="s">
        <v>1854</v>
      </c>
      <c r="CV72" s="1287" t="s">
        <v>1854</v>
      </c>
      <c r="CW72" s="1287" t="s">
        <v>1854</v>
      </c>
      <c r="CX72" s="1289" t="s">
        <v>1854</v>
      </c>
      <c r="CY72" s="1287" t="s">
        <v>1854</v>
      </c>
      <c r="CZ72" s="1287" t="s">
        <v>1854</v>
      </c>
      <c r="DA72" s="1287" t="s">
        <v>1854</v>
      </c>
      <c r="DB72" s="1289" t="s">
        <v>1854</v>
      </c>
      <c r="DC72" s="788"/>
      <c r="DD72" s="816"/>
      <c r="DE72" s="817"/>
    </row>
    <row r="73" spans="1:109" ht="15.75" customHeight="1">
      <c r="A73" s="775" t="s">
        <v>971</v>
      </c>
      <c r="B73" s="776">
        <v>67</v>
      </c>
      <c r="C73" s="792" t="s">
        <v>2094</v>
      </c>
      <c r="D73" s="776"/>
      <c r="E73" s="776"/>
      <c r="F73" s="788">
        <v>44</v>
      </c>
      <c r="G73" s="793" t="s">
        <v>2095</v>
      </c>
      <c r="H73" s="794"/>
      <c r="I73" s="795"/>
      <c r="J73" s="796"/>
      <c r="K73" s="796"/>
      <c r="L73" s="796"/>
      <c r="M73" s="796"/>
      <c r="N73" s="796"/>
      <c r="O73" s="796"/>
      <c r="P73" s="797"/>
      <c r="Q73" s="798">
        <f t="shared" ref="Q73:Q136" si="1">SUM(I73:P73)</f>
        <v>0</v>
      </c>
      <c r="R73" s="792" t="s">
        <v>963</v>
      </c>
      <c r="S73" s="776"/>
      <c r="T73" s="799"/>
      <c r="U73" s="776"/>
      <c r="V73" s="776" t="s">
        <v>1039</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1854</v>
      </c>
      <c r="BR73" s="803" t="s">
        <v>1854</v>
      </c>
      <c r="BS73" s="803" t="s">
        <v>1854</v>
      </c>
      <c r="BT73" s="803" t="s">
        <v>1854</v>
      </c>
      <c r="BU73" s="808" t="s">
        <v>1854</v>
      </c>
      <c r="BV73" s="811" t="s">
        <v>1854</v>
      </c>
      <c r="BW73" s="803" t="s">
        <v>1854</v>
      </c>
      <c r="BX73" s="803" t="s">
        <v>1854</v>
      </c>
      <c r="BY73" s="803" t="s">
        <v>1854</v>
      </c>
      <c r="BZ73" s="803" t="s">
        <v>1854</v>
      </c>
      <c r="CA73" s="811" t="s">
        <v>1854</v>
      </c>
      <c r="CB73" s="803" t="s">
        <v>1854</v>
      </c>
      <c r="CC73" s="803" t="s">
        <v>1854</v>
      </c>
      <c r="CD73" s="803" t="s">
        <v>1854</v>
      </c>
      <c r="CE73" s="808" t="s">
        <v>1854</v>
      </c>
      <c r="CF73" s="803" t="s">
        <v>1854</v>
      </c>
      <c r="CG73" s="803" t="s">
        <v>1854</v>
      </c>
      <c r="CH73" s="803" t="s">
        <v>1854</v>
      </c>
      <c r="CI73" s="803" t="s">
        <v>1854</v>
      </c>
      <c r="CJ73" s="803" t="s">
        <v>1854</v>
      </c>
      <c r="CK73" s="811" t="s">
        <v>1854</v>
      </c>
      <c r="CL73" s="803" t="s">
        <v>1854</v>
      </c>
      <c r="CM73" s="803" t="s">
        <v>1854</v>
      </c>
      <c r="CN73" s="803" t="s">
        <v>1854</v>
      </c>
      <c r="CO73" s="808" t="s">
        <v>1854</v>
      </c>
      <c r="CP73" s="811" t="s">
        <v>1854</v>
      </c>
      <c r="CQ73" s="803" t="s">
        <v>1854</v>
      </c>
      <c r="CR73" s="803" t="s">
        <v>1854</v>
      </c>
      <c r="CS73" s="803" t="s">
        <v>1854</v>
      </c>
      <c r="CT73" s="808" t="s">
        <v>1854</v>
      </c>
      <c r="CU73" s="1288" t="s">
        <v>1854</v>
      </c>
      <c r="CV73" s="1287" t="s">
        <v>1854</v>
      </c>
      <c r="CW73" s="1287" t="s">
        <v>1854</v>
      </c>
      <c r="CX73" s="1289" t="s">
        <v>1854</v>
      </c>
      <c r="CY73" s="1287" t="s">
        <v>1854</v>
      </c>
      <c r="CZ73" s="1287" t="s">
        <v>1854</v>
      </c>
      <c r="DA73" s="1287" t="s">
        <v>1854</v>
      </c>
      <c r="DB73" s="1289" t="s">
        <v>1854</v>
      </c>
      <c r="DC73" s="788"/>
      <c r="DD73" s="816"/>
      <c r="DE73" s="817"/>
    </row>
    <row r="74" spans="1:109" ht="15.75" customHeight="1">
      <c r="A74" s="775" t="s">
        <v>971</v>
      </c>
      <c r="B74" s="776">
        <v>68</v>
      </c>
      <c r="C74" s="792" t="s">
        <v>2096</v>
      </c>
      <c r="D74" s="776"/>
      <c r="E74" s="776"/>
      <c r="F74" s="788">
        <v>45</v>
      </c>
      <c r="G74" s="793" t="s">
        <v>2097</v>
      </c>
      <c r="H74" s="794"/>
      <c r="I74" s="795"/>
      <c r="J74" s="796"/>
      <c r="K74" s="796"/>
      <c r="L74" s="796"/>
      <c r="M74" s="796"/>
      <c r="N74" s="796"/>
      <c r="O74" s="796"/>
      <c r="P74" s="797"/>
      <c r="Q74" s="798">
        <f t="shared" si="1"/>
        <v>0</v>
      </c>
      <c r="R74" s="792" t="s">
        <v>963</v>
      </c>
      <c r="S74" s="776"/>
      <c r="T74" s="799"/>
      <c r="U74" s="776"/>
      <c r="V74" s="776" t="s">
        <v>1030</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2098</v>
      </c>
      <c r="AR74" s="803" t="s">
        <v>2098</v>
      </c>
      <c r="AS74" s="803" t="s">
        <v>2098</v>
      </c>
      <c r="AT74" s="803" t="s">
        <v>2098</v>
      </c>
      <c r="AU74" s="808" t="s">
        <v>1947</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1854</v>
      </c>
      <c r="BR74" s="803" t="s">
        <v>1854</v>
      </c>
      <c r="BS74" s="803" t="s">
        <v>1854</v>
      </c>
      <c r="BT74" s="803" t="s">
        <v>1854</v>
      </c>
      <c r="BU74" s="808" t="s">
        <v>1854</v>
      </c>
      <c r="BV74" s="811" t="s">
        <v>1854</v>
      </c>
      <c r="BW74" s="803" t="s">
        <v>1854</v>
      </c>
      <c r="BX74" s="803" t="s">
        <v>1854</v>
      </c>
      <c r="BY74" s="803" t="s">
        <v>1854</v>
      </c>
      <c r="BZ74" s="803" t="s">
        <v>1854</v>
      </c>
      <c r="CA74" s="811" t="s">
        <v>1854</v>
      </c>
      <c r="CB74" s="803" t="s">
        <v>1854</v>
      </c>
      <c r="CC74" s="803" t="s">
        <v>1854</v>
      </c>
      <c r="CD74" s="803" t="s">
        <v>1854</v>
      </c>
      <c r="CE74" s="808" t="s">
        <v>1854</v>
      </c>
      <c r="CF74" s="803" t="s">
        <v>1854</v>
      </c>
      <c r="CG74" s="803" t="s">
        <v>1854</v>
      </c>
      <c r="CH74" s="803" t="s">
        <v>1854</v>
      </c>
      <c r="CI74" s="803" t="s">
        <v>1854</v>
      </c>
      <c r="CJ74" s="803" t="s">
        <v>1854</v>
      </c>
      <c r="CK74" s="811" t="s">
        <v>1854</v>
      </c>
      <c r="CL74" s="803" t="s">
        <v>1854</v>
      </c>
      <c r="CM74" s="803" t="s">
        <v>1854</v>
      </c>
      <c r="CN74" s="803" t="s">
        <v>1854</v>
      </c>
      <c r="CO74" s="808" t="s">
        <v>1854</v>
      </c>
      <c r="CP74" s="811" t="s">
        <v>1854</v>
      </c>
      <c r="CQ74" s="803" t="s">
        <v>1854</v>
      </c>
      <c r="CR74" s="803" t="s">
        <v>1854</v>
      </c>
      <c r="CS74" s="803" t="s">
        <v>1854</v>
      </c>
      <c r="CT74" s="808" t="s">
        <v>1854</v>
      </c>
      <c r="CU74" s="1288" t="s">
        <v>1854</v>
      </c>
      <c r="CV74" s="1287" t="s">
        <v>1854</v>
      </c>
      <c r="CW74" s="1287" t="s">
        <v>1854</v>
      </c>
      <c r="CX74" s="1289" t="s">
        <v>1854</v>
      </c>
      <c r="CY74" s="1287" t="s">
        <v>1854</v>
      </c>
      <c r="CZ74" s="1287" t="s">
        <v>1854</v>
      </c>
      <c r="DA74" s="1287" t="s">
        <v>1854</v>
      </c>
      <c r="DB74" s="1289" t="s">
        <v>1854</v>
      </c>
      <c r="DC74" s="788"/>
      <c r="DD74" s="816"/>
      <c r="DE74" s="817"/>
    </row>
    <row r="75" spans="1:109" ht="15.75" customHeight="1">
      <c r="A75" s="775" t="s">
        <v>971</v>
      </c>
      <c r="B75" s="776">
        <v>69</v>
      </c>
      <c r="C75" s="792" t="s">
        <v>2099</v>
      </c>
      <c r="D75" s="776"/>
      <c r="E75" s="776"/>
      <c r="F75" s="788">
        <v>46</v>
      </c>
      <c r="G75" s="793" t="s">
        <v>2100</v>
      </c>
      <c r="H75" s="794"/>
      <c r="I75" s="795"/>
      <c r="J75" s="796"/>
      <c r="K75" s="796"/>
      <c r="L75" s="796"/>
      <c r="M75" s="796"/>
      <c r="N75" s="796"/>
      <c r="O75" s="796"/>
      <c r="P75" s="797"/>
      <c r="Q75" s="798">
        <f t="shared" si="1"/>
        <v>0</v>
      </c>
      <c r="R75" s="792" t="s">
        <v>963</v>
      </c>
      <c r="S75" s="776"/>
      <c r="T75" s="799"/>
      <c r="U75" s="776"/>
      <c r="V75" s="776" t="s">
        <v>1030</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2098</v>
      </c>
      <c r="AR75" s="803" t="s">
        <v>2098</v>
      </c>
      <c r="AS75" s="803" t="s">
        <v>2098</v>
      </c>
      <c r="AT75" s="803" t="s">
        <v>2098</v>
      </c>
      <c r="AU75" s="808" t="s">
        <v>2101</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1854</v>
      </c>
      <c r="BR75" s="803" t="s">
        <v>1854</v>
      </c>
      <c r="BS75" s="803" t="s">
        <v>1854</v>
      </c>
      <c r="BT75" s="803" t="s">
        <v>1854</v>
      </c>
      <c r="BU75" s="808" t="s">
        <v>1854</v>
      </c>
      <c r="BV75" s="811" t="s">
        <v>1854</v>
      </c>
      <c r="BW75" s="803" t="s">
        <v>1854</v>
      </c>
      <c r="BX75" s="803" t="s">
        <v>1854</v>
      </c>
      <c r="BY75" s="803" t="s">
        <v>1854</v>
      </c>
      <c r="BZ75" s="803" t="s">
        <v>1854</v>
      </c>
      <c r="CA75" s="811" t="s">
        <v>1854</v>
      </c>
      <c r="CB75" s="803" t="s">
        <v>1854</v>
      </c>
      <c r="CC75" s="803" t="s">
        <v>1854</v>
      </c>
      <c r="CD75" s="803" t="s">
        <v>1854</v>
      </c>
      <c r="CE75" s="808" t="s">
        <v>1854</v>
      </c>
      <c r="CF75" s="803" t="s">
        <v>1854</v>
      </c>
      <c r="CG75" s="803" t="s">
        <v>1854</v>
      </c>
      <c r="CH75" s="803" t="s">
        <v>1854</v>
      </c>
      <c r="CI75" s="803" t="s">
        <v>1854</v>
      </c>
      <c r="CJ75" s="803" t="s">
        <v>1854</v>
      </c>
      <c r="CK75" s="811" t="s">
        <v>1854</v>
      </c>
      <c r="CL75" s="803" t="s">
        <v>1854</v>
      </c>
      <c r="CM75" s="803" t="s">
        <v>1854</v>
      </c>
      <c r="CN75" s="803" t="s">
        <v>1854</v>
      </c>
      <c r="CO75" s="808" t="s">
        <v>1854</v>
      </c>
      <c r="CP75" s="811" t="s">
        <v>1854</v>
      </c>
      <c r="CQ75" s="803" t="s">
        <v>1854</v>
      </c>
      <c r="CR75" s="803" t="s">
        <v>1854</v>
      </c>
      <c r="CS75" s="803" t="s">
        <v>1854</v>
      </c>
      <c r="CT75" s="808" t="s">
        <v>1854</v>
      </c>
      <c r="CU75" s="1288" t="s">
        <v>1854</v>
      </c>
      <c r="CV75" s="1287" t="s">
        <v>1854</v>
      </c>
      <c r="CW75" s="1287" t="s">
        <v>1854</v>
      </c>
      <c r="CX75" s="1289" t="s">
        <v>1854</v>
      </c>
      <c r="CY75" s="1287" t="s">
        <v>1854</v>
      </c>
      <c r="CZ75" s="1287" t="s">
        <v>1854</v>
      </c>
      <c r="DA75" s="1287" t="s">
        <v>1854</v>
      </c>
      <c r="DB75" s="1289" t="s">
        <v>1854</v>
      </c>
      <c r="DC75" s="788"/>
      <c r="DD75" s="816"/>
      <c r="DE75" s="817"/>
    </row>
    <row r="76" spans="1:109" ht="15.75" customHeight="1">
      <c r="A76" s="775" t="s">
        <v>971</v>
      </c>
      <c r="B76" s="776">
        <v>70</v>
      </c>
      <c r="C76" s="792" t="s">
        <v>2102</v>
      </c>
      <c r="D76" s="776"/>
      <c r="E76" s="776"/>
      <c r="F76" s="788">
        <v>47</v>
      </c>
      <c r="G76" s="793" t="s">
        <v>2103</v>
      </c>
      <c r="H76" s="794"/>
      <c r="I76" s="795"/>
      <c r="J76" s="796">
        <v>1</v>
      </c>
      <c r="K76" s="796"/>
      <c r="L76" s="796"/>
      <c r="M76" s="796"/>
      <c r="N76" s="796"/>
      <c r="O76" s="796"/>
      <c r="P76" s="797"/>
      <c r="Q76" s="798">
        <f t="shared" si="1"/>
        <v>1</v>
      </c>
      <c r="R76" s="792" t="s">
        <v>983</v>
      </c>
      <c r="S76" s="776" t="s">
        <v>964</v>
      </c>
      <c r="T76" s="799" t="s">
        <v>976</v>
      </c>
      <c r="U76" s="776"/>
      <c r="V76" s="776" t="s">
        <v>1030</v>
      </c>
      <c r="W76" s="776" t="s">
        <v>1042</v>
      </c>
      <c r="X76" s="832">
        <v>0</v>
      </c>
      <c r="Y76" s="822" t="s">
        <v>1010</v>
      </c>
      <c r="Z76" s="793"/>
      <c r="AA76" s="788"/>
      <c r="AB76" s="788"/>
      <c r="AC76" s="788"/>
      <c r="AD76" s="788"/>
      <c r="AE76" s="788"/>
      <c r="AF76" s="802"/>
      <c r="AG76" s="803"/>
      <c r="AH76" s="803"/>
      <c r="AI76" s="803"/>
      <c r="AJ76" s="803"/>
      <c r="AK76" s="803"/>
      <c r="AL76" s="803"/>
      <c r="AM76" s="803"/>
      <c r="AN76" s="803"/>
      <c r="AO76" s="803"/>
      <c r="AP76" s="803"/>
      <c r="AQ76" s="811" t="s">
        <v>2104</v>
      </c>
      <c r="AR76" s="803" t="s">
        <v>2104</v>
      </c>
      <c r="AS76" s="803" t="s">
        <v>2104</v>
      </c>
      <c r="AT76" s="803" t="s">
        <v>2104</v>
      </c>
      <c r="AU76" s="808" t="s">
        <v>2104</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961</v>
      </c>
      <c r="BQ76" s="811" t="s">
        <v>1854</v>
      </c>
      <c r="BR76" s="803" t="s">
        <v>1854</v>
      </c>
      <c r="BS76" s="803" t="s">
        <v>1854</v>
      </c>
      <c r="BT76" s="803" t="s">
        <v>1854</v>
      </c>
      <c r="BU76" s="808" t="s">
        <v>1854</v>
      </c>
      <c r="BV76" s="811" t="s">
        <v>1854</v>
      </c>
      <c r="BW76" s="803" t="s">
        <v>1854</v>
      </c>
      <c r="BX76" s="803" t="s">
        <v>1854</v>
      </c>
      <c r="BY76" s="803" t="s">
        <v>1854</v>
      </c>
      <c r="BZ76" s="803" t="s">
        <v>1854</v>
      </c>
      <c r="CA76" s="811" t="s">
        <v>1854</v>
      </c>
      <c r="CB76" s="803" t="s">
        <v>1854</v>
      </c>
      <c r="CC76" s="803" t="s">
        <v>1854</v>
      </c>
      <c r="CD76" s="803" t="s">
        <v>1854</v>
      </c>
      <c r="CE76" s="808" t="s">
        <v>1854</v>
      </c>
      <c r="CF76" s="803" t="s">
        <v>1854</v>
      </c>
      <c r="CG76" s="803" t="s">
        <v>1854</v>
      </c>
      <c r="CH76" s="803" t="s">
        <v>1854</v>
      </c>
      <c r="CI76" s="803" t="s">
        <v>1854</v>
      </c>
      <c r="CJ76" s="803" t="s">
        <v>1854</v>
      </c>
      <c r="CK76" s="811" t="s">
        <v>1854</v>
      </c>
      <c r="CL76" s="803" t="s">
        <v>1854</v>
      </c>
      <c r="CM76" s="803" t="s">
        <v>1854</v>
      </c>
      <c r="CN76" s="803" t="s">
        <v>1854</v>
      </c>
      <c r="CO76" s="808" t="s">
        <v>1854</v>
      </c>
      <c r="CP76" s="811" t="s">
        <v>1854</v>
      </c>
      <c r="CQ76" s="803" t="s">
        <v>1854</v>
      </c>
      <c r="CR76" s="803" t="s">
        <v>1854</v>
      </c>
      <c r="CS76" s="803" t="s">
        <v>1854</v>
      </c>
      <c r="CT76" s="808" t="s">
        <v>1854</v>
      </c>
      <c r="CU76" s="1288">
        <v>-0.47</v>
      </c>
      <c r="CV76" s="1287" t="s">
        <v>1854</v>
      </c>
      <c r="CW76" s="1287" t="s">
        <v>1854</v>
      </c>
      <c r="CX76" s="1289" t="s">
        <v>1854</v>
      </c>
      <c r="CY76" s="1287" t="s">
        <v>1854</v>
      </c>
      <c r="CZ76" s="1287" t="s">
        <v>1854</v>
      </c>
      <c r="DA76" s="1287" t="s">
        <v>1854</v>
      </c>
      <c r="DB76" s="1289" t="s">
        <v>1854</v>
      </c>
      <c r="DC76" s="788"/>
      <c r="DD76" s="816"/>
      <c r="DE76" s="817"/>
    </row>
    <row r="77" spans="1:109" ht="15.75" customHeight="1">
      <c r="A77" s="775" t="s">
        <v>971</v>
      </c>
      <c r="B77" s="776">
        <v>71</v>
      </c>
      <c r="C77" s="792" t="s">
        <v>2105</v>
      </c>
      <c r="D77" s="776"/>
      <c r="E77" s="776"/>
      <c r="F77" s="788">
        <v>48</v>
      </c>
      <c r="G77" s="793" t="s">
        <v>2106</v>
      </c>
      <c r="H77" s="794"/>
      <c r="I77" s="795"/>
      <c r="J77" s="796">
        <v>1</v>
      </c>
      <c r="K77" s="796"/>
      <c r="L77" s="796"/>
      <c r="M77" s="796"/>
      <c r="N77" s="796"/>
      <c r="O77" s="796"/>
      <c r="P77" s="797"/>
      <c r="Q77" s="798">
        <f t="shared" si="1"/>
        <v>1</v>
      </c>
      <c r="R77" s="792" t="s">
        <v>2107</v>
      </c>
      <c r="S77" s="776" t="s">
        <v>964</v>
      </c>
      <c r="T77" s="799" t="s">
        <v>976</v>
      </c>
      <c r="U77" s="776"/>
      <c r="V77" s="776" t="s">
        <v>1030</v>
      </c>
      <c r="W77" s="776" t="s">
        <v>2108</v>
      </c>
      <c r="X77" s="1278">
        <v>0</v>
      </c>
      <c r="Y77" s="822" t="s">
        <v>1010</v>
      </c>
      <c r="Z77" s="793"/>
      <c r="AA77" s="788"/>
      <c r="AB77" s="788"/>
      <c r="AC77" s="788"/>
      <c r="AD77" s="788"/>
      <c r="AE77" s="788"/>
      <c r="AF77" s="802"/>
      <c r="AG77" s="803"/>
      <c r="AH77" s="803"/>
      <c r="AI77" s="803"/>
      <c r="AJ77" s="803"/>
      <c r="AK77" s="803"/>
      <c r="AL77" s="803"/>
      <c r="AM77" s="803"/>
      <c r="AN77" s="803"/>
      <c r="AO77" s="803"/>
      <c r="AP77" s="803"/>
      <c r="AQ77" s="811" t="s">
        <v>2104</v>
      </c>
      <c r="AR77" s="803" t="s">
        <v>2104</v>
      </c>
      <c r="AS77" s="803" t="s">
        <v>2104</v>
      </c>
      <c r="AT77" s="803" t="s">
        <v>2104</v>
      </c>
      <c r="AU77" s="808" t="s">
        <v>2104</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961</v>
      </c>
      <c r="BQ77" s="811" t="s">
        <v>1854</v>
      </c>
      <c r="BR77" s="803" t="s">
        <v>1854</v>
      </c>
      <c r="BS77" s="803" t="s">
        <v>1854</v>
      </c>
      <c r="BT77" s="803" t="s">
        <v>1854</v>
      </c>
      <c r="BU77" s="808" t="s">
        <v>1854</v>
      </c>
      <c r="BV77" s="811" t="s">
        <v>1854</v>
      </c>
      <c r="BW77" s="803" t="s">
        <v>1854</v>
      </c>
      <c r="BX77" s="803" t="s">
        <v>1854</v>
      </c>
      <c r="BY77" s="803" t="s">
        <v>1854</v>
      </c>
      <c r="BZ77" s="803" t="s">
        <v>1854</v>
      </c>
      <c r="CA77" s="811" t="s">
        <v>1854</v>
      </c>
      <c r="CB77" s="803" t="s">
        <v>1854</v>
      </c>
      <c r="CC77" s="803" t="s">
        <v>1854</v>
      </c>
      <c r="CD77" s="803" t="s">
        <v>1854</v>
      </c>
      <c r="CE77" s="808" t="s">
        <v>1854</v>
      </c>
      <c r="CF77" s="803" t="s">
        <v>1854</v>
      </c>
      <c r="CG77" s="803" t="s">
        <v>1854</v>
      </c>
      <c r="CH77" s="803" t="s">
        <v>1854</v>
      </c>
      <c r="CI77" s="803" t="s">
        <v>1854</v>
      </c>
      <c r="CJ77" s="803" t="s">
        <v>1854</v>
      </c>
      <c r="CK77" s="811" t="s">
        <v>1854</v>
      </c>
      <c r="CL77" s="803" t="s">
        <v>1854</v>
      </c>
      <c r="CM77" s="803" t="s">
        <v>1854</v>
      </c>
      <c r="CN77" s="803" t="s">
        <v>1854</v>
      </c>
      <c r="CO77" s="808" t="s">
        <v>1854</v>
      </c>
      <c r="CP77" s="811" t="s">
        <v>1854</v>
      </c>
      <c r="CQ77" s="803" t="s">
        <v>1854</v>
      </c>
      <c r="CR77" s="803" t="s">
        <v>1854</v>
      </c>
      <c r="CS77" s="803" t="s">
        <v>1854</v>
      </c>
      <c r="CT77" s="808" t="s">
        <v>1854</v>
      </c>
      <c r="CU77" s="1288" t="s">
        <v>1854</v>
      </c>
      <c r="CV77" s="1287" t="s">
        <v>1854</v>
      </c>
      <c r="CW77" s="1287" t="s">
        <v>1854</v>
      </c>
      <c r="CX77" s="1289" t="s">
        <v>1854</v>
      </c>
      <c r="CY77" s="1287">
        <v>0.94</v>
      </c>
      <c r="CZ77" s="1287" t="s">
        <v>1854</v>
      </c>
      <c r="DA77" s="1287" t="s">
        <v>1854</v>
      </c>
      <c r="DB77" s="1289" t="s">
        <v>1854</v>
      </c>
      <c r="DC77" s="788"/>
      <c r="DD77" s="816"/>
      <c r="DE77" s="817"/>
    </row>
    <row r="78" spans="1:109" ht="15.75" customHeight="1">
      <c r="A78" s="775" t="s">
        <v>1022</v>
      </c>
      <c r="B78" s="776">
        <v>72</v>
      </c>
      <c r="C78" s="792" t="s">
        <v>2109</v>
      </c>
      <c r="D78" s="776" t="s">
        <v>2110</v>
      </c>
      <c r="E78" s="776" t="s">
        <v>1819</v>
      </c>
      <c r="F78" s="788" t="s">
        <v>2111</v>
      </c>
      <c r="G78" s="793" t="s">
        <v>124</v>
      </c>
      <c r="H78" s="794" t="s">
        <v>2112</v>
      </c>
      <c r="I78" s="795"/>
      <c r="J78" s="796">
        <v>1</v>
      </c>
      <c r="K78" s="796"/>
      <c r="L78" s="796"/>
      <c r="M78" s="796"/>
      <c r="N78" s="796"/>
      <c r="O78" s="796"/>
      <c r="P78" s="797"/>
      <c r="Q78" s="798">
        <f t="shared" si="1"/>
        <v>1</v>
      </c>
      <c r="R78" s="792" t="s">
        <v>983</v>
      </c>
      <c r="S78" s="776" t="s">
        <v>964</v>
      </c>
      <c r="T78" s="799" t="s">
        <v>965</v>
      </c>
      <c r="U78" s="776" t="s">
        <v>1838</v>
      </c>
      <c r="V78" s="776" t="s">
        <v>1039</v>
      </c>
      <c r="W78" s="776" t="s">
        <v>2113</v>
      </c>
      <c r="X78" s="832">
        <v>2</v>
      </c>
      <c r="Y78" s="824" t="s">
        <v>977</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1022</v>
      </c>
      <c r="B79" s="776">
        <v>73</v>
      </c>
      <c r="C79" s="792" t="s">
        <v>2114</v>
      </c>
      <c r="D79" s="776" t="s">
        <v>2110</v>
      </c>
      <c r="E79" s="776" t="s">
        <v>1801</v>
      </c>
      <c r="F79" s="788" t="s">
        <v>2115</v>
      </c>
      <c r="G79" s="793" t="s">
        <v>130</v>
      </c>
      <c r="H79" s="794" t="s">
        <v>2116</v>
      </c>
      <c r="I79" s="795"/>
      <c r="J79" s="796">
        <v>1</v>
      </c>
      <c r="K79" s="796"/>
      <c r="L79" s="796"/>
      <c r="M79" s="796"/>
      <c r="N79" s="796"/>
      <c r="O79" s="796"/>
      <c r="P79" s="797"/>
      <c r="Q79" s="798">
        <f t="shared" si="1"/>
        <v>1</v>
      </c>
      <c r="R79" s="792" t="s">
        <v>986</v>
      </c>
      <c r="S79" s="776" t="s">
        <v>964</v>
      </c>
      <c r="T79" s="799" t="s">
        <v>965</v>
      </c>
      <c r="U79" s="776" t="s">
        <v>1804</v>
      </c>
      <c r="V79" s="776" t="s">
        <v>1009</v>
      </c>
      <c r="W79" s="776" t="s">
        <v>1960</v>
      </c>
      <c r="X79" s="1278">
        <v>0</v>
      </c>
      <c r="Y79" s="822" t="s">
        <v>977</v>
      </c>
      <c r="Z79" s="793" t="s">
        <v>130</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1022</v>
      </c>
      <c r="B80" s="776">
        <v>74</v>
      </c>
      <c r="C80" s="792" t="s">
        <v>2117</v>
      </c>
      <c r="D80" s="776" t="s">
        <v>2110</v>
      </c>
      <c r="E80" s="776" t="s">
        <v>1801</v>
      </c>
      <c r="F80" s="788" t="s">
        <v>2118</v>
      </c>
      <c r="G80" s="793" t="s">
        <v>154</v>
      </c>
      <c r="H80" s="794" t="s">
        <v>2119</v>
      </c>
      <c r="I80" s="795"/>
      <c r="J80" s="796">
        <v>1</v>
      </c>
      <c r="K80" s="796"/>
      <c r="L80" s="796"/>
      <c r="M80" s="796"/>
      <c r="N80" s="796"/>
      <c r="O80" s="796"/>
      <c r="P80" s="797"/>
      <c r="Q80" s="798">
        <f t="shared" si="1"/>
        <v>1</v>
      </c>
      <c r="R80" s="792" t="s">
        <v>983</v>
      </c>
      <c r="S80" s="776" t="s">
        <v>964</v>
      </c>
      <c r="T80" s="799" t="s">
        <v>965</v>
      </c>
      <c r="U80" s="776" t="s">
        <v>1987</v>
      </c>
      <c r="V80" s="776" t="s">
        <v>990</v>
      </c>
      <c r="W80" s="776" t="s">
        <v>2120</v>
      </c>
      <c r="X80" s="1278">
        <v>0</v>
      </c>
      <c r="Y80" s="825" t="s">
        <v>977</v>
      </c>
      <c r="Z80" s="793" t="s">
        <v>154</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1022</v>
      </c>
      <c r="B81" s="776">
        <v>75</v>
      </c>
      <c r="C81" s="792" t="s">
        <v>2121</v>
      </c>
      <c r="D81" s="776" t="s">
        <v>2110</v>
      </c>
      <c r="E81" s="776" t="s">
        <v>1819</v>
      </c>
      <c r="F81" s="788" t="s">
        <v>2122</v>
      </c>
      <c r="G81" s="793" t="s">
        <v>160</v>
      </c>
      <c r="H81" s="794" t="s">
        <v>2123</v>
      </c>
      <c r="I81" s="795"/>
      <c r="J81" s="796">
        <v>1</v>
      </c>
      <c r="K81" s="796"/>
      <c r="L81" s="796"/>
      <c r="M81" s="796"/>
      <c r="N81" s="796"/>
      <c r="O81" s="796"/>
      <c r="P81" s="797"/>
      <c r="Q81" s="798">
        <f t="shared" si="1"/>
        <v>1</v>
      </c>
      <c r="R81" s="792" t="s">
        <v>983</v>
      </c>
      <c r="S81" s="776" t="s">
        <v>964</v>
      </c>
      <c r="T81" s="799" t="s">
        <v>965</v>
      </c>
      <c r="U81" s="776" t="s">
        <v>1827</v>
      </c>
      <c r="V81" s="776" t="s">
        <v>269</v>
      </c>
      <c r="W81" s="776" t="s">
        <v>1991</v>
      </c>
      <c r="X81" s="832">
        <v>2</v>
      </c>
      <c r="Y81" s="829" t="s">
        <v>977</v>
      </c>
      <c r="Z81" s="793" t="s">
        <v>160</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1022</v>
      </c>
      <c r="B82" s="776">
        <v>76</v>
      </c>
      <c r="C82" s="792" t="s">
        <v>2124</v>
      </c>
      <c r="D82" s="776" t="s">
        <v>2110</v>
      </c>
      <c r="E82" s="776" t="s">
        <v>1819</v>
      </c>
      <c r="F82" s="788" t="s">
        <v>2125</v>
      </c>
      <c r="G82" s="793" t="s">
        <v>491</v>
      </c>
      <c r="H82" s="794" t="s">
        <v>2126</v>
      </c>
      <c r="I82" s="795">
        <v>1</v>
      </c>
      <c r="J82" s="796"/>
      <c r="K82" s="796"/>
      <c r="L82" s="796"/>
      <c r="M82" s="796"/>
      <c r="N82" s="796"/>
      <c r="O82" s="796"/>
      <c r="P82" s="797"/>
      <c r="Q82" s="798">
        <f t="shared" si="1"/>
        <v>1</v>
      </c>
      <c r="R82" s="792" t="s">
        <v>963</v>
      </c>
      <c r="S82" s="776"/>
      <c r="T82" s="799"/>
      <c r="U82" s="776" t="s">
        <v>1822</v>
      </c>
      <c r="V82" s="776" t="s">
        <v>269</v>
      </c>
      <c r="W82" s="776" t="s">
        <v>2127</v>
      </c>
      <c r="X82" s="1312">
        <v>0</v>
      </c>
      <c r="Y82" s="824" t="s">
        <v>977</v>
      </c>
      <c r="Z82" s="793" t="s">
        <v>491</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1022</v>
      </c>
      <c r="B83" s="776">
        <v>77</v>
      </c>
      <c r="C83" s="792" t="s">
        <v>2128</v>
      </c>
      <c r="D83" s="776" t="s">
        <v>2110</v>
      </c>
      <c r="E83" s="776" t="s">
        <v>1801</v>
      </c>
      <c r="F83" s="788" t="s">
        <v>2129</v>
      </c>
      <c r="G83" s="793" t="s">
        <v>2130</v>
      </c>
      <c r="H83" s="794" t="s">
        <v>2131</v>
      </c>
      <c r="I83" s="795"/>
      <c r="J83" s="796">
        <v>1</v>
      </c>
      <c r="K83" s="796"/>
      <c r="L83" s="796"/>
      <c r="M83" s="796"/>
      <c r="N83" s="796"/>
      <c r="O83" s="796"/>
      <c r="P83" s="797"/>
      <c r="Q83" s="798">
        <f t="shared" si="1"/>
        <v>1</v>
      </c>
      <c r="R83" s="792" t="s">
        <v>986</v>
      </c>
      <c r="S83" s="776" t="s">
        <v>964</v>
      </c>
      <c r="T83" s="799" t="s">
        <v>965</v>
      </c>
      <c r="U83" s="776" t="s">
        <v>2062</v>
      </c>
      <c r="V83" s="776" t="s">
        <v>990</v>
      </c>
      <c r="W83" s="776" t="s">
        <v>2132</v>
      </c>
      <c r="X83" s="832">
        <v>2</v>
      </c>
      <c r="Y83" s="829" t="s">
        <v>977</v>
      </c>
      <c r="Z83" s="793" t="s">
        <v>1914</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961</v>
      </c>
      <c r="BM83" s="788" t="s">
        <v>961</v>
      </c>
      <c r="BN83" s="788" t="s">
        <v>961</v>
      </c>
      <c r="BO83" s="788" t="s">
        <v>961</v>
      </c>
      <c r="BP83" s="799" t="s">
        <v>961</v>
      </c>
      <c r="BQ83" s="811" t="s">
        <v>1854</v>
      </c>
      <c r="BR83" s="803" t="s">
        <v>1854</v>
      </c>
      <c r="BS83" s="803" t="s">
        <v>1854</v>
      </c>
      <c r="BT83" s="803" t="s">
        <v>1854</v>
      </c>
      <c r="BU83" s="808" t="s">
        <v>1854</v>
      </c>
      <c r="BV83" s="811">
        <v>1.66</v>
      </c>
      <c r="BW83" s="803">
        <v>1.66</v>
      </c>
      <c r="BX83" s="803">
        <v>1.66</v>
      </c>
      <c r="BY83" s="803">
        <v>1.66</v>
      </c>
      <c r="BZ83" s="803">
        <v>1.66</v>
      </c>
      <c r="CA83" s="811" t="s">
        <v>1854</v>
      </c>
      <c r="CB83" s="803" t="s">
        <v>1854</v>
      </c>
      <c r="CC83" s="803" t="s">
        <v>1854</v>
      </c>
      <c r="CD83" s="803" t="s">
        <v>1854</v>
      </c>
      <c r="CE83" s="808" t="s">
        <v>1854</v>
      </c>
      <c r="CF83" s="803" t="s">
        <v>1854</v>
      </c>
      <c r="CG83" s="803" t="s">
        <v>1854</v>
      </c>
      <c r="CH83" s="803" t="s">
        <v>1854</v>
      </c>
      <c r="CI83" s="803" t="s">
        <v>1854</v>
      </c>
      <c r="CJ83" s="808" t="s">
        <v>1854</v>
      </c>
      <c r="CK83" s="811">
        <v>0.44</v>
      </c>
      <c r="CL83" s="803">
        <v>0.39</v>
      </c>
      <c r="CM83" s="803">
        <v>0.33</v>
      </c>
      <c r="CN83" s="803">
        <v>0.3</v>
      </c>
      <c r="CO83" s="808">
        <v>0.28999999999999998</v>
      </c>
      <c r="CP83" s="811" t="s">
        <v>1854</v>
      </c>
      <c r="CQ83" s="803" t="s">
        <v>1854</v>
      </c>
      <c r="CR83" s="803" t="s">
        <v>1854</v>
      </c>
      <c r="CS83" s="803" t="s">
        <v>1854</v>
      </c>
      <c r="CT83" s="808" t="s">
        <v>1854</v>
      </c>
      <c r="CU83" s="1288">
        <v>-0.17499999999999999</v>
      </c>
      <c r="CV83" s="1287" t="s">
        <v>1854</v>
      </c>
      <c r="CW83" s="1287" t="s">
        <v>1854</v>
      </c>
      <c r="CX83" s="1289" t="s">
        <v>1854</v>
      </c>
      <c r="CY83" s="1287">
        <v>0.14599999999999999</v>
      </c>
      <c r="CZ83" s="1287" t="s">
        <v>1854</v>
      </c>
      <c r="DA83" s="1287" t="s">
        <v>1854</v>
      </c>
      <c r="DB83" s="1289" t="s">
        <v>1854</v>
      </c>
      <c r="DC83" s="788"/>
      <c r="DD83" s="816">
        <v>1</v>
      </c>
      <c r="DE83" s="817"/>
    </row>
    <row r="84" spans="1:109" ht="15.75" customHeight="1">
      <c r="A84" s="775" t="s">
        <v>1022</v>
      </c>
      <c r="B84" s="776">
        <v>78</v>
      </c>
      <c r="C84" s="792" t="s">
        <v>2133</v>
      </c>
      <c r="D84" s="776" t="s">
        <v>2110</v>
      </c>
      <c r="E84" s="776" t="s">
        <v>1801</v>
      </c>
      <c r="F84" s="788" t="s">
        <v>2134</v>
      </c>
      <c r="G84" s="793" t="s">
        <v>2135</v>
      </c>
      <c r="H84" s="794" t="s">
        <v>2136</v>
      </c>
      <c r="I84" s="795"/>
      <c r="J84" s="796">
        <v>1</v>
      </c>
      <c r="K84" s="796"/>
      <c r="L84" s="796"/>
      <c r="M84" s="796"/>
      <c r="N84" s="796"/>
      <c r="O84" s="796"/>
      <c r="P84" s="797"/>
      <c r="Q84" s="798">
        <f t="shared" si="1"/>
        <v>1</v>
      </c>
      <c r="R84" s="792" t="s">
        <v>986</v>
      </c>
      <c r="S84" s="776" t="s">
        <v>964</v>
      </c>
      <c r="T84" s="799" t="s">
        <v>965</v>
      </c>
      <c r="U84" s="776" t="s">
        <v>2062</v>
      </c>
      <c r="V84" s="776" t="s">
        <v>990</v>
      </c>
      <c r="W84" s="776" t="s">
        <v>2132</v>
      </c>
      <c r="X84" s="832">
        <v>2</v>
      </c>
      <c r="Y84" s="824" t="s">
        <v>977</v>
      </c>
      <c r="Z84" s="793" t="s">
        <v>1914</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961</v>
      </c>
      <c r="BM84" s="788" t="s">
        <v>961</v>
      </c>
      <c r="BN84" s="788" t="s">
        <v>961</v>
      </c>
      <c r="BO84" s="788" t="s">
        <v>961</v>
      </c>
      <c r="BP84" s="799" t="s">
        <v>961</v>
      </c>
      <c r="BQ84" s="811" t="s">
        <v>1854</v>
      </c>
      <c r="BR84" s="803" t="s">
        <v>1854</v>
      </c>
      <c r="BS84" s="803" t="s">
        <v>1854</v>
      </c>
      <c r="BT84" s="803" t="s">
        <v>1854</v>
      </c>
      <c r="BU84" s="808" t="s">
        <v>1854</v>
      </c>
      <c r="BV84" s="811">
        <v>0.8</v>
      </c>
      <c r="BW84" s="803">
        <v>0.8</v>
      </c>
      <c r="BX84" s="803">
        <v>0.8</v>
      </c>
      <c r="BY84" s="803">
        <v>0.8</v>
      </c>
      <c r="BZ84" s="803">
        <v>0.8</v>
      </c>
      <c r="CA84" s="811" t="s">
        <v>1854</v>
      </c>
      <c r="CB84" s="803" t="s">
        <v>1854</v>
      </c>
      <c r="CC84" s="803" t="s">
        <v>1854</v>
      </c>
      <c r="CD84" s="803" t="s">
        <v>1854</v>
      </c>
      <c r="CE84" s="808" t="s">
        <v>1854</v>
      </c>
      <c r="CF84" s="803" t="s">
        <v>1854</v>
      </c>
      <c r="CG84" s="803" t="s">
        <v>1854</v>
      </c>
      <c r="CH84" s="803" t="s">
        <v>1854</v>
      </c>
      <c r="CI84" s="803" t="s">
        <v>1854</v>
      </c>
      <c r="CJ84" s="803" t="s">
        <v>1854</v>
      </c>
      <c r="CK84" s="811">
        <v>0.21</v>
      </c>
      <c r="CL84" s="803">
        <v>0.19</v>
      </c>
      <c r="CM84" s="803">
        <v>0.17</v>
      </c>
      <c r="CN84" s="803">
        <v>0.16</v>
      </c>
      <c r="CO84" s="808">
        <v>0.16</v>
      </c>
      <c r="CP84" s="811" t="s">
        <v>1854</v>
      </c>
      <c r="CQ84" s="803" t="s">
        <v>1854</v>
      </c>
      <c r="CR84" s="803" t="s">
        <v>1854</v>
      </c>
      <c r="CS84" s="803" t="s">
        <v>1854</v>
      </c>
      <c r="CT84" s="808" t="s">
        <v>1854</v>
      </c>
      <c r="CU84" s="1288">
        <v>-0.25600000000000001</v>
      </c>
      <c r="CV84" s="1287" t="s">
        <v>1854</v>
      </c>
      <c r="CW84" s="1287" t="s">
        <v>1854</v>
      </c>
      <c r="CX84" s="1289" t="s">
        <v>1854</v>
      </c>
      <c r="CY84" s="1287">
        <v>0.21299999999999999</v>
      </c>
      <c r="CZ84" s="1287" t="s">
        <v>1854</v>
      </c>
      <c r="DA84" s="1287" t="s">
        <v>1854</v>
      </c>
      <c r="DB84" s="1289" t="s">
        <v>1854</v>
      </c>
      <c r="DC84" s="788"/>
      <c r="DD84" s="816">
        <v>1</v>
      </c>
      <c r="DE84" s="817"/>
    </row>
    <row r="85" spans="1:109" ht="15.75" customHeight="1">
      <c r="A85" s="775" t="s">
        <v>1022</v>
      </c>
      <c r="B85" s="776">
        <v>79</v>
      </c>
      <c r="C85" s="792" t="s">
        <v>2137</v>
      </c>
      <c r="D85" s="776" t="s">
        <v>2110</v>
      </c>
      <c r="E85" s="776" t="s">
        <v>1801</v>
      </c>
      <c r="F85" s="788" t="s">
        <v>2138</v>
      </c>
      <c r="G85" s="793" t="s">
        <v>1895</v>
      </c>
      <c r="H85" s="794" t="s">
        <v>2139</v>
      </c>
      <c r="I85" s="795"/>
      <c r="J85" s="796">
        <v>1</v>
      </c>
      <c r="K85" s="796"/>
      <c r="L85" s="796"/>
      <c r="M85" s="796"/>
      <c r="N85" s="796"/>
      <c r="O85" s="796"/>
      <c r="P85" s="797"/>
      <c r="Q85" s="798">
        <f t="shared" si="1"/>
        <v>1</v>
      </c>
      <c r="R85" s="792" t="s">
        <v>986</v>
      </c>
      <c r="S85" s="776" t="s">
        <v>964</v>
      </c>
      <c r="T85" s="799" t="s">
        <v>965</v>
      </c>
      <c r="U85" s="776" t="s">
        <v>1897</v>
      </c>
      <c r="V85" s="776" t="s">
        <v>990</v>
      </c>
      <c r="W85" s="776" t="s">
        <v>1908</v>
      </c>
      <c r="X85" s="832">
        <v>0</v>
      </c>
      <c r="Y85" s="822" t="s">
        <v>977</v>
      </c>
      <c r="Z85" s="793" t="s">
        <v>1899</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961</v>
      </c>
      <c r="BM85" s="788" t="s">
        <v>961</v>
      </c>
      <c r="BN85" s="788" t="s">
        <v>961</v>
      </c>
      <c r="BO85" s="788" t="s">
        <v>961</v>
      </c>
      <c r="BP85" s="799" t="s">
        <v>961</v>
      </c>
      <c r="BQ85" s="811" t="s">
        <v>1854</v>
      </c>
      <c r="BR85" s="803" t="s">
        <v>1854</v>
      </c>
      <c r="BS85" s="803" t="s">
        <v>1854</v>
      </c>
      <c r="BT85" s="803" t="s">
        <v>1854</v>
      </c>
      <c r="BU85" s="808" t="s">
        <v>1854</v>
      </c>
      <c r="BV85" s="809">
        <v>195</v>
      </c>
      <c r="BW85" s="810">
        <v>195</v>
      </c>
      <c r="BX85" s="810">
        <v>195</v>
      </c>
      <c r="BY85" s="810">
        <v>195</v>
      </c>
      <c r="BZ85" s="810">
        <v>195</v>
      </c>
      <c r="CA85" s="811" t="s">
        <v>1854</v>
      </c>
      <c r="CB85" s="803" t="s">
        <v>1854</v>
      </c>
      <c r="CC85" s="803" t="s">
        <v>1854</v>
      </c>
      <c r="CD85" s="803" t="s">
        <v>1854</v>
      </c>
      <c r="CE85" s="808" t="s">
        <v>1854</v>
      </c>
      <c r="CF85" s="803" t="s">
        <v>1854</v>
      </c>
      <c r="CG85" s="803" t="s">
        <v>1854</v>
      </c>
      <c r="CH85" s="803" t="s">
        <v>1854</v>
      </c>
      <c r="CI85" s="803" t="s">
        <v>1854</v>
      </c>
      <c r="CJ85" s="808" t="s">
        <v>1854</v>
      </c>
      <c r="CK85" s="831">
        <v>17</v>
      </c>
      <c r="CL85" s="832">
        <v>15</v>
      </c>
      <c r="CM85" s="832">
        <v>13</v>
      </c>
      <c r="CN85" s="832">
        <v>11</v>
      </c>
      <c r="CO85" s="833">
        <v>10</v>
      </c>
      <c r="CP85" s="811" t="s">
        <v>1854</v>
      </c>
      <c r="CQ85" s="803" t="s">
        <v>1854</v>
      </c>
      <c r="CR85" s="803" t="s">
        <v>1854</v>
      </c>
      <c r="CS85" s="803" t="s">
        <v>1854</v>
      </c>
      <c r="CT85" s="808" t="s">
        <v>1854</v>
      </c>
      <c r="CU85" s="1288">
        <v>-8.6400000000000001E-3</v>
      </c>
      <c r="CV85" s="1287" t="s">
        <v>1854</v>
      </c>
      <c r="CW85" s="1287" t="s">
        <v>1854</v>
      </c>
      <c r="CX85" s="1289" t="s">
        <v>1854</v>
      </c>
      <c r="CY85" s="1287">
        <v>4.5999999999999999E-3</v>
      </c>
      <c r="CZ85" s="1287" t="s">
        <v>1854</v>
      </c>
      <c r="DA85" s="1287" t="s">
        <v>1854</v>
      </c>
      <c r="DB85" s="1289" t="s">
        <v>1854</v>
      </c>
      <c r="DC85" s="788"/>
      <c r="DD85" s="816">
        <v>1</v>
      </c>
      <c r="DE85" s="817"/>
    </row>
    <row r="86" spans="1:109" ht="15.75" customHeight="1">
      <c r="A86" s="775" t="s">
        <v>1022</v>
      </c>
      <c r="B86" s="776">
        <v>80</v>
      </c>
      <c r="C86" s="792" t="s">
        <v>2140</v>
      </c>
      <c r="D86" s="776" t="s">
        <v>2110</v>
      </c>
      <c r="E86" s="776" t="s">
        <v>1801</v>
      </c>
      <c r="F86" s="788" t="s">
        <v>2141</v>
      </c>
      <c r="G86" s="793" t="s">
        <v>2142</v>
      </c>
      <c r="H86" s="794" t="s">
        <v>2143</v>
      </c>
      <c r="I86" s="795"/>
      <c r="J86" s="796">
        <v>1</v>
      </c>
      <c r="K86" s="796"/>
      <c r="L86" s="796"/>
      <c r="M86" s="796"/>
      <c r="N86" s="796"/>
      <c r="O86" s="796"/>
      <c r="P86" s="797"/>
      <c r="Q86" s="798">
        <f t="shared" si="1"/>
        <v>1</v>
      </c>
      <c r="R86" s="792" t="s">
        <v>983</v>
      </c>
      <c r="S86" s="776" t="s">
        <v>964</v>
      </c>
      <c r="T86" s="799" t="s">
        <v>965</v>
      </c>
      <c r="U86" s="776" t="s">
        <v>2144</v>
      </c>
      <c r="V86" s="776" t="s">
        <v>990</v>
      </c>
      <c r="W86" s="776" t="s">
        <v>2145</v>
      </c>
      <c r="X86" s="832">
        <v>0</v>
      </c>
      <c r="Y86" s="822" t="s">
        <v>977</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961</v>
      </c>
      <c r="BM86" s="788" t="s">
        <v>961</v>
      </c>
      <c r="BN86" s="788" t="s">
        <v>961</v>
      </c>
      <c r="BO86" s="788" t="s">
        <v>961</v>
      </c>
      <c r="BP86" s="799" t="s">
        <v>961</v>
      </c>
      <c r="BQ86" s="811" t="s">
        <v>1854</v>
      </c>
      <c r="BR86" s="803" t="s">
        <v>1854</v>
      </c>
      <c r="BS86" s="803" t="s">
        <v>1854</v>
      </c>
      <c r="BT86" s="803" t="s">
        <v>1854</v>
      </c>
      <c r="BU86" s="808" t="s">
        <v>1854</v>
      </c>
      <c r="BV86" s="811" t="s">
        <v>1854</v>
      </c>
      <c r="BW86" s="803" t="s">
        <v>1854</v>
      </c>
      <c r="BX86" s="803" t="s">
        <v>1854</v>
      </c>
      <c r="BY86" s="803" t="s">
        <v>1854</v>
      </c>
      <c r="BZ86" s="803" t="s">
        <v>1854</v>
      </c>
      <c r="CA86" s="811" t="s">
        <v>1854</v>
      </c>
      <c r="CB86" s="803" t="s">
        <v>1854</v>
      </c>
      <c r="CC86" s="803" t="s">
        <v>1854</v>
      </c>
      <c r="CD86" s="803" t="s">
        <v>1854</v>
      </c>
      <c r="CE86" s="808" t="s">
        <v>1854</v>
      </c>
      <c r="CF86" s="803" t="s">
        <v>1854</v>
      </c>
      <c r="CG86" s="803" t="s">
        <v>1854</v>
      </c>
      <c r="CH86" s="803" t="s">
        <v>1854</v>
      </c>
      <c r="CI86" s="803" t="s">
        <v>1854</v>
      </c>
      <c r="CJ86" s="808" t="s">
        <v>1854</v>
      </c>
      <c r="CK86" s="811" t="s">
        <v>1854</v>
      </c>
      <c r="CL86" s="803" t="s">
        <v>1854</v>
      </c>
      <c r="CM86" s="803" t="s">
        <v>1854</v>
      </c>
      <c r="CN86" s="803" t="s">
        <v>1854</v>
      </c>
      <c r="CO86" s="808" t="s">
        <v>1854</v>
      </c>
      <c r="CP86" s="811" t="s">
        <v>1854</v>
      </c>
      <c r="CQ86" s="803" t="s">
        <v>1854</v>
      </c>
      <c r="CR86" s="803" t="s">
        <v>1854</v>
      </c>
      <c r="CS86" s="803" t="s">
        <v>1854</v>
      </c>
      <c r="CT86" s="808" t="s">
        <v>1854</v>
      </c>
      <c r="CU86" s="1288">
        <v>-8.3000000000000004E-2</v>
      </c>
      <c r="CV86" s="1287" t="s">
        <v>1854</v>
      </c>
      <c r="CW86" s="1287" t="s">
        <v>1854</v>
      </c>
      <c r="CX86" s="1289" t="s">
        <v>1854</v>
      </c>
      <c r="CY86" s="1287" t="s">
        <v>1854</v>
      </c>
      <c r="CZ86" s="1287" t="s">
        <v>1854</v>
      </c>
      <c r="DA86" s="1287" t="s">
        <v>1854</v>
      </c>
      <c r="DB86" s="1289" t="s">
        <v>1854</v>
      </c>
      <c r="DC86" s="788"/>
      <c r="DD86" s="816">
        <v>1</v>
      </c>
      <c r="DE86" s="817"/>
    </row>
    <row r="87" spans="1:109" ht="15.75" customHeight="1">
      <c r="A87" s="775" t="s">
        <v>1022</v>
      </c>
      <c r="B87" s="776">
        <v>81</v>
      </c>
      <c r="C87" s="792" t="s">
        <v>2146</v>
      </c>
      <c r="D87" s="776" t="s">
        <v>2110</v>
      </c>
      <c r="E87" s="776" t="s">
        <v>1801</v>
      </c>
      <c r="F87" s="788" t="s">
        <v>2147</v>
      </c>
      <c r="G87" s="793" t="s">
        <v>2148</v>
      </c>
      <c r="H87" s="794" t="s">
        <v>2149</v>
      </c>
      <c r="I87" s="795"/>
      <c r="J87" s="796">
        <v>1</v>
      </c>
      <c r="K87" s="796"/>
      <c r="L87" s="796"/>
      <c r="M87" s="796"/>
      <c r="N87" s="796"/>
      <c r="O87" s="796"/>
      <c r="P87" s="797"/>
      <c r="Q87" s="798">
        <f t="shared" si="1"/>
        <v>1</v>
      </c>
      <c r="R87" s="792" t="s">
        <v>983</v>
      </c>
      <c r="S87" s="776" t="s">
        <v>964</v>
      </c>
      <c r="T87" s="799" t="s">
        <v>965</v>
      </c>
      <c r="U87" s="776" t="s">
        <v>2150</v>
      </c>
      <c r="V87" s="776" t="s">
        <v>990</v>
      </c>
      <c r="W87" s="776" t="s">
        <v>2151</v>
      </c>
      <c r="X87" s="832">
        <v>0</v>
      </c>
      <c r="Y87" s="822" t="s">
        <v>977</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961</v>
      </c>
      <c r="BM87" s="788" t="s">
        <v>961</v>
      </c>
      <c r="BN87" s="788" t="s">
        <v>961</v>
      </c>
      <c r="BO87" s="788" t="s">
        <v>961</v>
      </c>
      <c r="BP87" s="799" t="s">
        <v>961</v>
      </c>
      <c r="BQ87" s="811" t="s">
        <v>1854</v>
      </c>
      <c r="BR87" s="803" t="s">
        <v>1854</v>
      </c>
      <c r="BS87" s="803" t="s">
        <v>1854</v>
      </c>
      <c r="BT87" s="803" t="s">
        <v>1854</v>
      </c>
      <c r="BU87" s="808" t="s">
        <v>1854</v>
      </c>
      <c r="BV87" s="811">
        <v>3601</v>
      </c>
      <c r="BW87" s="803">
        <v>3601</v>
      </c>
      <c r="BX87" s="803">
        <v>3601</v>
      </c>
      <c r="BY87" s="803">
        <v>3601</v>
      </c>
      <c r="BZ87" s="803">
        <v>3601</v>
      </c>
      <c r="CA87" s="811" t="s">
        <v>1854</v>
      </c>
      <c r="CB87" s="803" t="s">
        <v>1854</v>
      </c>
      <c r="CC87" s="803" t="s">
        <v>1854</v>
      </c>
      <c r="CD87" s="803" t="s">
        <v>1854</v>
      </c>
      <c r="CE87" s="808" t="s">
        <v>1854</v>
      </c>
      <c r="CF87" s="803" t="s">
        <v>1854</v>
      </c>
      <c r="CG87" s="803" t="s">
        <v>1854</v>
      </c>
      <c r="CH87" s="803" t="s">
        <v>1854</v>
      </c>
      <c r="CI87" s="803" t="s">
        <v>1854</v>
      </c>
      <c r="CJ87" s="808" t="s">
        <v>1854</v>
      </c>
      <c r="CK87" s="811" t="s">
        <v>1854</v>
      </c>
      <c r="CL87" s="803" t="s">
        <v>1854</v>
      </c>
      <c r="CM87" s="803" t="s">
        <v>1854</v>
      </c>
      <c r="CN87" s="803" t="s">
        <v>1854</v>
      </c>
      <c r="CO87" s="808" t="s">
        <v>1854</v>
      </c>
      <c r="CP87" s="811" t="s">
        <v>1854</v>
      </c>
      <c r="CQ87" s="803" t="s">
        <v>1854</v>
      </c>
      <c r="CR87" s="803" t="s">
        <v>1854</v>
      </c>
      <c r="CS87" s="803" t="s">
        <v>1854</v>
      </c>
      <c r="CT87" s="808" t="s">
        <v>1854</v>
      </c>
      <c r="CU87" s="1288">
        <v>-8.92E-4</v>
      </c>
      <c r="CV87" s="1287" t="s">
        <v>1854</v>
      </c>
      <c r="CW87" s="1287" t="s">
        <v>1854</v>
      </c>
      <c r="CX87" s="1289" t="s">
        <v>1854</v>
      </c>
      <c r="CY87" s="1287" t="s">
        <v>1854</v>
      </c>
      <c r="CZ87" s="1287" t="s">
        <v>1854</v>
      </c>
      <c r="DA87" s="1287" t="s">
        <v>1854</v>
      </c>
      <c r="DB87" s="1289" t="s">
        <v>1854</v>
      </c>
      <c r="DC87" s="788"/>
      <c r="DD87" s="816">
        <v>1</v>
      </c>
      <c r="DE87" s="817"/>
    </row>
    <row r="88" spans="1:109" ht="15.75" customHeight="1">
      <c r="A88" s="775" t="s">
        <v>1022</v>
      </c>
      <c r="B88" s="776">
        <v>82</v>
      </c>
      <c r="C88" s="792" t="s">
        <v>2152</v>
      </c>
      <c r="D88" s="776" t="s">
        <v>2153</v>
      </c>
      <c r="E88" s="776" t="s">
        <v>1819</v>
      </c>
      <c r="F88" s="788" t="s">
        <v>2154</v>
      </c>
      <c r="G88" s="793" t="s">
        <v>1843</v>
      </c>
      <c r="H88" s="794" t="s">
        <v>2155</v>
      </c>
      <c r="I88" s="795"/>
      <c r="J88" s="796"/>
      <c r="K88" s="796"/>
      <c r="L88" s="796"/>
      <c r="M88" s="796">
        <v>1</v>
      </c>
      <c r="N88" s="796"/>
      <c r="O88" s="796"/>
      <c r="P88" s="797"/>
      <c r="Q88" s="798">
        <f t="shared" si="1"/>
        <v>1</v>
      </c>
      <c r="R88" s="792" t="s">
        <v>986</v>
      </c>
      <c r="S88" s="776" t="s">
        <v>964</v>
      </c>
      <c r="T88" s="799" t="s">
        <v>965</v>
      </c>
      <c r="U88" s="776" t="s">
        <v>1027</v>
      </c>
      <c r="V88" s="776" t="s">
        <v>1039</v>
      </c>
      <c r="W88" s="776" t="s">
        <v>1951</v>
      </c>
      <c r="X88" s="832">
        <v>2</v>
      </c>
      <c r="Y88" s="824" t="s">
        <v>966</v>
      </c>
      <c r="Z88" s="793" t="s">
        <v>1843</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1022</v>
      </c>
      <c r="B89" s="776">
        <v>83</v>
      </c>
      <c r="C89" s="792" t="s">
        <v>2156</v>
      </c>
      <c r="D89" s="776" t="s">
        <v>2153</v>
      </c>
      <c r="E89" s="776" t="s">
        <v>1819</v>
      </c>
      <c r="F89" s="788" t="s">
        <v>2157</v>
      </c>
      <c r="G89" s="793" t="s">
        <v>1847</v>
      </c>
      <c r="H89" s="794" t="s">
        <v>2158</v>
      </c>
      <c r="I89" s="795"/>
      <c r="J89" s="796">
        <v>1</v>
      </c>
      <c r="K89" s="796"/>
      <c r="L89" s="796"/>
      <c r="M89" s="796"/>
      <c r="N89" s="796"/>
      <c r="O89" s="796"/>
      <c r="P89" s="797"/>
      <c r="Q89" s="798">
        <f t="shared" si="1"/>
        <v>1</v>
      </c>
      <c r="R89" s="792" t="s">
        <v>986</v>
      </c>
      <c r="S89" s="776" t="s">
        <v>964</v>
      </c>
      <c r="T89" s="799" t="s">
        <v>965</v>
      </c>
      <c r="U89" s="776" t="s">
        <v>1031</v>
      </c>
      <c r="V89" s="776" t="s">
        <v>1039</v>
      </c>
      <c r="W89" s="776" t="s">
        <v>418</v>
      </c>
      <c r="X89" s="832">
        <v>2</v>
      </c>
      <c r="Y89" s="824" t="s">
        <v>966</v>
      </c>
      <c r="Z89" s="793" t="s">
        <v>1847</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1022</v>
      </c>
      <c r="B90" s="776">
        <v>84</v>
      </c>
      <c r="C90" s="792" t="s">
        <v>2159</v>
      </c>
      <c r="D90" s="776" t="s">
        <v>2153</v>
      </c>
      <c r="E90" s="776" t="s">
        <v>1808</v>
      </c>
      <c r="F90" s="788" t="s">
        <v>2160</v>
      </c>
      <c r="G90" s="793" t="s">
        <v>2161</v>
      </c>
      <c r="H90" s="794" t="s">
        <v>2162</v>
      </c>
      <c r="I90" s="795"/>
      <c r="J90" s="796"/>
      <c r="K90" s="796"/>
      <c r="L90" s="796"/>
      <c r="M90" s="796">
        <v>1</v>
      </c>
      <c r="N90" s="796"/>
      <c r="O90" s="796"/>
      <c r="P90" s="797"/>
      <c r="Q90" s="798">
        <f t="shared" si="1"/>
        <v>1</v>
      </c>
      <c r="R90" s="792" t="s">
        <v>963</v>
      </c>
      <c r="S90" s="776"/>
      <c r="T90" s="799"/>
      <c r="U90" s="776" t="s">
        <v>2030</v>
      </c>
      <c r="V90" s="776" t="s">
        <v>269</v>
      </c>
      <c r="W90" s="776" t="s">
        <v>2163</v>
      </c>
      <c r="X90" s="832">
        <v>0</v>
      </c>
      <c r="Y90" s="824" t="s">
        <v>977</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1854</v>
      </c>
      <c r="BR90" s="803" t="s">
        <v>1854</v>
      </c>
      <c r="BS90" s="803" t="s">
        <v>1854</v>
      </c>
      <c r="BT90" s="803" t="s">
        <v>1854</v>
      </c>
      <c r="BU90" s="808" t="s">
        <v>1854</v>
      </c>
      <c r="BV90" s="811" t="s">
        <v>1854</v>
      </c>
      <c r="BW90" s="803" t="s">
        <v>1854</v>
      </c>
      <c r="BX90" s="803" t="s">
        <v>1854</v>
      </c>
      <c r="BY90" s="803" t="s">
        <v>1854</v>
      </c>
      <c r="BZ90" s="803" t="s">
        <v>1854</v>
      </c>
      <c r="CA90" s="811" t="s">
        <v>1854</v>
      </c>
      <c r="CB90" s="803" t="s">
        <v>1854</v>
      </c>
      <c r="CC90" s="803" t="s">
        <v>1854</v>
      </c>
      <c r="CD90" s="803" t="s">
        <v>1854</v>
      </c>
      <c r="CE90" s="808" t="s">
        <v>1854</v>
      </c>
      <c r="CF90" s="803" t="s">
        <v>1854</v>
      </c>
      <c r="CG90" s="803" t="s">
        <v>1854</v>
      </c>
      <c r="CH90" s="803" t="s">
        <v>1854</v>
      </c>
      <c r="CI90" s="803" t="s">
        <v>1854</v>
      </c>
      <c r="CJ90" s="808" t="s">
        <v>1854</v>
      </c>
      <c r="CK90" s="811" t="s">
        <v>1854</v>
      </c>
      <c r="CL90" s="803" t="s">
        <v>1854</v>
      </c>
      <c r="CM90" s="803" t="s">
        <v>1854</v>
      </c>
      <c r="CN90" s="803" t="s">
        <v>1854</v>
      </c>
      <c r="CO90" s="808" t="s">
        <v>1854</v>
      </c>
      <c r="CP90" s="811" t="s">
        <v>1854</v>
      </c>
      <c r="CQ90" s="803" t="s">
        <v>1854</v>
      </c>
      <c r="CR90" s="803" t="s">
        <v>1854</v>
      </c>
      <c r="CS90" s="803" t="s">
        <v>1854</v>
      </c>
      <c r="CT90" s="808" t="s">
        <v>1854</v>
      </c>
      <c r="CU90" s="1288" t="s">
        <v>1854</v>
      </c>
      <c r="CV90" s="1287" t="s">
        <v>1854</v>
      </c>
      <c r="CW90" s="1287" t="s">
        <v>1854</v>
      </c>
      <c r="CX90" s="1289" t="s">
        <v>1854</v>
      </c>
      <c r="CY90" s="1287" t="s">
        <v>1854</v>
      </c>
      <c r="CZ90" s="1287" t="s">
        <v>1854</v>
      </c>
      <c r="DA90" s="1287" t="s">
        <v>1854</v>
      </c>
      <c r="DB90" s="1289" t="s">
        <v>1854</v>
      </c>
      <c r="DC90" s="788"/>
      <c r="DD90" s="816">
        <v>1</v>
      </c>
      <c r="DE90" s="817"/>
    </row>
    <row r="91" spans="1:109" ht="15.75" customHeight="1">
      <c r="A91" s="775" t="s">
        <v>1022</v>
      </c>
      <c r="B91" s="776">
        <v>85</v>
      </c>
      <c r="C91" s="792" t="s">
        <v>2164</v>
      </c>
      <c r="D91" s="776" t="s">
        <v>2153</v>
      </c>
      <c r="E91" s="776" t="s">
        <v>1808</v>
      </c>
      <c r="F91" s="788" t="s">
        <v>2165</v>
      </c>
      <c r="G91" s="793" t="s">
        <v>2166</v>
      </c>
      <c r="H91" s="794" t="s">
        <v>2167</v>
      </c>
      <c r="I91" s="795"/>
      <c r="J91" s="796"/>
      <c r="K91" s="796"/>
      <c r="L91" s="796"/>
      <c r="M91" s="796">
        <v>1</v>
      </c>
      <c r="N91" s="796"/>
      <c r="O91" s="796"/>
      <c r="P91" s="797"/>
      <c r="Q91" s="798">
        <f t="shared" si="1"/>
        <v>1</v>
      </c>
      <c r="R91" s="792" t="s">
        <v>963</v>
      </c>
      <c r="S91" s="776"/>
      <c r="T91" s="799"/>
      <c r="U91" s="776" t="s">
        <v>2030</v>
      </c>
      <c r="V91" s="776" t="s">
        <v>269</v>
      </c>
      <c r="W91" s="776" t="s">
        <v>2168</v>
      </c>
      <c r="X91" s="1313">
        <v>0</v>
      </c>
      <c r="Y91" s="824" t="s">
        <v>966</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1854</v>
      </c>
      <c r="BR91" s="803" t="s">
        <v>1854</v>
      </c>
      <c r="BS91" s="803" t="s">
        <v>1854</v>
      </c>
      <c r="BT91" s="803" t="s">
        <v>1854</v>
      </c>
      <c r="BU91" s="808" t="s">
        <v>1854</v>
      </c>
      <c r="BV91" s="811" t="s">
        <v>1854</v>
      </c>
      <c r="BW91" s="803" t="s">
        <v>1854</v>
      </c>
      <c r="BX91" s="803" t="s">
        <v>1854</v>
      </c>
      <c r="BY91" s="803" t="s">
        <v>1854</v>
      </c>
      <c r="BZ91" s="803" t="s">
        <v>1854</v>
      </c>
      <c r="CA91" s="811" t="s">
        <v>1854</v>
      </c>
      <c r="CB91" s="803" t="s">
        <v>1854</v>
      </c>
      <c r="CC91" s="803" t="s">
        <v>1854</v>
      </c>
      <c r="CD91" s="803" t="s">
        <v>1854</v>
      </c>
      <c r="CE91" s="808" t="s">
        <v>1854</v>
      </c>
      <c r="CF91" s="803" t="s">
        <v>1854</v>
      </c>
      <c r="CG91" s="803" t="s">
        <v>1854</v>
      </c>
      <c r="CH91" s="803" t="s">
        <v>1854</v>
      </c>
      <c r="CI91" s="803" t="s">
        <v>1854</v>
      </c>
      <c r="CJ91" s="808" t="s">
        <v>1854</v>
      </c>
      <c r="CK91" s="811" t="s">
        <v>1854</v>
      </c>
      <c r="CL91" s="803" t="s">
        <v>1854</v>
      </c>
      <c r="CM91" s="803" t="s">
        <v>1854</v>
      </c>
      <c r="CN91" s="803" t="s">
        <v>1854</v>
      </c>
      <c r="CO91" s="808" t="s">
        <v>1854</v>
      </c>
      <c r="CP91" s="811" t="s">
        <v>1854</v>
      </c>
      <c r="CQ91" s="803" t="s">
        <v>1854</v>
      </c>
      <c r="CR91" s="803" t="s">
        <v>1854</v>
      </c>
      <c r="CS91" s="803" t="s">
        <v>1854</v>
      </c>
      <c r="CT91" s="808" t="s">
        <v>1854</v>
      </c>
      <c r="CU91" s="1288" t="s">
        <v>1854</v>
      </c>
      <c r="CV91" s="1287" t="s">
        <v>1854</v>
      </c>
      <c r="CW91" s="1287" t="s">
        <v>1854</v>
      </c>
      <c r="CX91" s="1289" t="s">
        <v>1854</v>
      </c>
      <c r="CY91" s="1287" t="s">
        <v>1854</v>
      </c>
      <c r="CZ91" s="1287" t="s">
        <v>1854</v>
      </c>
      <c r="DA91" s="1287" t="s">
        <v>1854</v>
      </c>
      <c r="DB91" s="1289" t="s">
        <v>1854</v>
      </c>
      <c r="DC91" s="788"/>
      <c r="DD91" s="816">
        <v>1</v>
      </c>
      <c r="DE91" s="817"/>
    </row>
    <row r="92" spans="1:109" ht="15.75" customHeight="1">
      <c r="A92" s="775" t="s">
        <v>1022</v>
      </c>
      <c r="B92" s="776">
        <v>86</v>
      </c>
      <c r="C92" s="792" t="s">
        <v>2169</v>
      </c>
      <c r="D92" s="776" t="s">
        <v>2153</v>
      </c>
      <c r="E92" s="776" t="s">
        <v>1819</v>
      </c>
      <c r="F92" s="788" t="s">
        <v>2170</v>
      </c>
      <c r="G92" s="793" t="s">
        <v>2171</v>
      </c>
      <c r="H92" s="794" t="s">
        <v>2172</v>
      </c>
      <c r="I92" s="795"/>
      <c r="J92" s="796"/>
      <c r="K92" s="796"/>
      <c r="L92" s="796"/>
      <c r="M92" s="796">
        <v>1</v>
      </c>
      <c r="N92" s="796"/>
      <c r="O92" s="796"/>
      <c r="P92" s="797"/>
      <c r="Q92" s="798">
        <f t="shared" si="1"/>
        <v>1</v>
      </c>
      <c r="R92" s="792" t="s">
        <v>963</v>
      </c>
      <c r="S92" s="776"/>
      <c r="T92" s="799"/>
      <c r="U92" s="776" t="s">
        <v>2030</v>
      </c>
      <c r="V92" s="776" t="s">
        <v>269</v>
      </c>
      <c r="W92" s="776" t="s">
        <v>2173</v>
      </c>
      <c r="X92" s="832">
        <v>0</v>
      </c>
      <c r="Y92" s="824" t="s">
        <v>966</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1854</v>
      </c>
      <c r="BR92" s="803" t="s">
        <v>1854</v>
      </c>
      <c r="BS92" s="803" t="s">
        <v>1854</v>
      </c>
      <c r="BT92" s="803" t="s">
        <v>1854</v>
      </c>
      <c r="BU92" s="808" t="s">
        <v>1854</v>
      </c>
      <c r="BV92" s="811" t="s">
        <v>1854</v>
      </c>
      <c r="BW92" s="803" t="s">
        <v>1854</v>
      </c>
      <c r="BX92" s="803" t="s">
        <v>1854</v>
      </c>
      <c r="BY92" s="803" t="s">
        <v>1854</v>
      </c>
      <c r="BZ92" s="803" t="s">
        <v>1854</v>
      </c>
      <c r="CA92" s="811" t="s">
        <v>1854</v>
      </c>
      <c r="CB92" s="803" t="s">
        <v>1854</v>
      </c>
      <c r="CC92" s="803" t="s">
        <v>1854</v>
      </c>
      <c r="CD92" s="803" t="s">
        <v>1854</v>
      </c>
      <c r="CE92" s="808" t="s">
        <v>1854</v>
      </c>
      <c r="CF92" s="803" t="s">
        <v>1854</v>
      </c>
      <c r="CG92" s="803" t="s">
        <v>1854</v>
      </c>
      <c r="CH92" s="803" t="s">
        <v>1854</v>
      </c>
      <c r="CI92" s="803" t="s">
        <v>1854</v>
      </c>
      <c r="CJ92" s="803" t="s">
        <v>1854</v>
      </c>
      <c r="CK92" s="811" t="s">
        <v>1854</v>
      </c>
      <c r="CL92" s="803" t="s">
        <v>1854</v>
      </c>
      <c r="CM92" s="803" t="s">
        <v>1854</v>
      </c>
      <c r="CN92" s="803" t="s">
        <v>1854</v>
      </c>
      <c r="CO92" s="808" t="s">
        <v>1854</v>
      </c>
      <c r="CP92" s="811" t="s">
        <v>1854</v>
      </c>
      <c r="CQ92" s="803" t="s">
        <v>1854</v>
      </c>
      <c r="CR92" s="803" t="s">
        <v>1854</v>
      </c>
      <c r="CS92" s="803" t="s">
        <v>1854</v>
      </c>
      <c r="CT92" s="808" t="s">
        <v>1854</v>
      </c>
      <c r="CU92" s="1288" t="s">
        <v>1854</v>
      </c>
      <c r="CV92" s="1287" t="s">
        <v>1854</v>
      </c>
      <c r="CW92" s="1287" t="s">
        <v>1854</v>
      </c>
      <c r="CX92" s="1289" t="s">
        <v>1854</v>
      </c>
      <c r="CY92" s="1287" t="s">
        <v>1854</v>
      </c>
      <c r="CZ92" s="1287" t="s">
        <v>1854</v>
      </c>
      <c r="DA92" s="1287" t="s">
        <v>1854</v>
      </c>
      <c r="DB92" s="1289" t="s">
        <v>1854</v>
      </c>
      <c r="DC92" s="788"/>
      <c r="DD92" s="816">
        <v>1</v>
      </c>
      <c r="DE92" s="817"/>
    </row>
    <row r="93" spans="1:109" ht="15.75" customHeight="1">
      <c r="A93" s="775" t="s">
        <v>1022</v>
      </c>
      <c r="B93" s="776">
        <v>87</v>
      </c>
      <c r="C93" s="792" t="s">
        <v>2174</v>
      </c>
      <c r="D93" s="776" t="s">
        <v>2153</v>
      </c>
      <c r="E93" s="776" t="s">
        <v>1819</v>
      </c>
      <c r="F93" s="788" t="s">
        <v>2175</v>
      </c>
      <c r="G93" s="793" t="s">
        <v>2176</v>
      </c>
      <c r="H93" s="794" t="s">
        <v>2177</v>
      </c>
      <c r="I93" s="795"/>
      <c r="J93" s="796"/>
      <c r="K93" s="796"/>
      <c r="L93" s="796"/>
      <c r="M93" s="796">
        <v>1</v>
      </c>
      <c r="N93" s="796"/>
      <c r="O93" s="796"/>
      <c r="P93" s="797"/>
      <c r="Q93" s="798">
        <f t="shared" si="1"/>
        <v>1</v>
      </c>
      <c r="R93" s="792" t="s">
        <v>986</v>
      </c>
      <c r="S93" s="776" t="s">
        <v>964</v>
      </c>
      <c r="T93" s="799" t="s">
        <v>965</v>
      </c>
      <c r="U93" s="776" t="s">
        <v>2030</v>
      </c>
      <c r="V93" s="776" t="s">
        <v>269</v>
      </c>
      <c r="W93" s="776" t="s">
        <v>2178</v>
      </c>
      <c r="X93" s="1278">
        <v>2</v>
      </c>
      <c r="Y93" s="824" t="s">
        <v>977</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961</v>
      </c>
      <c r="BM93" s="788" t="s">
        <v>961</v>
      </c>
      <c r="BN93" s="788" t="s">
        <v>961</v>
      </c>
      <c r="BO93" s="788" t="s">
        <v>961</v>
      </c>
      <c r="BP93" s="799" t="s">
        <v>961</v>
      </c>
      <c r="BQ93" s="811" t="s">
        <v>1854</v>
      </c>
      <c r="BR93" s="803" t="s">
        <v>1854</v>
      </c>
      <c r="BS93" s="803" t="s">
        <v>1854</v>
      </c>
      <c r="BT93" s="803" t="s">
        <v>1854</v>
      </c>
      <c r="BU93" s="808" t="s">
        <v>1854</v>
      </c>
      <c r="BV93" s="809">
        <v>2.4</v>
      </c>
      <c r="BW93" s="810">
        <v>2.4</v>
      </c>
      <c r="BX93" s="810">
        <v>2.2999999999999998</v>
      </c>
      <c r="BY93" s="810">
        <v>2.2999999999999998</v>
      </c>
      <c r="BZ93" s="810">
        <v>2.2999999999999998</v>
      </c>
      <c r="CA93" s="811" t="s">
        <v>1854</v>
      </c>
      <c r="CB93" s="803" t="s">
        <v>1854</v>
      </c>
      <c r="CC93" s="803" t="s">
        <v>1854</v>
      </c>
      <c r="CD93" s="803" t="s">
        <v>1854</v>
      </c>
      <c r="CE93" s="808" t="s">
        <v>1854</v>
      </c>
      <c r="CF93" s="813" t="s">
        <v>1854</v>
      </c>
      <c r="CG93" s="813" t="s">
        <v>1854</v>
      </c>
      <c r="CH93" s="813" t="s">
        <v>1854</v>
      </c>
      <c r="CI93" s="813" t="s">
        <v>1854</v>
      </c>
      <c r="CJ93" s="814" t="s">
        <v>1854</v>
      </c>
      <c r="CK93" s="811">
        <v>1.4</v>
      </c>
      <c r="CL93" s="803">
        <v>1.4</v>
      </c>
      <c r="CM93" s="803">
        <v>1.3</v>
      </c>
      <c r="CN93" s="803">
        <v>1.3</v>
      </c>
      <c r="CO93" s="808">
        <v>1.3</v>
      </c>
      <c r="CP93" s="811" t="s">
        <v>1854</v>
      </c>
      <c r="CQ93" s="803" t="s">
        <v>1854</v>
      </c>
      <c r="CR93" s="803" t="s">
        <v>1854</v>
      </c>
      <c r="CS93" s="803" t="s">
        <v>1854</v>
      </c>
      <c r="CT93" s="808" t="s">
        <v>1854</v>
      </c>
      <c r="CU93" s="1288">
        <v>-0.41399999999999998</v>
      </c>
      <c r="CV93" s="1287" t="s">
        <v>1854</v>
      </c>
      <c r="CW93" s="1287" t="s">
        <v>1854</v>
      </c>
      <c r="CX93" s="1289" t="s">
        <v>1854</v>
      </c>
      <c r="CY93" s="1287">
        <v>0.41399999999999998</v>
      </c>
      <c r="CZ93" s="1287" t="s">
        <v>1854</v>
      </c>
      <c r="DA93" s="1287" t="s">
        <v>1854</v>
      </c>
      <c r="DB93" s="1289" t="s">
        <v>1854</v>
      </c>
      <c r="DC93" s="788"/>
      <c r="DD93" s="816">
        <v>1</v>
      </c>
      <c r="DE93" s="817"/>
    </row>
    <row r="94" spans="1:109" ht="15.75" customHeight="1">
      <c r="A94" s="775" t="s">
        <v>1022</v>
      </c>
      <c r="B94" s="776">
        <v>88</v>
      </c>
      <c r="C94" s="792" t="s">
        <v>2179</v>
      </c>
      <c r="D94" s="776" t="s">
        <v>2180</v>
      </c>
      <c r="E94" s="776" t="s">
        <v>1808</v>
      </c>
      <c r="F94" s="788" t="s">
        <v>2181</v>
      </c>
      <c r="G94" s="793" t="s">
        <v>625</v>
      </c>
      <c r="H94" s="794" t="s">
        <v>2182</v>
      </c>
      <c r="I94" s="795"/>
      <c r="J94" s="796">
        <v>1</v>
      </c>
      <c r="K94" s="796"/>
      <c r="L94" s="796"/>
      <c r="M94" s="796"/>
      <c r="N94" s="796"/>
      <c r="O94" s="796"/>
      <c r="P94" s="797"/>
      <c r="Q94" s="798">
        <f t="shared" si="1"/>
        <v>1</v>
      </c>
      <c r="R94" s="792" t="s">
        <v>986</v>
      </c>
      <c r="S94" s="776" t="s">
        <v>964</v>
      </c>
      <c r="T94" s="799" t="s">
        <v>965</v>
      </c>
      <c r="U94" s="776" t="s">
        <v>625</v>
      </c>
      <c r="V94" s="776" t="s">
        <v>990</v>
      </c>
      <c r="W94" s="776" t="s">
        <v>2183</v>
      </c>
      <c r="X94" s="832">
        <v>1</v>
      </c>
      <c r="Y94" s="824" t="s">
        <v>977</v>
      </c>
      <c r="Z94" s="793" t="s">
        <v>625</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1022</v>
      </c>
      <c r="B95" s="776">
        <v>89</v>
      </c>
      <c r="C95" s="792" t="s">
        <v>2184</v>
      </c>
      <c r="D95" s="776" t="s">
        <v>2180</v>
      </c>
      <c r="E95" s="776" t="s">
        <v>1808</v>
      </c>
      <c r="F95" s="788" t="s">
        <v>2185</v>
      </c>
      <c r="G95" s="793" t="s">
        <v>1814</v>
      </c>
      <c r="H95" s="794" t="s">
        <v>2186</v>
      </c>
      <c r="I95" s="795"/>
      <c r="J95" s="796">
        <v>0.5</v>
      </c>
      <c r="K95" s="796"/>
      <c r="L95" s="796"/>
      <c r="M95" s="796">
        <v>0.5</v>
      </c>
      <c r="N95" s="796"/>
      <c r="O95" s="796"/>
      <c r="P95" s="797"/>
      <c r="Q95" s="798">
        <f t="shared" si="1"/>
        <v>1</v>
      </c>
      <c r="R95" s="792" t="s">
        <v>986</v>
      </c>
      <c r="S95" s="776" t="s">
        <v>964</v>
      </c>
      <c r="T95" s="1444" t="s">
        <v>976</v>
      </c>
      <c r="U95" s="776" t="s">
        <v>1967</v>
      </c>
      <c r="V95" s="776" t="s">
        <v>990</v>
      </c>
      <c r="W95" s="776" t="s">
        <v>2187</v>
      </c>
      <c r="X95" s="832">
        <v>1</v>
      </c>
      <c r="Y95" s="824" t="s">
        <v>977</v>
      </c>
      <c r="Z95" s="793" t="s">
        <v>1814</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1022</v>
      </c>
      <c r="B96" s="776">
        <v>90</v>
      </c>
      <c r="C96" s="792" t="s">
        <v>2188</v>
      </c>
      <c r="D96" s="776" t="s">
        <v>2180</v>
      </c>
      <c r="E96" s="776" t="s">
        <v>1808</v>
      </c>
      <c r="F96" s="788" t="s">
        <v>2189</v>
      </c>
      <c r="G96" s="793" t="s">
        <v>2190</v>
      </c>
      <c r="H96" s="794" t="s">
        <v>2191</v>
      </c>
      <c r="I96" s="795"/>
      <c r="J96" s="796">
        <v>1</v>
      </c>
      <c r="K96" s="796"/>
      <c r="L96" s="796"/>
      <c r="M96" s="796"/>
      <c r="N96" s="796"/>
      <c r="O96" s="796"/>
      <c r="P96" s="797"/>
      <c r="Q96" s="798">
        <f t="shared" si="1"/>
        <v>1</v>
      </c>
      <c r="R96" s="792" t="s">
        <v>986</v>
      </c>
      <c r="S96" s="776" t="s">
        <v>964</v>
      </c>
      <c r="T96" s="799" t="s">
        <v>976</v>
      </c>
      <c r="U96" s="776" t="s">
        <v>1873</v>
      </c>
      <c r="V96" s="776" t="s">
        <v>269</v>
      </c>
      <c r="W96" s="776" t="s">
        <v>2192</v>
      </c>
      <c r="X96" s="1278">
        <v>2</v>
      </c>
      <c r="Y96" s="801" t="s">
        <v>966</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961</v>
      </c>
      <c r="BQ96" s="811" t="s">
        <v>1854</v>
      </c>
      <c r="BR96" s="803" t="s">
        <v>1854</v>
      </c>
      <c r="BS96" s="803" t="s">
        <v>1854</v>
      </c>
      <c r="BT96" s="803" t="s">
        <v>1854</v>
      </c>
      <c r="BU96" s="808" t="s">
        <v>1854</v>
      </c>
      <c r="BV96" s="811" t="s">
        <v>1854</v>
      </c>
      <c r="BW96" s="803" t="s">
        <v>1854</v>
      </c>
      <c r="BX96" s="803" t="s">
        <v>1854</v>
      </c>
      <c r="BY96" s="803" t="s">
        <v>1854</v>
      </c>
      <c r="BZ96" s="803" t="s">
        <v>1854</v>
      </c>
      <c r="CA96" s="811" t="s">
        <v>1854</v>
      </c>
      <c r="CB96" s="803" t="s">
        <v>1854</v>
      </c>
      <c r="CC96" s="803" t="s">
        <v>1854</v>
      </c>
      <c r="CD96" s="803" t="s">
        <v>1854</v>
      </c>
      <c r="CE96" s="808" t="s">
        <v>1854</v>
      </c>
      <c r="CF96" s="803" t="s">
        <v>1854</v>
      </c>
      <c r="CG96" s="803" t="s">
        <v>1854</v>
      </c>
      <c r="CH96" s="803" t="s">
        <v>1854</v>
      </c>
      <c r="CI96" s="803" t="s">
        <v>1854</v>
      </c>
      <c r="CJ96" s="808" t="s">
        <v>1854</v>
      </c>
      <c r="CK96" s="2012"/>
      <c r="CL96" s="1997"/>
      <c r="CM96" s="1997"/>
      <c r="CN96" s="1997"/>
      <c r="CO96" s="2013">
        <v>77</v>
      </c>
      <c r="CP96" s="811" t="s">
        <v>1854</v>
      </c>
      <c r="CQ96" s="803" t="s">
        <v>1854</v>
      </c>
      <c r="CR96" s="803" t="s">
        <v>1854</v>
      </c>
      <c r="CS96" s="803" t="s">
        <v>1854</v>
      </c>
      <c r="CT96" s="808" t="s">
        <v>1854</v>
      </c>
      <c r="CU96" s="1292">
        <v>-0.45300000000000001</v>
      </c>
      <c r="CV96" s="1287" t="s">
        <v>1854</v>
      </c>
      <c r="CW96" s="1287" t="s">
        <v>1854</v>
      </c>
      <c r="CX96" s="1289" t="s">
        <v>1854</v>
      </c>
      <c r="CY96" s="1290">
        <v>0.55400000000000005</v>
      </c>
      <c r="CZ96" s="1287" t="s">
        <v>1854</v>
      </c>
      <c r="DA96" s="1287" t="s">
        <v>1854</v>
      </c>
      <c r="DB96" s="1289" t="s">
        <v>1854</v>
      </c>
      <c r="DC96" s="788"/>
      <c r="DD96" s="816">
        <v>1</v>
      </c>
      <c r="DE96" s="817"/>
    </row>
    <row r="97" spans="1:109" ht="15.75" customHeight="1">
      <c r="A97" s="775" t="s">
        <v>1022</v>
      </c>
      <c r="B97" s="776">
        <v>91</v>
      </c>
      <c r="C97" s="792" t="s">
        <v>2193</v>
      </c>
      <c r="D97" s="776" t="s">
        <v>2180</v>
      </c>
      <c r="E97" s="776" t="s">
        <v>1801</v>
      </c>
      <c r="F97" s="788" t="s">
        <v>2194</v>
      </c>
      <c r="G97" s="793" t="s">
        <v>2195</v>
      </c>
      <c r="H97" s="794" t="s">
        <v>2196</v>
      </c>
      <c r="I97" s="795">
        <v>1</v>
      </c>
      <c r="J97" s="796"/>
      <c r="K97" s="796"/>
      <c r="L97" s="796"/>
      <c r="M97" s="796"/>
      <c r="N97" s="796"/>
      <c r="O97" s="796"/>
      <c r="P97" s="797"/>
      <c r="Q97" s="798">
        <f t="shared" si="1"/>
        <v>1</v>
      </c>
      <c r="R97" s="792" t="s">
        <v>986</v>
      </c>
      <c r="S97" s="776" t="s">
        <v>964</v>
      </c>
      <c r="T97" s="799" t="s">
        <v>965</v>
      </c>
      <c r="U97" s="776" t="s">
        <v>1879</v>
      </c>
      <c r="V97" s="776" t="s">
        <v>990</v>
      </c>
      <c r="W97" s="776" t="s">
        <v>2197</v>
      </c>
      <c r="X97" s="832">
        <v>0</v>
      </c>
      <c r="Y97" s="801" t="s">
        <v>966</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961</v>
      </c>
      <c r="BM97" s="788" t="s">
        <v>961</v>
      </c>
      <c r="BN97" s="788" t="s">
        <v>961</v>
      </c>
      <c r="BO97" s="788" t="s">
        <v>961</v>
      </c>
      <c r="BP97" s="799" t="s">
        <v>961</v>
      </c>
      <c r="BQ97" s="807" t="s">
        <v>1854</v>
      </c>
      <c r="BR97" s="803" t="s">
        <v>1854</v>
      </c>
      <c r="BS97" s="803" t="s">
        <v>1854</v>
      </c>
      <c r="BT97" s="803" t="s">
        <v>1854</v>
      </c>
      <c r="BU97" s="808" t="s">
        <v>1854</v>
      </c>
      <c r="BV97" s="811">
        <v>0</v>
      </c>
      <c r="BW97" s="803">
        <v>0</v>
      </c>
      <c r="BX97" s="803">
        <v>0</v>
      </c>
      <c r="BY97" s="803">
        <v>0</v>
      </c>
      <c r="BZ97" s="803">
        <v>0</v>
      </c>
      <c r="CA97" s="811" t="s">
        <v>1854</v>
      </c>
      <c r="CB97" s="803" t="s">
        <v>1854</v>
      </c>
      <c r="CC97" s="803" t="s">
        <v>1854</v>
      </c>
      <c r="CD97" s="803" t="s">
        <v>1854</v>
      </c>
      <c r="CE97" s="808" t="s">
        <v>1854</v>
      </c>
      <c r="CF97" s="803" t="s">
        <v>1854</v>
      </c>
      <c r="CG97" s="803" t="s">
        <v>1854</v>
      </c>
      <c r="CH97" s="803" t="s">
        <v>1854</v>
      </c>
      <c r="CI97" s="803" t="s">
        <v>1854</v>
      </c>
      <c r="CJ97" s="808" t="s">
        <v>1854</v>
      </c>
      <c r="CK97" s="811">
        <v>583</v>
      </c>
      <c r="CL97" s="803">
        <v>583</v>
      </c>
      <c r="CM97" s="803">
        <v>583</v>
      </c>
      <c r="CN97" s="803">
        <v>583</v>
      </c>
      <c r="CO97" s="808">
        <v>583</v>
      </c>
      <c r="CP97" s="811" t="s">
        <v>1854</v>
      </c>
      <c r="CQ97" s="803" t="s">
        <v>1854</v>
      </c>
      <c r="CR97" s="803" t="s">
        <v>1854</v>
      </c>
      <c r="CS97" s="803" t="s">
        <v>1854</v>
      </c>
      <c r="CT97" s="808" t="s">
        <v>1854</v>
      </c>
      <c r="CU97" s="1288">
        <v>-2.12E-4</v>
      </c>
      <c r="CV97" s="1287" t="s">
        <v>1854</v>
      </c>
      <c r="CW97" s="1287" t="s">
        <v>1854</v>
      </c>
      <c r="CX97" s="1289" t="s">
        <v>1854</v>
      </c>
      <c r="CY97" s="1287">
        <v>1.84E-4</v>
      </c>
      <c r="CZ97" s="1287" t="s">
        <v>1854</v>
      </c>
      <c r="DA97" s="1287" t="s">
        <v>1854</v>
      </c>
      <c r="DB97" s="1289" t="s">
        <v>1854</v>
      </c>
      <c r="DC97" s="788"/>
      <c r="DD97" s="816">
        <v>1</v>
      </c>
      <c r="DE97" s="817"/>
    </row>
    <row r="98" spans="1:109" ht="15.75" customHeight="1">
      <c r="A98" s="775" t="s">
        <v>1022</v>
      </c>
      <c r="B98" s="776">
        <v>92</v>
      </c>
      <c r="C98" s="792" t="s">
        <v>2198</v>
      </c>
      <c r="D98" s="776" t="s">
        <v>2180</v>
      </c>
      <c r="E98" s="776" t="s">
        <v>1808</v>
      </c>
      <c r="F98" s="788" t="s">
        <v>2199</v>
      </c>
      <c r="G98" s="793" t="s">
        <v>2200</v>
      </c>
      <c r="H98" s="794" t="s">
        <v>2201</v>
      </c>
      <c r="I98" s="795">
        <v>0.5</v>
      </c>
      <c r="J98" s="796">
        <v>0.5</v>
      </c>
      <c r="K98" s="796"/>
      <c r="L98" s="796"/>
      <c r="M98" s="796"/>
      <c r="N98" s="796"/>
      <c r="O98" s="796"/>
      <c r="P98" s="797"/>
      <c r="Q98" s="798">
        <f t="shared" si="1"/>
        <v>1</v>
      </c>
      <c r="R98" s="792" t="s">
        <v>986</v>
      </c>
      <c r="S98" s="776" t="s">
        <v>964</v>
      </c>
      <c r="T98" s="799" t="s">
        <v>965</v>
      </c>
      <c r="U98" s="776" t="s">
        <v>2202</v>
      </c>
      <c r="V98" s="776" t="s">
        <v>1039</v>
      </c>
      <c r="W98" s="776" t="s">
        <v>2203</v>
      </c>
      <c r="X98" s="832">
        <v>0</v>
      </c>
      <c r="Y98" s="801" t="s">
        <v>966</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961</v>
      </c>
      <c r="BM98" s="788" t="s">
        <v>961</v>
      </c>
      <c r="BN98" s="788" t="s">
        <v>961</v>
      </c>
      <c r="BO98" s="788" t="s">
        <v>961</v>
      </c>
      <c r="BP98" s="799" t="s">
        <v>961</v>
      </c>
      <c r="BQ98" s="811" t="s">
        <v>1854</v>
      </c>
      <c r="BR98" s="803" t="s">
        <v>1854</v>
      </c>
      <c r="BS98" s="803" t="s">
        <v>1854</v>
      </c>
      <c r="BT98" s="803" t="s">
        <v>1854</v>
      </c>
      <c r="BU98" s="808" t="s">
        <v>1854</v>
      </c>
      <c r="BV98" s="811">
        <v>17652</v>
      </c>
      <c r="BW98" s="803">
        <v>17652</v>
      </c>
      <c r="BX98" s="803">
        <v>17652</v>
      </c>
      <c r="BY98" s="803">
        <v>17652</v>
      </c>
      <c r="BZ98" s="803">
        <v>17652</v>
      </c>
      <c r="CA98" s="811" t="s">
        <v>1854</v>
      </c>
      <c r="CB98" s="803" t="s">
        <v>1854</v>
      </c>
      <c r="CC98" s="803" t="s">
        <v>1854</v>
      </c>
      <c r="CD98" s="803" t="s">
        <v>1854</v>
      </c>
      <c r="CE98" s="808" t="s">
        <v>1854</v>
      </c>
      <c r="CF98" s="803" t="s">
        <v>1854</v>
      </c>
      <c r="CG98" s="803" t="s">
        <v>1854</v>
      </c>
      <c r="CH98" s="803" t="s">
        <v>1854</v>
      </c>
      <c r="CI98" s="803" t="s">
        <v>1854</v>
      </c>
      <c r="CJ98" s="808" t="s">
        <v>1854</v>
      </c>
      <c r="CK98" s="811">
        <v>17858</v>
      </c>
      <c r="CL98" s="803">
        <v>17858</v>
      </c>
      <c r="CM98" s="803">
        <v>17858</v>
      </c>
      <c r="CN98" s="803">
        <v>17858</v>
      </c>
      <c r="CO98" s="808">
        <v>17858</v>
      </c>
      <c r="CP98" s="811" t="s">
        <v>1854</v>
      </c>
      <c r="CQ98" s="803" t="s">
        <v>1854</v>
      </c>
      <c r="CR98" s="803" t="s">
        <v>1854</v>
      </c>
      <c r="CS98" s="803" t="s">
        <v>1854</v>
      </c>
      <c r="CT98" s="808" t="s">
        <v>1854</v>
      </c>
      <c r="CU98" s="1288">
        <v>-7.2099999999999996E-4</v>
      </c>
      <c r="CV98" s="1287" t="s">
        <v>1854</v>
      </c>
      <c r="CW98" s="1287" t="s">
        <v>1854</v>
      </c>
      <c r="CX98" s="1289" t="s">
        <v>1854</v>
      </c>
      <c r="CY98" s="1287">
        <v>4.2700000000000002E-4</v>
      </c>
      <c r="CZ98" s="1287" t="s">
        <v>1854</v>
      </c>
      <c r="DA98" s="1287" t="s">
        <v>1854</v>
      </c>
      <c r="DB98" s="1289" t="s">
        <v>1854</v>
      </c>
      <c r="DC98" s="788"/>
      <c r="DD98" s="816">
        <v>1</v>
      </c>
      <c r="DE98" s="817"/>
    </row>
    <row r="99" spans="1:109" ht="15.75" customHeight="1">
      <c r="A99" s="775" t="s">
        <v>1022</v>
      </c>
      <c r="B99" s="776">
        <v>93</v>
      </c>
      <c r="C99" s="792" t="s">
        <v>2204</v>
      </c>
      <c r="D99" s="776" t="s">
        <v>2180</v>
      </c>
      <c r="E99" s="776" t="s">
        <v>1808</v>
      </c>
      <c r="F99" s="788" t="s">
        <v>2205</v>
      </c>
      <c r="G99" s="793" t="s">
        <v>2206</v>
      </c>
      <c r="H99" s="794" t="s">
        <v>2207</v>
      </c>
      <c r="I99" s="795"/>
      <c r="J99" s="796">
        <v>1</v>
      </c>
      <c r="K99" s="796"/>
      <c r="L99" s="796"/>
      <c r="M99" s="796"/>
      <c r="N99" s="796"/>
      <c r="O99" s="796"/>
      <c r="P99" s="797"/>
      <c r="Q99" s="798">
        <f t="shared" si="1"/>
        <v>1</v>
      </c>
      <c r="R99" s="792" t="s">
        <v>983</v>
      </c>
      <c r="S99" s="776" t="s">
        <v>964</v>
      </c>
      <c r="T99" s="799" t="s">
        <v>965</v>
      </c>
      <c r="U99" s="776" t="s">
        <v>2208</v>
      </c>
      <c r="V99" s="776" t="s">
        <v>269</v>
      </c>
      <c r="W99" s="776" t="s">
        <v>2209</v>
      </c>
      <c r="X99" s="1278">
        <v>0</v>
      </c>
      <c r="Y99" s="801" t="s">
        <v>966</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961</v>
      </c>
      <c r="BM99" s="788" t="s">
        <v>961</v>
      </c>
      <c r="BN99" s="788" t="s">
        <v>961</v>
      </c>
      <c r="BO99" s="788" t="s">
        <v>961</v>
      </c>
      <c r="BP99" s="799" t="s">
        <v>961</v>
      </c>
      <c r="BQ99" s="811" t="s">
        <v>1854</v>
      </c>
      <c r="BR99" s="803" t="s">
        <v>1854</v>
      </c>
      <c r="BS99" s="803" t="s">
        <v>1854</v>
      </c>
      <c r="BT99" s="803" t="s">
        <v>1854</v>
      </c>
      <c r="BU99" s="808" t="s">
        <v>1854</v>
      </c>
      <c r="BV99" s="811">
        <v>94</v>
      </c>
      <c r="BW99" s="803">
        <v>94</v>
      </c>
      <c r="BX99" s="803">
        <v>94</v>
      </c>
      <c r="BY99" s="803">
        <v>94</v>
      </c>
      <c r="BZ99" s="803">
        <v>94</v>
      </c>
      <c r="CA99" s="811">
        <v>97</v>
      </c>
      <c r="CB99" s="803">
        <v>97</v>
      </c>
      <c r="CC99" s="803">
        <v>97</v>
      </c>
      <c r="CD99" s="803">
        <v>97</v>
      </c>
      <c r="CE99" s="808">
        <v>97</v>
      </c>
      <c r="CF99" s="803" t="s">
        <v>1854</v>
      </c>
      <c r="CG99" s="803" t="s">
        <v>1854</v>
      </c>
      <c r="CH99" s="803" t="s">
        <v>1854</v>
      </c>
      <c r="CI99" s="803" t="s">
        <v>1854</v>
      </c>
      <c r="CJ99" s="803" t="s">
        <v>1854</v>
      </c>
      <c r="CK99" s="811" t="s">
        <v>1854</v>
      </c>
      <c r="CL99" s="803" t="s">
        <v>1854</v>
      </c>
      <c r="CM99" s="803" t="s">
        <v>1854</v>
      </c>
      <c r="CN99" s="803" t="s">
        <v>1854</v>
      </c>
      <c r="CO99" s="808" t="s">
        <v>1854</v>
      </c>
      <c r="CP99" s="811" t="s">
        <v>1854</v>
      </c>
      <c r="CQ99" s="803" t="s">
        <v>1854</v>
      </c>
      <c r="CR99" s="803" t="s">
        <v>1854</v>
      </c>
      <c r="CS99" s="803" t="s">
        <v>1854</v>
      </c>
      <c r="CT99" s="808" t="s">
        <v>1854</v>
      </c>
      <c r="CU99" s="1288">
        <v>-8.5900000000000004E-3</v>
      </c>
      <c r="CV99" s="1287" t="s">
        <v>1854</v>
      </c>
      <c r="CW99" s="1287" t="s">
        <v>1854</v>
      </c>
      <c r="CX99" s="1289" t="s">
        <v>1854</v>
      </c>
      <c r="CY99" s="1287" t="s">
        <v>1854</v>
      </c>
      <c r="CZ99" s="1287" t="s">
        <v>1854</v>
      </c>
      <c r="DA99" s="1287" t="s">
        <v>1854</v>
      </c>
      <c r="DB99" s="1289" t="s">
        <v>1854</v>
      </c>
      <c r="DC99" s="788"/>
      <c r="DD99" s="816">
        <v>1</v>
      </c>
      <c r="DE99" s="817"/>
    </row>
    <row r="100" spans="1:109" ht="15.75" customHeight="1">
      <c r="A100" s="775" t="s">
        <v>1022</v>
      </c>
      <c r="B100" s="776">
        <v>94</v>
      </c>
      <c r="C100" s="792" t="s">
        <v>2210</v>
      </c>
      <c r="D100" s="776" t="s">
        <v>2180</v>
      </c>
      <c r="E100" s="776" t="s">
        <v>1819</v>
      </c>
      <c r="F100" s="788" t="s">
        <v>2211</v>
      </c>
      <c r="G100" s="793" t="s">
        <v>2212</v>
      </c>
      <c r="H100" s="794" t="s">
        <v>2213</v>
      </c>
      <c r="I100" s="795">
        <v>1</v>
      </c>
      <c r="J100" s="796"/>
      <c r="K100" s="796"/>
      <c r="L100" s="796"/>
      <c r="M100" s="796"/>
      <c r="N100" s="796"/>
      <c r="O100" s="796"/>
      <c r="P100" s="797"/>
      <c r="Q100" s="798">
        <f t="shared" si="1"/>
        <v>1</v>
      </c>
      <c r="R100" s="792" t="s">
        <v>983</v>
      </c>
      <c r="S100" s="776" t="s">
        <v>964</v>
      </c>
      <c r="T100" s="799" t="s">
        <v>965</v>
      </c>
      <c r="U100" s="776" t="s">
        <v>1891</v>
      </c>
      <c r="V100" s="776" t="s">
        <v>269</v>
      </c>
      <c r="W100" s="776" t="s">
        <v>2214</v>
      </c>
      <c r="X100" s="832">
        <v>0</v>
      </c>
      <c r="Y100" s="822" t="s">
        <v>966</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961</v>
      </c>
      <c r="BM100" s="788" t="s">
        <v>961</v>
      </c>
      <c r="BN100" s="788" t="s">
        <v>961</v>
      </c>
      <c r="BO100" s="788" t="s">
        <v>961</v>
      </c>
      <c r="BP100" s="799" t="s">
        <v>961</v>
      </c>
      <c r="BQ100" s="811" t="s">
        <v>1854</v>
      </c>
      <c r="BR100" s="803" t="s">
        <v>1854</v>
      </c>
      <c r="BS100" s="803" t="s">
        <v>1854</v>
      </c>
      <c r="BT100" s="803" t="s">
        <v>1854</v>
      </c>
      <c r="BU100" s="808" t="s">
        <v>1854</v>
      </c>
      <c r="BV100" s="811" t="s">
        <v>1854</v>
      </c>
      <c r="BW100" s="803" t="s">
        <v>1854</v>
      </c>
      <c r="BX100" s="803" t="s">
        <v>1854</v>
      </c>
      <c r="BY100" s="803" t="s">
        <v>1854</v>
      </c>
      <c r="BZ100" s="803" t="s">
        <v>1854</v>
      </c>
      <c r="CA100" s="811" t="s">
        <v>1854</v>
      </c>
      <c r="CB100" s="803" t="s">
        <v>1854</v>
      </c>
      <c r="CC100" s="803" t="s">
        <v>1854</v>
      </c>
      <c r="CD100" s="803" t="s">
        <v>1854</v>
      </c>
      <c r="CE100" s="808" t="s">
        <v>1854</v>
      </c>
      <c r="CF100" s="803" t="s">
        <v>1854</v>
      </c>
      <c r="CG100" s="803" t="s">
        <v>1854</v>
      </c>
      <c r="CH100" s="803" t="s">
        <v>1854</v>
      </c>
      <c r="CI100" s="803" t="s">
        <v>1854</v>
      </c>
      <c r="CJ100" s="808" t="s">
        <v>1854</v>
      </c>
      <c r="CK100" s="811" t="s">
        <v>1854</v>
      </c>
      <c r="CL100" s="803" t="s">
        <v>1854</v>
      </c>
      <c r="CM100" s="803" t="s">
        <v>1854</v>
      </c>
      <c r="CN100" s="803" t="s">
        <v>1854</v>
      </c>
      <c r="CO100" s="808" t="s">
        <v>1854</v>
      </c>
      <c r="CP100" s="811" t="s">
        <v>1854</v>
      </c>
      <c r="CQ100" s="803" t="s">
        <v>1854</v>
      </c>
      <c r="CR100" s="803" t="s">
        <v>1854</v>
      </c>
      <c r="CS100" s="803" t="s">
        <v>1854</v>
      </c>
      <c r="CT100" s="808" t="s">
        <v>1854</v>
      </c>
      <c r="CU100" s="1292">
        <v>-2.3800000000000002E-3</v>
      </c>
      <c r="CV100" s="1287" t="s">
        <v>1854</v>
      </c>
      <c r="CW100" s="1287" t="s">
        <v>1854</v>
      </c>
      <c r="CX100" s="1289" t="s">
        <v>1854</v>
      </c>
      <c r="CY100" s="1287" t="s">
        <v>1854</v>
      </c>
      <c r="CZ100" s="1287" t="s">
        <v>1854</v>
      </c>
      <c r="DA100" s="1287" t="s">
        <v>1854</v>
      </c>
      <c r="DB100" s="1289" t="s">
        <v>1854</v>
      </c>
      <c r="DC100" s="788"/>
      <c r="DD100" s="816">
        <v>1</v>
      </c>
      <c r="DE100" s="817"/>
    </row>
    <row r="101" spans="1:109" ht="15.75" customHeight="1">
      <c r="A101" s="775" t="s">
        <v>1022</v>
      </c>
      <c r="B101" s="776">
        <v>95</v>
      </c>
      <c r="C101" s="792" t="s">
        <v>2215</v>
      </c>
      <c r="D101" s="776" t="s">
        <v>2180</v>
      </c>
      <c r="E101" s="776" t="s">
        <v>1808</v>
      </c>
      <c r="F101" s="788" t="s">
        <v>2216</v>
      </c>
      <c r="G101" s="793" t="s">
        <v>2217</v>
      </c>
      <c r="H101" s="794" t="s">
        <v>2218</v>
      </c>
      <c r="I101" s="795">
        <v>0.2</v>
      </c>
      <c r="J101" s="796">
        <v>0.8</v>
      </c>
      <c r="K101" s="796"/>
      <c r="L101" s="796"/>
      <c r="M101" s="796"/>
      <c r="N101" s="796"/>
      <c r="O101" s="796"/>
      <c r="P101" s="797"/>
      <c r="Q101" s="798">
        <f t="shared" si="1"/>
        <v>1</v>
      </c>
      <c r="R101" s="792" t="s">
        <v>986</v>
      </c>
      <c r="S101" s="776" t="s">
        <v>964</v>
      </c>
      <c r="T101" s="799" t="s">
        <v>965</v>
      </c>
      <c r="U101" s="776" t="s">
        <v>2219</v>
      </c>
      <c r="V101" s="776" t="s">
        <v>269</v>
      </c>
      <c r="W101" s="776" t="s">
        <v>2220</v>
      </c>
      <c r="X101" s="1278">
        <v>1</v>
      </c>
      <c r="Y101" s="822" t="s">
        <v>966</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961</v>
      </c>
      <c r="BM101" s="788" t="s">
        <v>961</v>
      </c>
      <c r="BN101" s="788" t="s">
        <v>961</v>
      </c>
      <c r="BO101" s="788" t="s">
        <v>961</v>
      </c>
      <c r="BP101" s="799" t="s">
        <v>961</v>
      </c>
      <c r="BQ101" s="811" t="s">
        <v>1854</v>
      </c>
      <c r="BR101" s="803" t="s">
        <v>1854</v>
      </c>
      <c r="BS101" s="803" t="s">
        <v>1854</v>
      </c>
      <c r="BT101" s="803" t="s">
        <v>1854</v>
      </c>
      <c r="BU101" s="808" t="s">
        <v>1854</v>
      </c>
      <c r="BV101" s="811">
        <v>75</v>
      </c>
      <c r="BW101" s="803">
        <v>75</v>
      </c>
      <c r="BX101" s="803">
        <v>75</v>
      </c>
      <c r="BY101" s="803">
        <v>75</v>
      </c>
      <c r="BZ101" s="803">
        <v>75</v>
      </c>
      <c r="CA101" s="811" t="s">
        <v>1854</v>
      </c>
      <c r="CB101" s="803" t="s">
        <v>1854</v>
      </c>
      <c r="CC101" s="803" t="s">
        <v>1854</v>
      </c>
      <c r="CD101" s="803" t="s">
        <v>1854</v>
      </c>
      <c r="CE101" s="808" t="s">
        <v>1854</v>
      </c>
      <c r="CF101" s="803" t="s">
        <v>1854</v>
      </c>
      <c r="CG101" s="803" t="s">
        <v>1854</v>
      </c>
      <c r="CH101" s="803" t="s">
        <v>1854</v>
      </c>
      <c r="CI101" s="803" t="s">
        <v>1854</v>
      </c>
      <c r="CJ101" s="808" t="s">
        <v>1854</v>
      </c>
      <c r="CK101" s="811">
        <v>93</v>
      </c>
      <c r="CL101" s="803">
        <v>93</v>
      </c>
      <c r="CM101" s="803">
        <v>93</v>
      </c>
      <c r="CN101" s="803">
        <v>93</v>
      </c>
      <c r="CO101" s="808">
        <v>93</v>
      </c>
      <c r="CP101" s="811" t="s">
        <v>1854</v>
      </c>
      <c r="CQ101" s="803" t="s">
        <v>1854</v>
      </c>
      <c r="CR101" s="803" t="s">
        <v>1854</v>
      </c>
      <c r="CS101" s="803" t="s">
        <v>1854</v>
      </c>
      <c r="CT101" s="808" t="s">
        <v>1854</v>
      </c>
      <c r="CU101" s="1288">
        <v>-2.1100000000000001E-2</v>
      </c>
      <c r="CV101" s="1287" t="s">
        <v>1854</v>
      </c>
      <c r="CW101" s="1287" t="s">
        <v>1854</v>
      </c>
      <c r="CX101" s="1289" t="s">
        <v>1854</v>
      </c>
      <c r="CY101" s="1287">
        <v>2.0799999999999999E-2</v>
      </c>
      <c r="CZ101" s="1287" t="s">
        <v>1854</v>
      </c>
      <c r="DA101" s="1287" t="s">
        <v>1854</v>
      </c>
      <c r="DB101" s="1289" t="s">
        <v>1854</v>
      </c>
      <c r="DC101" s="788"/>
      <c r="DD101" s="816">
        <v>1</v>
      </c>
      <c r="DE101" s="817"/>
    </row>
    <row r="102" spans="1:109" ht="15.75" customHeight="1">
      <c r="A102" s="775" t="s">
        <v>1022</v>
      </c>
      <c r="B102" s="776">
        <v>96</v>
      </c>
      <c r="C102" s="792" t="s">
        <v>2221</v>
      </c>
      <c r="D102" s="776" t="s">
        <v>2180</v>
      </c>
      <c r="E102" s="776" t="s">
        <v>1819</v>
      </c>
      <c r="F102" s="788" t="s">
        <v>2222</v>
      </c>
      <c r="G102" s="793" t="s">
        <v>2223</v>
      </c>
      <c r="H102" s="794" t="s">
        <v>2224</v>
      </c>
      <c r="I102" s="795">
        <v>1</v>
      </c>
      <c r="J102" s="796"/>
      <c r="K102" s="796"/>
      <c r="L102" s="796"/>
      <c r="M102" s="796"/>
      <c r="N102" s="796"/>
      <c r="O102" s="796"/>
      <c r="P102" s="797"/>
      <c r="Q102" s="798">
        <f t="shared" si="1"/>
        <v>1</v>
      </c>
      <c r="R102" s="792" t="s">
        <v>986</v>
      </c>
      <c r="S102" s="776" t="s">
        <v>964</v>
      </c>
      <c r="T102" s="799" t="s">
        <v>965</v>
      </c>
      <c r="U102" s="776" t="s">
        <v>1891</v>
      </c>
      <c r="V102" s="776" t="s">
        <v>990</v>
      </c>
      <c r="W102" s="776" t="s">
        <v>2225</v>
      </c>
      <c r="X102" s="832">
        <v>1</v>
      </c>
      <c r="Y102" s="822" t="s">
        <v>977</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961</v>
      </c>
      <c r="BM102" s="788" t="s">
        <v>961</v>
      </c>
      <c r="BN102" s="788" t="s">
        <v>961</v>
      </c>
      <c r="BO102" s="788" t="s">
        <v>961</v>
      </c>
      <c r="BP102" s="799" t="s">
        <v>961</v>
      </c>
      <c r="BQ102" s="811" t="s">
        <v>1854</v>
      </c>
      <c r="BR102" s="803" t="s">
        <v>1854</v>
      </c>
      <c r="BS102" s="803" t="s">
        <v>1854</v>
      </c>
      <c r="BT102" s="803" t="s">
        <v>1854</v>
      </c>
      <c r="BU102" s="808" t="s">
        <v>1854</v>
      </c>
      <c r="BV102" s="811" t="s">
        <v>1854</v>
      </c>
      <c r="BW102" s="803" t="s">
        <v>1854</v>
      </c>
      <c r="BX102" s="803" t="s">
        <v>1854</v>
      </c>
      <c r="BY102" s="803" t="s">
        <v>1854</v>
      </c>
      <c r="BZ102" s="803" t="s">
        <v>1854</v>
      </c>
      <c r="CA102" s="811" t="s">
        <v>1854</v>
      </c>
      <c r="CB102" s="803" t="s">
        <v>1854</v>
      </c>
      <c r="CC102" s="803" t="s">
        <v>1854</v>
      </c>
      <c r="CD102" s="803" t="s">
        <v>1854</v>
      </c>
      <c r="CE102" s="808" t="s">
        <v>1854</v>
      </c>
      <c r="CF102" s="803" t="s">
        <v>1854</v>
      </c>
      <c r="CG102" s="803" t="s">
        <v>1854</v>
      </c>
      <c r="CH102" s="803" t="s">
        <v>1854</v>
      </c>
      <c r="CI102" s="803" t="s">
        <v>1854</v>
      </c>
      <c r="CJ102" s="808" t="s">
        <v>1854</v>
      </c>
      <c r="CK102" s="811">
        <v>-733.5</v>
      </c>
      <c r="CL102" s="803">
        <v>-733.5</v>
      </c>
      <c r="CM102" s="803">
        <v>-733.5</v>
      </c>
      <c r="CN102" s="803">
        <v>-733.5</v>
      </c>
      <c r="CO102" s="808">
        <v>-733.5</v>
      </c>
      <c r="CP102" s="811" t="s">
        <v>1854</v>
      </c>
      <c r="CQ102" s="803" t="s">
        <v>1854</v>
      </c>
      <c r="CR102" s="803" t="s">
        <v>1854</v>
      </c>
      <c r="CS102" s="803" t="s">
        <v>1854</v>
      </c>
      <c r="CT102" s="808" t="s">
        <v>1854</v>
      </c>
      <c r="CU102" s="1288">
        <v>-5.0000000000000002E-5</v>
      </c>
      <c r="CV102" s="1287" t="s">
        <v>1854</v>
      </c>
      <c r="CW102" s="1287" t="s">
        <v>1854</v>
      </c>
      <c r="CX102" s="1289" t="s">
        <v>1854</v>
      </c>
      <c r="CY102" s="1287">
        <v>5.0000000000000002E-5</v>
      </c>
      <c r="CZ102" s="1287" t="s">
        <v>1854</v>
      </c>
      <c r="DA102" s="1287" t="s">
        <v>1854</v>
      </c>
      <c r="DB102" s="1289" t="s">
        <v>1854</v>
      </c>
      <c r="DC102" s="788" t="s">
        <v>972</v>
      </c>
      <c r="DD102" s="816">
        <v>1</v>
      </c>
      <c r="DE102" s="817" t="s">
        <v>2226</v>
      </c>
    </row>
    <row r="103" spans="1:109" ht="15.75" customHeight="1">
      <c r="A103" s="775" t="s">
        <v>1022</v>
      </c>
      <c r="B103" s="776">
        <v>97</v>
      </c>
      <c r="C103" s="792" t="s">
        <v>2227</v>
      </c>
      <c r="D103" s="776" t="s">
        <v>2153</v>
      </c>
      <c r="E103" s="776" t="s">
        <v>1819</v>
      </c>
      <c r="F103" s="788" t="s">
        <v>2228</v>
      </c>
      <c r="G103" s="793" t="s">
        <v>659</v>
      </c>
      <c r="H103" s="794" t="s">
        <v>2229</v>
      </c>
      <c r="I103" s="795"/>
      <c r="J103" s="796"/>
      <c r="K103" s="796"/>
      <c r="L103" s="796"/>
      <c r="M103" s="796">
        <v>1</v>
      </c>
      <c r="N103" s="796"/>
      <c r="O103" s="796"/>
      <c r="P103" s="797"/>
      <c r="Q103" s="798">
        <f t="shared" si="1"/>
        <v>1</v>
      </c>
      <c r="R103" s="792" t="s">
        <v>963</v>
      </c>
      <c r="S103" s="776"/>
      <c r="T103" s="799"/>
      <c r="U103" s="776" t="s">
        <v>2030</v>
      </c>
      <c r="V103" s="776" t="s">
        <v>269</v>
      </c>
      <c r="W103" s="776" t="s">
        <v>2178</v>
      </c>
      <c r="X103" s="1313">
        <v>1</v>
      </c>
      <c r="Y103" s="824" t="s">
        <v>966</v>
      </c>
      <c r="Z103" s="793" t="s">
        <v>659</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1022</v>
      </c>
      <c r="B104" s="776">
        <v>98</v>
      </c>
      <c r="C104" s="792" t="s">
        <v>2230</v>
      </c>
      <c r="D104" s="776"/>
      <c r="E104" s="776"/>
      <c r="F104" s="788" t="s">
        <v>2231</v>
      </c>
      <c r="G104" s="793" t="s">
        <v>2232</v>
      </c>
      <c r="H104" s="794"/>
      <c r="I104" s="795"/>
      <c r="J104" s="796">
        <v>1</v>
      </c>
      <c r="K104" s="796"/>
      <c r="L104" s="796"/>
      <c r="M104" s="796"/>
      <c r="N104" s="796"/>
      <c r="O104" s="796"/>
      <c r="P104" s="797"/>
      <c r="Q104" s="798">
        <f t="shared" si="1"/>
        <v>1</v>
      </c>
      <c r="R104" s="792" t="s">
        <v>983</v>
      </c>
      <c r="S104" s="776" t="s">
        <v>964</v>
      </c>
      <c r="T104" s="799" t="s">
        <v>976</v>
      </c>
      <c r="U104" s="776"/>
      <c r="V104" s="859" t="s">
        <v>990</v>
      </c>
      <c r="W104" s="776" t="s">
        <v>2233</v>
      </c>
      <c r="X104" s="832">
        <v>0</v>
      </c>
      <c r="Y104" s="1307" t="s">
        <v>977</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961</v>
      </c>
      <c r="BQ104" s="811" t="s">
        <v>1854</v>
      </c>
      <c r="BR104" s="803" t="s">
        <v>1854</v>
      </c>
      <c r="BS104" s="803" t="s">
        <v>1854</v>
      </c>
      <c r="BT104" s="803" t="s">
        <v>1854</v>
      </c>
      <c r="BU104" s="808" t="s">
        <v>1854</v>
      </c>
      <c r="BV104" s="811" t="s">
        <v>1854</v>
      </c>
      <c r="BW104" s="803" t="s">
        <v>1854</v>
      </c>
      <c r="BX104" s="803" t="s">
        <v>1854</v>
      </c>
      <c r="BY104" s="803" t="s">
        <v>1854</v>
      </c>
      <c r="BZ104" s="803" t="s">
        <v>1854</v>
      </c>
      <c r="CA104" s="811" t="s">
        <v>1854</v>
      </c>
      <c r="CB104" s="803" t="s">
        <v>1854</v>
      </c>
      <c r="CC104" s="803" t="s">
        <v>1854</v>
      </c>
      <c r="CD104" s="803" t="s">
        <v>1854</v>
      </c>
      <c r="CE104" s="808" t="s">
        <v>1854</v>
      </c>
      <c r="CF104" s="803" t="s">
        <v>1854</v>
      </c>
      <c r="CG104" s="803" t="s">
        <v>1854</v>
      </c>
      <c r="CH104" s="803" t="s">
        <v>1854</v>
      </c>
      <c r="CI104" s="803" t="s">
        <v>1854</v>
      </c>
      <c r="CJ104" s="808" t="s">
        <v>1854</v>
      </c>
      <c r="CK104" s="811" t="s">
        <v>1854</v>
      </c>
      <c r="CL104" s="803" t="s">
        <v>1854</v>
      </c>
      <c r="CM104" s="803" t="s">
        <v>1854</v>
      </c>
      <c r="CN104" s="803" t="s">
        <v>1854</v>
      </c>
      <c r="CO104" s="808" t="s">
        <v>1854</v>
      </c>
      <c r="CP104" s="811" t="s">
        <v>1854</v>
      </c>
      <c r="CQ104" s="803" t="s">
        <v>1854</v>
      </c>
      <c r="CR104" s="803" t="s">
        <v>1854</v>
      </c>
      <c r="CS104" s="803" t="s">
        <v>1854</v>
      </c>
      <c r="CT104" s="808" t="s">
        <v>1854</v>
      </c>
      <c r="CU104" s="1292">
        <v>-5.3100000000000001E-2</v>
      </c>
      <c r="CV104" s="1287" t="s">
        <v>1854</v>
      </c>
      <c r="CW104" s="1287" t="s">
        <v>1854</v>
      </c>
      <c r="CX104" s="1289" t="s">
        <v>1854</v>
      </c>
      <c r="CY104" s="1287" t="s">
        <v>1854</v>
      </c>
      <c r="CZ104" s="1287" t="s">
        <v>1854</v>
      </c>
      <c r="DA104" s="1287" t="s">
        <v>1854</v>
      </c>
      <c r="DB104" s="1289" t="s">
        <v>1854</v>
      </c>
      <c r="DC104" s="788"/>
      <c r="DD104" s="816"/>
      <c r="DE104" s="817"/>
    </row>
    <row r="105" spans="1:109" ht="15.75" customHeight="1">
      <c r="A105" s="775" t="s">
        <v>1022</v>
      </c>
      <c r="B105" s="776">
        <v>99</v>
      </c>
      <c r="C105" s="792" t="s">
        <v>2234</v>
      </c>
      <c r="D105" s="776"/>
      <c r="E105" s="776"/>
      <c r="F105" s="788" t="s">
        <v>1944</v>
      </c>
      <c r="G105" s="793" t="s">
        <v>1945</v>
      </c>
      <c r="H105" s="794"/>
      <c r="I105" s="795"/>
      <c r="J105" s="796"/>
      <c r="K105" s="796"/>
      <c r="L105" s="796"/>
      <c r="M105" s="796"/>
      <c r="N105" s="796"/>
      <c r="O105" s="796"/>
      <c r="P105" s="797"/>
      <c r="Q105" s="798">
        <f t="shared" si="1"/>
        <v>0</v>
      </c>
      <c r="R105" s="792" t="s">
        <v>963</v>
      </c>
      <c r="S105" s="776"/>
      <c r="T105" s="799"/>
      <c r="U105" s="776"/>
      <c r="V105" s="1251" t="s">
        <v>1030</v>
      </c>
      <c r="W105" s="776" t="s">
        <v>1946</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1947</v>
      </c>
      <c r="AR105" s="803" t="s">
        <v>1947</v>
      </c>
      <c r="AS105" s="803" t="s">
        <v>1947</v>
      </c>
      <c r="AT105" s="803" t="s">
        <v>1947</v>
      </c>
      <c r="AU105" s="808" t="s">
        <v>1947</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1854</v>
      </c>
      <c r="BR105" s="803" t="s">
        <v>1854</v>
      </c>
      <c r="BS105" s="803" t="s">
        <v>1854</v>
      </c>
      <c r="BT105" s="803" t="s">
        <v>1854</v>
      </c>
      <c r="BU105" s="808" t="s">
        <v>1854</v>
      </c>
      <c r="BV105" s="811" t="s">
        <v>1854</v>
      </c>
      <c r="BW105" s="803" t="s">
        <v>1854</v>
      </c>
      <c r="BX105" s="803" t="s">
        <v>1854</v>
      </c>
      <c r="BY105" s="803" t="s">
        <v>1854</v>
      </c>
      <c r="BZ105" s="803" t="s">
        <v>1854</v>
      </c>
      <c r="CA105" s="811" t="s">
        <v>1854</v>
      </c>
      <c r="CB105" s="803" t="s">
        <v>1854</v>
      </c>
      <c r="CC105" s="803" t="s">
        <v>1854</v>
      </c>
      <c r="CD105" s="803" t="s">
        <v>1854</v>
      </c>
      <c r="CE105" s="808" t="s">
        <v>1854</v>
      </c>
      <c r="CF105" s="803" t="s">
        <v>1854</v>
      </c>
      <c r="CG105" s="803" t="s">
        <v>1854</v>
      </c>
      <c r="CH105" s="803" t="s">
        <v>1854</v>
      </c>
      <c r="CI105" s="803" t="s">
        <v>1854</v>
      </c>
      <c r="CJ105" s="808" t="s">
        <v>1854</v>
      </c>
      <c r="CK105" s="811" t="s">
        <v>1854</v>
      </c>
      <c r="CL105" s="803" t="s">
        <v>1854</v>
      </c>
      <c r="CM105" s="803" t="s">
        <v>1854</v>
      </c>
      <c r="CN105" s="803" t="s">
        <v>1854</v>
      </c>
      <c r="CO105" s="808" t="s">
        <v>1854</v>
      </c>
      <c r="CP105" s="811" t="s">
        <v>1854</v>
      </c>
      <c r="CQ105" s="803" t="s">
        <v>1854</v>
      </c>
      <c r="CR105" s="803" t="s">
        <v>1854</v>
      </c>
      <c r="CS105" s="803" t="s">
        <v>1854</v>
      </c>
      <c r="CT105" s="808" t="s">
        <v>1854</v>
      </c>
      <c r="CU105" s="1288" t="s">
        <v>1854</v>
      </c>
      <c r="CV105" s="1287" t="s">
        <v>1854</v>
      </c>
      <c r="CW105" s="1287" t="s">
        <v>1854</v>
      </c>
      <c r="CX105" s="1289" t="s">
        <v>1854</v>
      </c>
      <c r="CY105" s="1287" t="s">
        <v>1854</v>
      </c>
      <c r="CZ105" s="1287" t="s">
        <v>1854</v>
      </c>
      <c r="DA105" s="1287" t="s">
        <v>1854</v>
      </c>
      <c r="DB105" s="1289" t="s">
        <v>1854</v>
      </c>
      <c r="DC105" s="788"/>
      <c r="DD105" s="816"/>
      <c r="DE105" s="817"/>
    </row>
    <row r="106" spans="1:109" ht="22.9" customHeight="1">
      <c r="A106" s="775" t="s">
        <v>1022</v>
      </c>
      <c r="B106" s="776">
        <v>100</v>
      </c>
      <c r="C106" s="792" t="s">
        <v>2235</v>
      </c>
      <c r="D106" s="776"/>
      <c r="E106" s="776"/>
      <c r="F106" s="788" t="s">
        <v>2236</v>
      </c>
      <c r="G106" s="793" t="s">
        <v>2237</v>
      </c>
      <c r="H106" s="1253" t="s">
        <v>2238</v>
      </c>
      <c r="I106" s="795"/>
      <c r="J106" s="796"/>
      <c r="K106" s="796"/>
      <c r="L106" s="796"/>
      <c r="M106" s="796"/>
      <c r="N106" s="796"/>
      <c r="O106" s="796"/>
      <c r="P106" s="797"/>
      <c r="Q106" s="798">
        <f t="shared" si="1"/>
        <v>0</v>
      </c>
      <c r="R106" s="792" t="s">
        <v>963</v>
      </c>
      <c r="S106" s="776"/>
      <c r="T106" s="799"/>
      <c r="U106" s="776"/>
      <c r="V106" s="776" t="s">
        <v>990</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2239</v>
      </c>
      <c r="AR106" s="803" t="s">
        <v>2240</v>
      </c>
      <c r="AS106" s="803" t="s">
        <v>2241</v>
      </c>
      <c r="AT106" s="803" t="s">
        <v>2242</v>
      </c>
      <c r="AU106" s="808" t="s">
        <v>2243</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1854</v>
      </c>
      <c r="BR106" s="803" t="s">
        <v>1854</v>
      </c>
      <c r="BS106" s="803" t="s">
        <v>1854</v>
      </c>
      <c r="BT106" s="803" t="s">
        <v>1854</v>
      </c>
      <c r="BU106" s="808" t="s">
        <v>1854</v>
      </c>
      <c r="BV106" s="811" t="s">
        <v>1854</v>
      </c>
      <c r="BW106" s="803" t="s">
        <v>1854</v>
      </c>
      <c r="BX106" s="803" t="s">
        <v>1854</v>
      </c>
      <c r="BY106" s="803" t="s">
        <v>1854</v>
      </c>
      <c r="BZ106" s="803" t="s">
        <v>1854</v>
      </c>
      <c r="CA106" s="811" t="s">
        <v>1854</v>
      </c>
      <c r="CB106" s="803" t="s">
        <v>1854</v>
      </c>
      <c r="CC106" s="803" t="s">
        <v>1854</v>
      </c>
      <c r="CD106" s="803" t="s">
        <v>1854</v>
      </c>
      <c r="CE106" s="808" t="s">
        <v>1854</v>
      </c>
      <c r="CF106" s="803" t="s">
        <v>1854</v>
      </c>
      <c r="CG106" s="803" t="s">
        <v>1854</v>
      </c>
      <c r="CH106" s="803" t="s">
        <v>1854</v>
      </c>
      <c r="CI106" s="803" t="s">
        <v>1854</v>
      </c>
      <c r="CJ106" s="808" t="s">
        <v>1854</v>
      </c>
      <c r="CK106" s="811" t="s">
        <v>1854</v>
      </c>
      <c r="CL106" s="803" t="s">
        <v>1854</v>
      </c>
      <c r="CM106" s="803" t="s">
        <v>1854</v>
      </c>
      <c r="CN106" s="803" t="s">
        <v>1854</v>
      </c>
      <c r="CO106" s="808" t="s">
        <v>1854</v>
      </c>
      <c r="CP106" s="811" t="s">
        <v>1854</v>
      </c>
      <c r="CQ106" s="803" t="s">
        <v>1854</v>
      </c>
      <c r="CR106" s="803" t="s">
        <v>1854</v>
      </c>
      <c r="CS106" s="803" t="s">
        <v>1854</v>
      </c>
      <c r="CT106" s="808" t="s">
        <v>1854</v>
      </c>
      <c r="CU106" s="1288" t="s">
        <v>1854</v>
      </c>
      <c r="CV106" s="1287" t="s">
        <v>1854</v>
      </c>
      <c r="CW106" s="1287" t="s">
        <v>1854</v>
      </c>
      <c r="CX106" s="1289" t="s">
        <v>1854</v>
      </c>
      <c r="CY106" s="1287" t="s">
        <v>1854</v>
      </c>
      <c r="CZ106" s="1287" t="s">
        <v>1854</v>
      </c>
      <c r="DA106" s="1287" t="s">
        <v>1854</v>
      </c>
      <c r="DB106" s="1289" t="s">
        <v>1854</v>
      </c>
      <c r="DC106" s="788"/>
      <c r="DD106" s="816"/>
      <c r="DE106" s="817"/>
    </row>
    <row r="107" spans="1:109" ht="15.75" customHeight="1">
      <c r="A107" s="775" t="s">
        <v>969</v>
      </c>
      <c r="B107" s="776">
        <v>101</v>
      </c>
      <c r="C107" s="792" t="s">
        <v>2244</v>
      </c>
      <c r="D107" s="776" t="s">
        <v>2245</v>
      </c>
      <c r="E107" s="776" t="s">
        <v>1819</v>
      </c>
      <c r="F107" s="788" t="s">
        <v>2246</v>
      </c>
      <c r="G107" s="793" t="s">
        <v>124</v>
      </c>
      <c r="H107" s="794" t="s">
        <v>2247</v>
      </c>
      <c r="I107" s="795">
        <v>0.5</v>
      </c>
      <c r="J107" s="796">
        <v>0.5</v>
      </c>
      <c r="K107" s="796"/>
      <c r="L107" s="796"/>
      <c r="M107" s="796"/>
      <c r="N107" s="796"/>
      <c r="O107" s="796"/>
      <c r="P107" s="797"/>
      <c r="Q107" s="798">
        <f t="shared" si="1"/>
        <v>1</v>
      </c>
      <c r="R107" s="792" t="s">
        <v>983</v>
      </c>
      <c r="S107" s="776" t="s">
        <v>964</v>
      </c>
      <c r="T107" s="799" t="s">
        <v>965</v>
      </c>
      <c r="U107" s="776" t="s">
        <v>1838</v>
      </c>
      <c r="V107" s="776" t="s">
        <v>1039</v>
      </c>
      <c r="W107" s="776" t="s">
        <v>2248</v>
      </c>
      <c r="X107" s="1314">
        <v>2</v>
      </c>
      <c r="Y107" s="825" t="s">
        <v>977</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969</v>
      </c>
      <c r="B108" s="776">
        <v>102</v>
      </c>
      <c r="C108" s="792" t="s">
        <v>2249</v>
      </c>
      <c r="D108" s="776" t="s">
        <v>2245</v>
      </c>
      <c r="E108" s="776" t="s">
        <v>1801</v>
      </c>
      <c r="F108" s="788" t="s">
        <v>2250</v>
      </c>
      <c r="G108" s="793" t="s">
        <v>2251</v>
      </c>
      <c r="H108" s="794" t="s">
        <v>2252</v>
      </c>
      <c r="I108" s="795">
        <v>0.5</v>
      </c>
      <c r="J108" s="796">
        <v>0.5</v>
      </c>
      <c r="K108" s="796"/>
      <c r="L108" s="796"/>
      <c r="M108" s="796"/>
      <c r="N108" s="796"/>
      <c r="O108" s="796"/>
      <c r="P108" s="797"/>
      <c r="Q108" s="798">
        <f t="shared" si="1"/>
        <v>1</v>
      </c>
      <c r="R108" s="792" t="s">
        <v>986</v>
      </c>
      <c r="S108" s="776" t="s">
        <v>964</v>
      </c>
      <c r="T108" s="799" t="s">
        <v>965</v>
      </c>
      <c r="U108" s="776" t="s">
        <v>2062</v>
      </c>
      <c r="V108" s="776" t="s">
        <v>990</v>
      </c>
      <c r="W108" s="776" t="s">
        <v>2253</v>
      </c>
      <c r="X108" s="1314">
        <v>0</v>
      </c>
      <c r="Y108" s="829" t="s">
        <v>977</v>
      </c>
      <c r="Z108" s="793" t="s">
        <v>1914</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961</v>
      </c>
      <c r="BM108" s="788" t="s">
        <v>961</v>
      </c>
      <c r="BN108" s="788" t="s">
        <v>961</v>
      </c>
      <c r="BO108" s="788" t="s">
        <v>961</v>
      </c>
      <c r="BP108" s="799" t="s">
        <v>961</v>
      </c>
      <c r="BQ108" s="811" t="s">
        <v>1854</v>
      </c>
      <c r="BR108" s="803" t="s">
        <v>1854</v>
      </c>
      <c r="BS108" s="803" t="s">
        <v>1854</v>
      </c>
      <c r="BT108" s="803" t="s">
        <v>1854</v>
      </c>
      <c r="BU108" s="808" t="s">
        <v>1854</v>
      </c>
      <c r="BV108" s="811">
        <v>864</v>
      </c>
      <c r="BW108" s="803">
        <v>864</v>
      </c>
      <c r="BX108" s="803">
        <v>864</v>
      </c>
      <c r="BY108" s="803">
        <v>864</v>
      </c>
      <c r="BZ108" s="803">
        <v>864</v>
      </c>
      <c r="CA108" s="811" t="s">
        <v>1854</v>
      </c>
      <c r="CB108" s="803" t="s">
        <v>1854</v>
      </c>
      <c r="CC108" s="803" t="s">
        <v>1854</v>
      </c>
      <c r="CD108" s="803" t="s">
        <v>1854</v>
      </c>
      <c r="CE108" s="808" t="s">
        <v>1854</v>
      </c>
      <c r="CF108" s="803" t="s">
        <v>1854</v>
      </c>
      <c r="CG108" s="803" t="s">
        <v>1854</v>
      </c>
      <c r="CH108" s="803" t="s">
        <v>1854</v>
      </c>
      <c r="CI108" s="803" t="s">
        <v>1854</v>
      </c>
      <c r="CJ108" s="808" t="s">
        <v>1854</v>
      </c>
      <c r="CK108" s="811">
        <v>389</v>
      </c>
      <c r="CL108" s="803">
        <v>338</v>
      </c>
      <c r="CM108" s="803">
        <v>285</v>
      </c>
      <c r="CN108" s="803">
        <v>285</v>
      </c>
      <c r="CO108" s="808">
        <v>285</v>
      </c>
      <c r="CP108" s="811" t="s">
        <v>1854</v>
      </c>
      <c r="CQ108" s="803" t="s">
        <v>1854</v>
      </c>
      <c r="CR108" s="803" t="s">
        <v>1854</v>
      </c>
      <c r="CS108" s="803" t="s">
        <v>1854</v>
      </c>
      <c r="CT108" s="808" t="s">
        <v>1854</v>
      </c>
      <c r="CU108" s="1288">
        <v>-6.7900000000000002E-4</v>
      </c>
      <c r="CV108" s="1287" t="s">
        <v>1854</v>
      </c>
      <c r="CW108" s="1287" t="s">
        <v>1854</v>
      </c>
      <c r="CX108" s="1289" t="s">
        <v>1854</v>
      </c>
      <c r="CY108" s="1287">
        <v>5.6599999999999999E-4</v>
      </c>
      <c r="CZ108" s="1287" t="s">
        <v>1854</v>
      </c>
      <c r="DA108" s="1287" t="s">
        <v>1854</v>
      </c>
      <c r="DB108" s="1289" t="s">
        <v>1854</v>
      </c>
      <c r="DC108" s="788"/>
      <c r="DD108" s="816">
        <v>1</v>
      </c>
      <c r="DE108" s="817"/>
    </row>
    <row r="109" spans="1:109" ht="15.75" customHeight="1">
      <c r="A109" s="775" t="s">
        <v>969</v>
      </c>
      <c r="B109" s="776">
        <v>103</v>
      </c>
      <c r="C109" s="792" t="s">
        <v>2254</v>
      </c>
      <c r="D109" s="776" t="s">
        <v>2245</v>
      </c>
      <c r="E109" s="776" t="s">
        <v>1819</v>
      </c>
      <c r="F109" s="788" t="s">
        <v>2255</v>
      </c>
      <c r="G109" s="793" t="s">
        <v>2256</v>
      </c>
      <c r="H109" s="794" t="s">
        <v>2257</v>
      </c>
      <c r="I109" s="795"/>
      <c r="J109" s="796">
        <v>1</v>
      </c>
      <c r="K109" s="796"/>
      <c r="L109" s="796"/>
      <c r="M109" s="796"/>
      <c r="N109" s="796"/>
      <c r="O109" s="796"/>
      <c r="P109" s="797"/>
      <c r="Q109" s="798">
        <f t="shared" si="1"/>
        <v>1</v>
      </c>
      <c r="R109" s="792" t="s">
        <v>986</v>
      </c>
      <c r="S109" s="776" t="s">
        <v>964</v>
      </c>
      <c r="T109" s="799" t="s">
        <v>965</v>
      </c>
      <c r="U109" s="776" t="s">
        <v>2258</v>
      </c>
      <c r="V109" s="776" t="s">
        <v>990</v>
      </c>
      <c r="W109" s="776" t="s">
        <v>2259</v>
      </c>
      <c r="X109" s="1314">
        <v>0</v>
      </c>
      <c r="Y109" s="824" t="s">
        <v>966</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8" t="s">
        <v>961</v>
      </c>
      <c r="BM109" s="1959" t="s">
        <v>961</v>
      </c>
      <c r="BN109" s="1959" t="s">
        <v>961</v>
      </c>
      <c r="BO109" s="1959" t="s">
        <v>961</v>
      </c>
      <c r="BP109" s="799" t="s">
        <v>961</v>
      </c>
      <c r="BQ109" s="811" t="s">
        <v>1854</v>
      </c>
      <c r="BR109" s="803" t="s">
        <v>1854</v>
      </c>
      <c r="BS109" s="803" t="s">
        <v>1854</v>
      </c>
      <c r="BT109" s="803" t="s">
        <v>1854</v>
      </c>
      <c r="BU109" s="808" t="s">
        <v>1854</v>
      </c>
      <c r="BV109" s="811" t="s">
        <v>1854</v>
      </c>
      <c r="BW109" s="803" t="s">
        <v>1854</v>
      </c>
      <c r="BX109" s="803" t="s">
        <v>1854</v>
      </c>
      <c r="BY109" s="803" t="s">
        <v>1854</v>
      </c>
      <c r="BZ109" s="803" t="s">
        <v>1854</v>
      </c>
      <c r="CA109" s="811" t="s">
        <v>1854</v>
      </c>
      <c r="CB109" s="803" t="s">
        <v>1854</v>
      </c>
      <c r="CC109" s="803" t="s">
        <v>1854</v>
      </c>
      <c r="CD109" s="803" t="s">
        <v>1854</v>
      </c>
      <c r="CE109" s="808" t="s">
        <v>1854</v>
      </c>
      <c r="CF109" s="803" t="s">
        <v>1854</v>
      </c>
      <c r="CG109" s="803" t="s">
        <v>1854</v>
      </c>
      <c r="CH109" s="803" t="s">
        <v>1854</v>
      </c>
      <c r="CI109" s="803" t="s">
        <v>1854</v>
      </c>
      <c r="CJ109" s="808" t="s">
        <v>1854</v>
      </c>
      <c r="CK109" s="811">
        <v>200</v>
      </c>
      <c r="CL109" s="803">
        <v>300</v>
      </c>
      <c r="CM109" s="803">
        <v>140</v>
      </c>
      <c r="CN109" s="803">
        <v>140</v>
      </c>
      <c r="CO109" s="808">
        <v>140</v>
      </c>
      <c r="CP109" s="811" t="s">
        <v>1854</v>
      </c>
      <c r="CQ109" s="803" t="s">
        <v>1854</v>
      </c>
      <c r="CR109" s="803" t="s">
        <v>1854</v>
      </c>
      <c r="CS109" s="803" t="s">
        <v>1854</v>
      </c>
      <c r="CT109" s="808" t="s">
        <v>1854</v>
      </c>
      <c r="CU109" s="1288">
        <v>-1.1000000000000001E-3</v>
      </c>
      <c r="CV109" s="1287" t="s">
        <v>1854</v>
      </c>
      <c r="CW109" s="1287" t="s">
        <v>1854</v>
      </c>
      <c r="CX109" s="1289" t="s">
        <v>1854</v>
      </c>
      <c r="CY109" s="1287">
        <v>1E-3</v>
      </c>
      <c r="CZ109" s="1287" t="s">
        <v>1854</v>
      </c>
      <c r="DA109" s="1287" t="s">
        <v>1854</v>
      </c>
      <c r="DB109" s="1289" t="s">
        <v>1854</v>
      </c>
      <c r="DC109" s="788"/>
      <c r="DD109" s="816">
        <v>1</v>
      </c>
      <c r="DE109" s="817"/>
    </row>
    <row r="110" spans="1:109" ht="15.75" customHeight="1">
      <c r="A110" s="775" t="s">
        <v>969</v>
      </c>
      <c r="B110" s="776">
        <v>104</v>
      </c>
      <c r="C110" s="792" t="s">
        <v>2260</v>
      </c>
      <c r="D110" s="776" t="s">
        <v>2261</v>
      </c>
      <c r="E110" s="776" t="s">
        <v>1801</v>
      </c>
      <c r="F110" s="788" t="s">
        <v>2262</v>
      </c>
      <c r="G110" s="793" t="s">
        <v>130</v>
      </c>
      <c r="H110" s="794" t="s">
        <v>2263</v>
      </c>
      <c r="I110" s="795">
        <v>0.5</v>
      </c>
      <c r="J110" s="796">
        <v>0.5</v>
      </c>
      <c r="K110" s="796"/>
      <c r="L110" s="796"/>
      <c r="M110" s="796"/>
      <c r="N110" s="796"/>
      <c r="O110" s="796"/>
      <c r="P110" s="797"/>
      <c r="Q110" s="798">
        <f t="shared" si="1"/>
        <v>1</v>
      </c>
      <c r="R110" s="792" t="s">
        <v>983</v>
      </c>
      <c r="S110" s="776" t="s">
        <v>964</v>
      </c>
      <c r="T110" s="799" t="s">
        <v>965</v>
      </c>
      <c r="U110" s="776" t="s">
        <v>1804</v>
      </c>
      <c r="V110" s="776" t="s">
        <v>985</v>
      </c>
      <c r="W110" s="776" t="s">
        <v>2264</v>
      </c>
      <c r="X110" s="1315">
        <v>0</v>
      </c>
      <c r="Y110" s="829" t="s">
        <v>977</v>
      </c>
      <c r="Z110" s="793" t="s">
        <v>130</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969</v>
      </c>
      <c r="B111" s="776">
        <v>105</v>
      </c>
      <c r="C111" s="792" t="s">
        <v>2265</v>
      </c>
      <c r="D111" s="776" t="s">
        <v>2261</v>
      </c>
      <c r="E111" s="776" t="s">
        <v>1801</v>
      </c>
      <c r="F111" s="788" t="s">
        <v>2266</v>
      </c>
      <c r="G111" s="793" t="s">
        <v>625</v>
      </c>
      <c r="H111" s="794" t="s">
        <v>2267</v>
      </c>
      <c r="I111" s="795"/>
      <c r="J111" s="796">
        <v>1</v>
      </c>
      <c r="K111" s="796"/>
      <c r="L111" s="796"/>
      <c r="M111" s="796"/>
      <c r="N111" s="796"/>
      <c r="O111" s="796"/>
      <c r="P111" s="797"/>
      <c r="Q111" s="798">
        <f t="shared" si="1"/>
        <v>1</v>
      </c>
      <c r="R111" s="792" t="s">
        <v>983</v>
      </c>
      <c r="S111" s="776" t="s">
        <v>964</v>
      </c>
      <c r="T111" s="799" t="s">
        <v>965</v>
      </c>
      <c r="U111" s="776" t="s">
        <v>625</v>
      </c>
      <c r="V111" s="776" t="s">
        <v>990</v>
      </c>
      <c r="W111" s="776" t="s">
        <v>2183</v>
      </c>
      <c r="X111" s="1314">
        <v>1</v>
      </c>
      <c r="Y111" s="824" t="s">
        <v>977</v>
      </c>
      <c r="Z111" s="793" t="s">
        <v>625</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969</v>
      </c>
      <c r="B112" s="776">
        <v>106</v>
      </c>
      <c r="C112" s="792" t="s">
        <v>2268</v>
      </c>
      <c r="D112" s="776" t="s">
        <v>2261</v>
      </c>
      <c r="E112" s="776" t="s">
        <v>1801</v>
      </c>
      <c r="F112" s="788" t="s">
        <v>2269</v>
      </c>
      <c r="G112" s="793" t="s">
        <v>1814</v>
      </c>
      <c r="H112" s="794" t="s">
        <v>2270</v>
      </c>
      <c r="I112" s="795">
        <v>0.5</v>
      </c>
      <c r="J112" s="796">
        <v>0.5</v>
      </c>
      <c r="K112" s="796"/>
      <c r="L112" s="796"/>
      <c r="M112" s="796"/>
      <c r="N112" s="796"/>
      <c r="O112" s="796"/>
      <c r="P112" s="797"/>
      <c r="Q112" s="798">
        <f t="shared" si="1"/>
        <v>1</v>
      </c>
      <c r="R112" s="792" t="s">
        <v>983</v>
      </c>
      <c r="S112" s="776" t="s">
        <v>964</v>
      </c>
      <c r="T112" s="1444" t="s">
        <v>976</v>
      </c>
      <c r="U112" s="776" t="s">
        <v>1967</v>
      </c>
      <c r="V112" s="776" t="s">
        <v>990</v>
      </c>
      <c r="W112" s="776" t="s">
        <v>2271</v>
      </c>
      <c r="X112" s="1314">
        <v>1</v>
      </c>
      <c r="Y112" s="822" t="s">
        <v>977</v>
      </c>
      <c r="Z112" s="793" t="s">
        <v>1814</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969</v>
      </c>
      <c r="B113" s="776">
        <v>107</v>
      </c>
      <c r="C113" s="792" t="s">
        <v>2272</v>
      </c>
      <c r="D113" s="776" t="s">
        <v>2261</v>
      </c>
      <c r="E113" s="776" t="s">
        <v>1819</v>
      </c>
      <c r="F113" s="788" t="s">
        <v>2273</v>
      </c>
      <c r="G113" s="793" t="s">
        <v>491</v>
      </c>
      <c r="H113" s="794" t="s">
        <v>2274</v>
      </c>
      <c r="I113" s="795">
        <v>1</v>
      </c>
      <c r="J113" s="796"/>
      <c r="K113" s="796"/>
      <c r="L113" s="796"/>
      <c r="M113" s="796"/>
      <c r="N113" s="796"/>
      <c r="O113" s="796"/>
      <c r="P113" s="797"/>
      <c r="Q113" s="798">
        <f t="shared" si="1"/>
        <v>1</v>
      </c>
      <c r="R113" s="792" t="s">
        <v>963</v>
      </c>
      <c r="S113" s="776"/>
      <c r="T113" s="799"/>
      <c r="U113" s="776" t="s">
        <v>1822</v>
      </c>
      <c r="V113" s="776" t="s">
        <v>269</v>
      </c>
      <c r="W113" s="776" t="s">
        <v>2275</v>
      </c>
      <c r="X113" s="1314">
        <v>1</v>
      </c>
      <c r="Y113" s="822" t="s">
        <v>977</v>
      </c>
      <c r="Z113" s="793" t="s">
        <v>491</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969</v>
      </c>
      <c r="B114" s="776">
        <v>108</v>
      </c>
      <c r="C114" s="792" t="s">
        <v>2276</v>
      </c>
      <c r="D114" s="776" t="s">
        <v>2261</v>
      </c>
      <c r="E114" s="776" t="s">
        <v>1801</v>
      </c>
      <c r="F114" s="788" t="s">
        <v>2277</v>
      </c>
      <c r="G114" s="793" t="s">
        <v>154</v>
      </c>
      <c r="H114" s="794" t="s">
        <v>2278</v>
      </c>
      <c r="I114" s="795"/>
      <c r="J114" s="796">
        <v>1</v>
      </c>
      <c r="K114" s="796"/>
      <c r="L114" s="796"/>
      <c r="M114" s="796"/>
      <c r="N114" s="796"/>
      <c r="O114" s="796"/>
      <c r="P114" s="797"/>
      <c r="Q114" s="798">
        <f t="shared" si="1"/>
        <v>1</v>
      </c>
      <c r="R114" s="792" t="s">
        <v>983</v>
      </c>
      <c r="S114" s="776" t="s">
        <v>964</v>
      </c>
      <c r="T114" s="799" t="s">
        <v>965</v>
      </c>
      <c r="U114" s="776" t="s">
        <v>1987</v>
      </c>
      <c r="V114" s="776" t="s">
        <v>990</v>
      </c>
      <c r="W114" s="776" t="s">
        <v>2279</v>
      </c>
      <c r="X114" s="1314">
        <v>1</v>
      </c>
      <c r="Y114" s="822" t="s">
        <v>977</v>
      </c>
      <c r="Z114" s="793" t="s">
        <v>154</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969</v>
      </c>
      <c r="B115" s="776">
        <v>109</v>
      </c>
      <c r="C115" s="792" t="s">
        <v>2280</v>
      </c>
      <c r="D115" s="776" t="s">
        <v>2261</v>
      </c>
      <c r="E115" s="776" t="s">
        <v>1819</v>
      </c>
      <c r="F115" s="788" t="s">
        <v>2281</v>
      </c>
      <c r="G115" s="793" t="s">
        <v>160</v>
      </c>
      <c r="H115" s="794" t="s">
        <v>2282</v>
      </c>
      <c r="I115" s="795">
        <v>0.5</v>
      </c>
      <c r="J115" s="796">
        <v>0.5</v>
      </c>
      <c r="K115" s="796"/>
      <c r="L115" s="796"/>
      <c r="M115" s="796"/>
      <c r="N115" s="796"/>
      <c r="O115" s="796"/>
      <c r="P115" s="797"/>
      <c r="Q115" s="798">
        <f t="shared" si="1"/>
        <v>1</v>
      </c>
      <c r="R115" s="792" t="s">
        <v>983</v>
      </c>
      <c r="S115" s="776" t="s">
        <v>964</v>
      </c>
      <c r="T115" s="799" t="s">
        <v>965</v>
      </c>
      <c r="U115" s="776" t="s">
        <v>1827</v>
      </c>
      <c r="V115" s="776" t="s">
        <v>269</v>
      </c>
      <c r="W115" s="776" t="s">
        <v>2283</v>
      </c>
      <c r="X115" s="1314">
        <v>2</v>
      </c>
      <c r="Y115" s="822" t="s">
        <v>977</v>
      </c>
      <c r="Z115" s="793" t="s">
        <v>160</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969</v>
      </c>
      <c r="B116" s="776">
        <v>110</v>
      </c>
      <c r="C116" s="792" t="s">
        <v>2284</v>
      </c>
      <c r="D116" s="776" t="s">
        <v>2261</v>
      </c>
      <c r="E116" s="776" t="s">
        <v>1801</v>
      </c>
      <c r="F116" s="788" t="s">
        <v>2285</v>
      </c>
      <c r="G116" s="793" t="s">
        <v>1895</v>
      </c>
      <c r="H116" s="794" t="s">
        <v>2286</v>
      </c>
      <c r="I116" s="795"/>
      <c r="J116" s="796">
        <v>1</v>
      </c>
      <c r="K116" s="796"/>
      <c r="L116" s="796"/>
      <c r="M116" s="796"/>
      <c r="N116" s="796"/>
      <c r="O116" s="796"/>
      <c r="P116" s="797"/>
      <c r="Q116" s="798">
        <f t="shared" si="1"/>
        <v>1</v>
      </c>
      <c r="R116" s="792" t="s">
        <v>983</v>
      </c>
      <c r="S116" s="776" t="s">
        <v>964</v>
      </c>
      <c r="T116" s="799" t="s">
        <v>965</v>
      </c>
      <c r="U116" s="776" t="s">
        <v>1897</v>
      </c>
      <c r="V116" s="776" t="s">
        <v>2031</v>
      </c>
      <c r="W116" s="776" t="s">
        <v>2287</v>
      </c>
      <c r="X116" s="1314">
        <v>0</v>
      </c>
      <c r="Y116" s="824" t="s">
        <v>966</v>
      </c>
      <c r="Z116" s="793" t="s">
        <v>1899</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961</v>
      </c>
      <c r="BM116" s="788" t="s">
        <v>961</v>
      </c>
      <c r="BN116" s="788" t="s">
        <v>961</v>
      </c>
      <c r="BO116" s="788" t="s">
        <v>961</v>
      </c>
      <c r="BP116" s="799" t="s">
        <v>961</v>
      </c>
      <c r="BQ116" s="811" t="s">
        <v>1854</v>
      </c>
      <c r="BR116" s="803" t="s">
        <v>1854</v>
      </c>
      <c r="BS116" s="803" t="s">
        <v>1854</v>
      </c>
      <c r="BT116" s="803" t="s">
        <v>1854</v>
      </c>
      <c r="BU116" s="808" t="s">
        <v>1854</v>
      </c>
      <c r="BV116" s="811" t="s">
        <v>1854</v>
      </c>
      <c r="BW116" s="803" t="s">
        <v>1854</v>
      </c>
      <c r="BX116" s="803" t="s">
        <v>1854</v>
      </c>
      <c r="BY116" s="803" t="s">
        <v>1854</v>
      </c>
      <c r="BZ116" s="803" t="s">
        <v>1854</v>
      </c>
      <c r="CA116" s="811" t="s">
        <v>1854</v>
      </c>
      <c r="CB116" s="803" t="s">
        <v>1854</v>
      </c>
      <c r="CC116" s="803" t="s">
        <v>1854</v>
      </c>
      <c r="CD116" s="803" t="s">
        <v>1854</v>
      </c>
      <c r="CE116" s="808" t="s">
        <v>1854</v>
      </c>
      <c r="CF116" s="803" t="s">
        <v>1854</v>
      </c>
      <c r="CG116" s="803" t="s">
        <v>1854</v>
      </c>
      <c r="CH116" s="803" t="s">
        <v>1854</v>
      </c>
      <c r="CI116" s="803" t="s">
        <v>1854</v>
      </c>
      <c r="CJ116" s="808" t="s">
        <v>1854</v>
      </c>
      <c r="CK116" s="811" t="s">
        <v>1854</v>
      </c>
      <c r="CL116" s="803" t="s">
        <v>1854</v>
      </c>
      <c r="CM116" s="803" t="s">
        <v>1854</v>
      </c>
      <c r="CN116" s="803" t="s">
        <v>1854</v>
      </c>
      <c r="CO116" s="808" t="s">
        <v>1854</v>
      </c>
      <c r="CP116" s="811" t="s">
        <v>1854</v>
      </c>
      <c r="CQ116" s="803" t="s">
        <v>1854</v>
      </c>
      <c r="CR116" s="803" t="s">
        <v>1854</v>
      </c>
      <c r="CS116" s="803" t="s">
        <v>1854</v>
      </c>
      <c r="CT116" s="808" t="s">
        <v>1854</v>
      </c>
      <c r="CU116" s="1288">
        <v>-9.8900000000000008E-4</v>
      </c>
      <c r="CV116" s="1287" t="s">
        <v>1854</v>
      </c>
      <c r="CW116" s="1287" t="s">
        <v>1854</v>
      </c>
      <c r="CX116" s="1289" t="s">
        <v>1854</v>
      </c>
      <c r="CY116" s="1287">
        <v>0</v>
      </c>
      <c r="CZ116" s="1287" t="s">
        <v>1854</v>
      </c>
      <c r="DA116" s="1287" t="s">
        <v>1854</v>
      </c>
      <c r="DB116" s="1289" t="s">
        <v>1854</v>
      </c>
      <c r="DC116" s="788"/>
      <c r="DD116" s="816">
        <v>1</v>
      </c>
      <c r="DE116" s="817"/>
    </row>
    <row r="117" spans="1:109" ht="15.75" customHeight="1">
      <c r="A117" s="775" t="s">
        <v>969</v>
      </c>
      <c r="B117" s="776">
        <v>111</v>
      </c>
      <c r="C117" s="792" t="s">
        <v>2288</v>
      </c>
      <c r="D117" s="776" t="s">
        <v>2289</v>
      </c>
      <c r="E117" s="776" t="s">
        <v>1819</v>
      </c>
      <c r="F117" s="788" t="s">
        <v>2290</v>
      </c>
      <c r="G117" s="793" t="s">
        <v>2291</v>
      </c>
      <c r="H117" s="794" t="s">
        <v>2292</v>
      </c>
      <c r="I117" s="795"/>
      <c r="J117" s="796"/>
      <c r="K117" s="796">
        <v>1</v>
      </c>
      <c r="L117" s="796"/>
      <c r="M117" s="796"/>
      <c r="N117" s="796"/>
      <c r="O117" s="796"/>
      <c r="P117" s="797"/>
      <c r="Q117" s="798">
        <f t="shared" si="1"/>
        <v>1</v>
      </c>
      <c r="R117" s="792" t="s">
        <v>986</v>
      </c>
      <c r="S117" s="776" t="s">
        <v>964</v>
      </c>
      <c r="T117" s="799" t="s">
        <v>976</v>
      </c>
      <c r="U117" s="776" t="s">
        <v>2019</v>
      </c>
      <c r="V117" s="776" t="s">
        <v>990</v>
      </c>
      <c r="W117" s="776" t="s">
        <v>2293</v>
      </c>
      <c r="X117" s="1314">
        <v>1</v>
      </c>
      <c r="Y117" s="824" t="s">
        <v>966</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961</v>
      </c>
      <c r="BM117" s="788" t="s">
        <v>961</v>
      </c>
      <c r="BN117" s="788" t="s">
        <v>961</v>
      </c>
      <c r="BO117" s="788" t="s">
        <v>961</v>
      </c>
      <c r="BP117" s="799" t="s">
        <v>961</v>
      </c>
      <c r="BQ117" s="811" t="s">
        <v>1854</v>
      </c>
      <c r="BR117" s="803" t="s">
        <v>1854</v>
      </c>
      <c r="BS117" s="803" t="s">
        <v>1854</v>
      </c>
      <c r="BT117" s="803" t="s">
        <v>1854</v>
      </c>
      <c r="BU117" s="808" t="s">
        <v>1854</v>
      </c>
      <c r="BV117" s="811" t="s">
        <v>1854</v>
      </c>
      <c r="BW117" s="803" t="s">
        <v>1854</v>
      </c>
      <c r="BX117" s="803" t="s">
        <v>1854</v>
      </c>
      <c r="BY117" s="803" t="s">
        <v>1854</v>
      </c>
      <c r="BZ117" s="803" t="s">
        <v>1854</v>
      </c>
      <c r="CA117" s="811" t="s">
        <v>1854</v>
      </c>
      <c r="CB117" s="803" t="s">
        <v>1854</v>
      </c>
      <c r="CC117" s="803" t="s">
        <v>1854</v>
      </c>
      <c r="CD117" s="803" t="s">
        <v>1854</v>
      </c>
      <c r="CE117" s="808" t="s">
        <v>1854</v>
      </c>
      <c r="CF117" s="803" t="s">
        <v>1854</v>
      </c>
      <c r="CG117" s="803" t="s">
        <v>1854</v>
      </c>
      <c r="CH117" s="803" t="s">
        <v>1854</v>
      </c>
      <c r="CI117" s="803" t="s">
        <v>1854</v>
      </c>
      <c r="CJ117" s="808" t="s">
        <v>1854</v>
      </c>
      <c r="CK117" s="811" t="s">
        <v>1854</v>
      </c>
      <c r="CL117" s="803" t="s">
        <v>1854</v>
      </c>
      <c r="CM117" s="803" t="s">
        <v>1854</v>
      </c>
      <c r="CN117" s="803" t="s">
        <v>1854</v>
      </c>
      <c r="CO117" s="808" t="s">
        <v>1854</v>
      </c>
      <c r="CP117" s="811" t="s">
        <v>1854</v>
      </c>
      <c r="CQ117" s="803" t="s">
        <v>1854</v>
      </c>
      <c r="CR117" s="803" t="s">
        <v>1854</v>
      </c>
      <c r="CS117" s="803" t="s">
        <v>1854</v>
      </c>
      <c r="CT117" s="808" t="s">
        <v>1854</v>
      </c>
      <c r="CU117" s="1288">
        <v>-1.9599999999999999E-2</v>
      </c>
      <c r="CV117" s="1287" t="s">
        <v>1854</v>
      </c>
      <c r="CW117" s="1287" t="s">
        <v>1854</v>
      </c>
      <c r="CX117" s="1289" t="s">
        <v>1854</v>
      </c>
      <c r="CY117" s="1287">
        <v>1.9599999999999999E-2</v>
      </c>
      <c r="CZ117" s="1287" t="s">
        <v>1854</v>
      </c>
      <c r="DA117" s="1287" t="s">
        <v>1854</v>
      </c>
      <c r="DB117" s="1289" t="s">
        <v>1854</v>
      </c>
      <c r="DC117" s="788"/>
      <c r="DD117" s="816">
        <v>1</v>
      </c>
      <c r="DE117" s="817"/>
    </row>
    <row r="118" spans="1:109" ht="15.75" customHeight="1">
      <c r="A118" s="775" t="s">
        <v>969</v>
      </c>
      <c r="B118" s="776">
        <v>112</v>
      </c>
      <c r="C118" s="792" t="s">
        <v>2294</v>
      </c>
      <c r="D118" s="776" t="s">
        <v>2289</v>
      </c>
      <c r="E118" s="776" t="s">
        <v>1819</v>
      </c>
      <c r="F118" s="788" t="s">
        <v>2295</v>
      </c>
      <c r="G118" s="793" t="s">
        <v>2296</v>
      </c>
      <c r="H118" s="794" t="s">
        <v>2297</v>
      </c>
      <c r="I118" s="795">
        <v>0.5</v>
      </c>
      <c r="J118" s="796"/>
      <c r="K118" s="796">
        <v>0.5</v>
      </c>
      <c r="L118" s="796"/>
      <c r="M118" s="796"/>
      <c r="N118" s="796"/>
      <c r="O118" s="796"/>
      <c r="P118" s="797"/>
      <c r="Q118" s="798">
        <f t="shared" si="1"/>
        <v>1</v>
      </c>
      <c r="R118" s="792" t="s">
        <v>986</v>
      </c>
      <c r="S118" s="776" t="s">
        <v>964</v>
      </c>
      <c r="T118" s="799" t="s">
        <v>965</v>
      </c>
      <c r="U118" s="776" t="s">
        <v>2202</v>
      </c>
      <c r="V118" s="776" t="s">
        <v>990</v>
      </c>
      <c r="W118" s="776" t="s">
        <v>2298</v>
      </c>
      <c r="X118" s="1314">
        <v>2</v>
      </c>
      <c r="Y118" s="824" t="s">
        <v>966</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961</v>
      </c>
      <c r="BM118" s="788" t="s">
        <v>961</v>
      </c>
      <c r="BN118" s="788" t="s">
        <v>961</v>
      </c>
      <c r="BO118" s="788" t="s">
        <v>961</v>
      </c>
      <c r="BP118" s="799" t="s">
        <v>961</v>
      </c>
      <c r="BQ118" s="811" t="s">
        <v>1854</v>
      </c>
      <c r="BR118" s="803" t="s">
        <v>1854</v>
      </c>
      <c r="BS118" s="803" t="s">
        <v>1854</v>
      </c>
      <c r="BT118" s="803" t="s">
        <v>1854</v>
      </c>
      <c r="BU118" s="808" t="s">
        <v>1854</v>
      </c>
      <c r="BV118" s="811">
        <v>60</v>
      </c>
      <c r="BW118" s="803">
        <v>90</v>
      </c>
      <c r="BX118" s="803">
        <v>90</v>
      </c>
      <c r="BY118" s="803">
        <v>18</v>
      </c>
      <c r="BZ118" s="803">
        <v>12</v>
      </c>
      <c r="CA118" s="811" t="s">
        <v>1854</v>
      </c>
      <c r="CB118" s="803" t="s">
        <v>1854</v>
      </c>
      <c r="CC118" s="803" t="s">
        <v>1854</v>
      </c>
      <c r="CD118" s="803" t="s">
        <v>1854</v>
      </c>
      <c r="CE118" s="808" t="s">
        <v>1854</v>
      </c>
      <c r="CF118" s="803" t="s">
        <v>1854</v>
      </c>
      <c r="CG118" s="803" t="s">
        <v>1854</v>
      </c>
      <c r="CH118" s="803" t="s">
        <v>1854</v>
      </c>
      <c r="CI118" s="803" t="s">
        <v>1854</v>
      </c>
      <c r="CJ118" s="808" t="s">
        <v>1854</v>
      </c>
      <c r="CK118" s="809">
        <v>150</v>
      </c>
      <c r="CL118" s="810">
        <v>225</v>
      </c>
      <c r="CM118" s="810">
        <v>225</v>
      </c>
      <c r="CN118" s="810">
        <v>45</v>
      </c>
      <c r="CO118" s="823">
        <v>30</v>
      </c>
      <c r="CP118" s="811" t="s">
        <v>1854</v>
      </c>
      <c r="CQ118" s="803" t="s">
        <v>1854</v>
      </c>
      <c r="CR118" s="803" t="s">
        <v>1854</v>
      </c>
      <c r="CS118" s="803" t="s">
        <v>1854</v>
      </c>
      <c r="CT118" s="808" t="s">
        <v>1854</v>
      </c>
      <c r="CU118" s="1288">
        <v>-8.3299999999999997E-4</v>
      </c>
      <c r="CV118" s="1287" t="s">
        <v>1854</v>
      </c>
      <c r="CW118" s="1287" t="s">
        <v>1854</v>
      </c>
      <c r="CX118" s="1289" t="s">
        <v>1854</v>
      </c>
      <c r="CY118" s="1287">
        <v>8.3299999999999997E-4</v>
      </c>
      <c r="CZ118" s="1287" t="s">
        <v>1854</v>
      </c>
      <c r="DA118" s="1287" t="s">
        <v>1854</v>
      </c>
      <c r="DB118" s="1289" t="s">
        <v>1854</v>
      </c>
      <c r="DC118" s="788"/>
      <c r="DD118" s="816">
        <v>1</v>
      </c>
      <c r="DE118" s="817"/>
    </row>
    <row r="119" spans="1:109" ht="15.75" customHeight="1">
      <c r="A119" s="775" t="s">
        <v>969</v>
      </c>
      <c r="B119" s="776">
        <v>113</v>
      </c>
      <c r="C119" s="792" t="s">
        <v>2299</v>
      </c>
      <c r="D119" s="776" t="s">
        <v>2289</v>
      </c>
      <c r="E119" s="776" t="s">
        <v>1819</v>
      </c>
      <c r="F119" s="788" t="s">
        <v>2300</v>
      </c>
      <c r="G119" s="793" t="s">
        <v>2301</v>
      </c>
      <c r="H119" s="794" t="s">
        <v>2302</v>
      </c>
      <c r="I119" s="795"/>
      <c r="J119" s="796"/>
      <c r="K119" s="796"/>
      <c r="L119" s="796">
        <v>1</v>
      </c>
      <c r="M119" s="796"/>
      <c r="N119" s="796"/>
      <c r="O119" s="796"/>
      <c r="P119" s="797"/>
      <c r="Q119" s="798">
        <f t="shared" si="1"/>
        <v>1</v>
      </c>
      <c r="R119" s="792" t="s">
        <v>983</v>
      </c>
      <c r="S119" s="776" t="s">
        <v>964</v>
      </c>
      <c r="T119" s="799" t="s">
        <v>965</v>
      </c>
      <c r="U119" s="776" t="s">
        <v>718</v>
      </c>
      <c r="V119" s="776" t="s">
        <v>269</v>
      </c>
      <c r="W119" s="776" t="s">
        <v>2303</v>
      </c>
      <c r="X119" s="1314">
        <v>2</v>
      </c>
      <c r="Y119" s="824" t="s">
        <v>966</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961</v>
      </c>
      <c r="BM119" s="788" t="s">
        <v>961</v>
      </c>
      <c r="BN119" s="788" t="s">
        <v>961</v>
      </c>
      <c r="BO119" s="788" t="s">
        <v>961</v>
      </c>
      <c r="BP119" s="799" t="s">
        <v>961</v>
      </c>
      <c r="BQ119" s="811" t="s">
        <v>1854</v>
      </c>
      <c r="BR119" s="803" t="s">
        <v>1854</v>
      </c>
      <c r="BS119" s="803" t="s">
        <v>1854</v>
      </c>
      <c r="BT119" s="803" t="s">
        <v>1854</v>
      </c>
      <c r="BU119" s="808" t="s">
        <v>1854</v>
      </c>
      <c r="BV119" s="811" t="s">
        <v>1854</v>
      </c>
      <c r="BW119" s="803" t="s">
        <v>1854</v>
      </c>
      <c r="BX119" s="803" t="s">
        <v>1854</v>
      </c>
      <c r="BY119" s="803" t="s">
        <v>1854</v>
      </c>
      <c r="BZ119" s="803" t="s">
        <v>1854</v>
      </c>
      <c r="CA119" s="811" t="s">
        <v>1854</v>
      </c>
      <c r="CB119" s="803" t="s">
        <v>1854</v>
      </c>
      <c r="CC119" s="803" t="s">
        <v>1854</v>
      </c>
      <c r="CD119" s="803" t="s">
        <v>1854</v>
      </c>
      <c r="CE119" s="808" t="s">
        <v>1854</v>
      </c>
      <c r="CF119" s="803" t="s">
        <v>1854</v>
      </c>
      <c r="CG119" s="803" t="s">
        <v>1854</v>
      </c>
      <c r="CH119" s="803" t="s">
        <v>1854</v>
      </c>
      <c r="CI119" s="803" t="s">
        <v>1854</v>
      </c>
      <c r="CJ119" s="808" t="s">
        <v>1854</v>
      </c>
      <c r="CK119" s="811" t="s">
        <v>1854</v>
      </c>
      <c r="CL119" s="803" t="s">
        <v>1854</v>
      </c>
      <c r="CM119" s="803" t="s">
        <v>1854</v>
      </c>
      <c r="CN119" s="803" t="s">
        <v>1854</v>
      </c>
      <c r="CO119" s="808" t="s">
        <v>1854</v>
      </c>
      <c r="CP119" s="811" t="s">
        <v>1854</v>
      </c>
      <c r="CQ119" s="803" t="s">
        <v>1854</v>
      </c>
      <c r="CR119" s="803" t="s">
        <v>1854</v>
      </c>
      <c r="CS119" s="803" t="s">
        <v>1854</v>
      </c>
      <c r="CT119" s="808" t="s">
        <v>1854</v>
      </c>
      <c r="CU119" s="1288">
        <v>-9.0700000000000004E-4</v>
      </c>
      <c r="CV119" s="1287" t="s">
        <v>1854</v>
      </c>
      <c r="CW119" s="1287" t="s">
        <v>1854</v>
      </c>
      <c r="CX119" s="1289" t="s">
        <v>1854</v>
      </c>
      <c r="CY119" s="1287" t="s">
        <v>1854</v>
      </c>
      <c r="CZ119" s="1287" t="s">
        <v>1854</v>
      </c>
      <c r="DA119" s="1287" t="s">
        <v>1854</v>
      </c>
      <c r="DB119" s="1289" t="s">
        <v>1854</v>
      </c>
      <c r="DC119" s="788"/>
      <c r="DD119" s="816">
        <v>1</v>
      </c>
      <c r="DE119" s="817"/>
    </row>
    <row r="120" spans="1:109" ht="15.75" customHeight="1">
      <c r="A120" s="775" t="s">
        <v>969</v>
      </c>
      <c r="B120" s="776">
        <v>114</v>
      </c>
      <c r="C120" s="792" t="s">
        <v>2304</v>
      </c>
      <c r="D120" s="776" t="s">
        <v>2289</v>
      </c>
      <c r="E120" s="776" t="s">
        <v>1819</v>
      </c>
      <c r="F120" s="788" t="s">
        <v>2305</v>
      </c>
      <c r="G120" s="793" t="s">
        <v>1016</v>
      </c>
      <c r="H120" s="794" t="s">
        <v>2306</v>
      </c>
      <c r="I120" s="795"/>
      <c r="J120" s="796">
        <v>0.5</v>
      </c>
      <c r="K120" s="796">
        <v>0.5</v>
      </c>
      <c r="L120" s="796"/>
      <c r="M120" s="796"/>
      <c r="N120" s="796"/>
      <c r="O120" s="796"/>
      <c r="P120" s="797"/>
      <c r="Q120" s="798">
        <f t="shared" si="1"/>
        <v>1</v>
      </c>
      <c r="R120" s="792" t="s">
        <v>983</v>
      </c>
      <c r="S120" s="776" t="s">
        <v>964</v>
      </c>
      <c r="T120" s="799" t="s">
        <v>965</v>
      </c>
      <c r="U120" s="776" t="s">
        <v>1998</v>
      </c>
      <c r="V120" s="776" t="s">
        <v>269</v>
      </c>
      <c r="W120" s="776" t="s">
        <v>2307</v>
      </c>
      <c r="X120" s="1314">
        <v>2</v>
      </c>
      <c r="Y120" s="824" t="s">
        <v>966</v>
      </c>
      <c r="Z120" s="793" t="s">
        <v>1016</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969</v>
      </c>
      <c r="B121" s="776">
        <v>115</v>
      </c>
      <c r="C121" s="792" t="s">
        <v>2308</v>
      </c>
      <c r="D121" s="776" t="s">
        <v>2309</v>
      </c>
      <c r="E121" s="776" t="s">
        <v>1819</v>
      </c>
      <c r="F121" s="788" t="s">
        <v>2310</v>
      </c>
      <c r="G121" s="793" t="s">
        <v>2311</v>
      </c>
      <c r="H121" s="794" t="s">
        <v>2312</v>
      </c>
      <c r="I121" s="795">
        <v>0.35</v>
      </c>
      <c r="J121" s="796">
        <v>0.35</v>
      </c>
      <c r="K121" s="796">
        <v>0.3</v>
      </c>
      <c r="L121" s="796"/>
      <c r="M121" s="796"/>
      <c r="N121" s="796"/>
      <c r="O121" s="796"/>
      <c r="P121" s="797"/>
      <c r="Q121" s="798">
        <f t="shared" si="1"/>
        <v>1</v>
      </c>
      <c r="R121" s="792" t="s">
        <v>963</v>
      </c>
      <c r="S121" s="776"/>
      <c r="T121" s="799"/>
      <c r="U121" s="776" t="s">
        <v>2313</v>
      </c>
      <c r="V121" s="776" t="s">
        <v>990</v>
      </c>
      <c r="W121" s="776" t="s">
        <v>2314</v>
      </c>
      <c r="X121" s="1314">
        <v>0</v>
      </c>
      <c r="Y121" s="824" t="s">
        <v>966</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1854</v>
      </c>
      <c r="BR121" s="803" t="s">
        <v>1854</v>
      </c>
      <c r="BS121" s="803" t="s">
        <v>1854</v>
      </c>
      <c r="BT121" s="803" t="s">
        <v>1854</v>
      </c>
      <c r="BU121" s="808" t="s">
        <v>1854</v>
      </c>
      <c r="BV121" s="811" t="s">
        <v>1854</v>
      </c>
      <c r="BW121" s="803" t="s">
        <v>1854</v>
      </c>
      <c r="BX121" s="803" t="s">
        <v>1854</v>
      </c>
      <c r="BY121" s="803" t="s">
        <v>1854</v>
      </c>
      <c r="BZ121" s="803" t="s">
        <v>1854</v>
      </c>
      <c r="CA121" s="811" t="s">
        <v>1854</v>
      </c>
      <c r="CB121" s="803" t="s">
        <v>1854</v>
      </c>
      <c r="CC121" s="803" t="s">
        <v>1854</v>
      </c>
      <c r="CD121" s="803" t="s">
        <v>1854</v>
      </c>
      <c r="CE121" s="808" t="s">
        <v>1854</v>
      </c>
      <c r="CF121" s="803" t="s">
        <v>1854</v>
      </c>
      <c r="CG121" s="803" t="s">
        <v>1854</v>
      </c>
      <c r="CH121" s="803" t="s">
        <v>1854</v>
      </c>
      <c r="CI121" s="803" t="s">
        <v>1854</v>
      </c>
      <c r="CJ121" s="808" t="s">
        <v>1854</v>
      </c>
      <c r="CK121" s="811" t="s">
        <v>1854</v>
      </c>
      <c r="CL121" s="803" t="s">
        <v>1854</v>
      </c>
      <c r="CM121" s="803" t="s">
        <v>1854</v>
      </c>
      <c r="CN121" s="803" t="s">
        <v>1854</v>
      </c>
      <c r="CO121" s="808" t="s">
        <v>1854</v>
      </c>
      <c r="CP121" s="811" t="s">
        <v>1854</v>
      </c>
      <c r="CQ121" s="803" t="s">
        <v>1854</v>
      </c>
      <c r="CR121" s="803" t="s">
        <v>1854</v>
      </c>
      <c r="CS121" s="803" t="s">
        <v>1854</v>
      </c>
      <c r="CT121" s="808" t="s">
        <v>1854</v>
      </c>
      <c r="CU121" s="1288" t="s">
        <v>1854</v>
      </c>
      <c r="CV121" s="1287" t="s">
        <v>1854</v>
      </c>
      <c r="CW121" s="1287" t="s">
        <v>1854</v>
      </c>
      <c r="CX121" s="1289" t="s">
        <v>1854</v>
      </c>
      <c r="CY121" s="1287" t="s">
        <v>1854</v>
      </c>
      <c r="CZ121" s="1287" t="s">
        <v>1854</v>
      </c>
      <c r="DA121" s="1287" t="s">
        <v>1854</v>
      </c>
      <c r="DB121" s="1289" t="s">
        <v>1854</v>
      </c>
      <c r="DC121" s="788"/>
      <c r="DD121" s="816">
        <v>1</v>
      </c>
      <c r="DE121" s="817"/>
    </row>
    <row r="122" spans="1:109" ht="15.75" customHeight="1">
      <c r="A122" s="775" t="s">
        <v>969</v>
      </c>
      <c r="B122" s="776">
        <v>116</v>
      </c>
      <c r="C122" s="792" t="s">
        <v>2315</v>
      </c>
      <c r="D122" s="776" t="s">
        <v>2316</v>
      </c>
      <c r="E122" s="776" t="s">
        <v>1801</v>
      </c>
      <c r="F122" s="788" t="s">
        <v>2317</v>
      </c>
      <c r="G122" s="793" t="s">
        <v>687</v>
      </c>
      <c r="H122" s="794" t="s">
        <v>2318</v>
      </c>
      <c r="I122" s="795"/>
      <c r="J122" s="796"/>
      <c r="K122" s="796">
        <v>1</v>
      </c>
      <c r="L122" s="796"/>
      <c r="M122" s="796"/>
      <c r="N122" s="796"/>
      <c r="O122" s="796"/>
      <c r="P122" s="797"/>
      <c r="Q122" s="798">
        <f t="shared" si="1"/>
        <v>1</v>
      </c>
      <c r="R122" s="792" t="s">
        <v>986</v>
      </c>
      <c r="S122" s="776" t="s">
        <v>964</v>
      </c>
      <c r="T122" s="799" t="s">
        <v>965</v>
      </c>
      <c r="U122" s="776" t="s">
        <v>1971</v>
      </c>
      <c r="V122" s="776" t="s">
        <v>990</v>
      </c>
      <c r="W122" s="776" t="s">
        <v>2319</v>
      </c>
      <c r="X122" s="1314">
        <v>2</v>
      </c>
      <c r="Y122" s="824" t="s">
        <v>977</v>
      </c>
      <c r="Z122" s="793" t="s">
        <v>687</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969</v>
      </c>
      <c r="B123" s="776">
        <v>117</v>
      </c>
      <c r="C123" s="792" t="s">
        <v>2320</v>
      </c>
      <c r="D123" s="776" t="s">
        <v>2316</v>
      </c>
      <c r="E123" s="776" t="s">
        <v>1801</v>
      </c>
      <c r="F123" s="788" t="s">
        <v>2321</v>
      </c>
      <c r="G123" s="793" t="s">
        <v>691</v>
      </c>
      <c r="H123" s="794" t="s">
        <v>2322</v>
      </c>
      <c r="I123" s="795"/>
      <c r="J123" s="796"/>
      <c r="K123" s="796">
        <v>1</v>
      </c>
      <c r="L123" s="796"/>
      <c r="M123" s="796"/>
      <c r="N123" s="796"/>
      <c r="O123" s="796"/>
      <c r="P123" s="797"/>
      <c r="Q123" s="798">
        <f t="shared" si="1"/>
        <v>1</v>
      </c>
      <c r="R123" s="792" t="s">
        <v>983</v>
      </c>
      <c r="S123" s="776" t="s">
        <v>964</v>
      </c>
      <c r="T123" s="799" t="s">
        <v>965</v>
      </c>
      <c r="U123" s="776" t="s">
        <v>691</v>
      </c>
      <c r="V123" s="776" t="s">
        <v>990</v>
      </c>
      <c r="W123" s="776" t="s">
        <v>2323</v>
      </c>
      <c r="X123" s="1314">
        <v>2</v>
      </c>
      <c r="Y123" s="824" t="s">
        <v>977</v>
      </c>
      <c r="Z123" s="793" t="s">
        <v>691</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969</v>
      </c>
      <c r="B124" s="776">
        <v>118</v>
      </c>
      <c r="C124" s="792" t="s">
        <v>2324</v>
      </c>
      <c r="D124" s="776" t="s">
        <v>2316</v>
      </c>
      <c r="E124" s="776" t="s">
        <v>1808</v>
      </c>
      <c r="F124" s="788" t="s">
        <v>2325</v>
      </c>
      <c r="G124" s="793" t="s">
        <v>2326</v>
      </c>
      <c r="H124" s="794" t="s">
        <v>2327</v>
      </c>
      <c r="I124" s="795"/>
      <c r="J124" s="796"/>
      <c r="K124" s="796">
        <v>1</v>
      </c>
      <c r="L124" s="796"/>
      <c r="M124" s="796"/>
      <c r="N124" s="796"/>
      <c r="O124" s="796"/>
      <c r="P124" s="797"/>
      <c r="Q124" s="798">
        <f t="shared" si="1"/>
        <v>1</v>
      </c>
      <c r="R124" s="792" t="s">
        <v>986</v>
      </c>
      <c r="S124" s="776" t="s">
        <v>964</v>
      </c>
      <c r="T124" s="799" t="s">
        <v>965</v>
      </c>
      <c r="U124" s="776" t="s">
        <v>1994</v>
      </c>
      <c r="V124" s="776" t="s">
        <v>990</v>
      </c>
      <c r="W124" s="776" t="s">
        <v>2328</v>
      </c>
      <c r="X124" s="1314">
        <v>0</v>
      </c>
      <c r="Y124" s="824" t="s">
        <v>977</v>
      </c>
      <c r="Z124" s="793" t="s">
        <v>2329</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961</v>
      </c>
      <c r="BM124" s="788" t="s">
        <v>961</v>
      </c>
      <c r="BN124" s="788" t="s">
        <v>961</v>
      </c>
      <c r="BO124" s="788" t="s">
        <v>961</v>
      </c>
      <c r="BP124" s="799" t="s">
        <v>961</v>
      </c>
      <c r="BQ124" s="811" t="s">
        <v>1854</v>
      </c>
      <c r="BR124" s="803" t="s">
        <v>1854</v>
      </c>
      <c r="BS124" s="803" t="s">
        <v>1854</v>
      </c>
      <c r="BT124" s="803" t="s">
        <v>1854</v>
      </c>
      <c r="BU124" s="808" t="s">
        <v>1854</v>
      </c>
      <c r="BV124" s="811" t="s">
        <v>1854</v>
      </c>
      <c r="BW124" s="803" t="s">
        <v>1854</v>
      </c>
      <c r="BX124" s="803" t="s">
        <v>1854</v>
      </c>
      <c r="BY124" s="803" t="s">
        <v>1854</v>
      </c>
      <c r="BZ124" s="803" t="s">
        <v>1854</v>
      </c>
      <c r="CA124" s="811" t="s">
        <v>1854</v>
      </c>
      <c r="CB124" s="803" t="s">
        <v>1854</v>
      </c>
      <c r="CC124" s="803" t="s">
        <v>1854</v>
      </c>
      <c r="CD124" s="803" t="s">
        <v>1854</v>
      </c>
      <c r="CE124" s="808" t="s">
        <v>1854</v>
      </c>
      <c r="CF124" s="803" t="s">
        <v>1854</v>
      </c>
      <c r="CG124" s="803" t="s">
        <v>1854</v>
      </c>
      <c r="CH124" s="803" t="s">
        <v>1854</v>
      </c>
      <c r="CI124" s="803" t="s">
        <v>1854</v>
      </c>
      <c r="CJ124" s="808" t="s">
        <v>1854</v>
      </c>
      <c r="CK124" s="809">
        <v>265</v>
      </c>
      <c r="CL124" s="810">
        <v>265</v>
      </c>
      <c r="CM124" s="810">
        <v>265</v>
      </c>
      <c r="CN124" s="810">
        <v>265</v>
      </c>
      <c r="CO124" s="823">
        <v>265</v>
      </c>
      <c r="CP124" s="811" t="s">
        <v>1854</v>
      </c>
      <c r="CQ124" s="803" t="s">
        <v>1854</v>
      </c>
      <c r="CR124" s="803" t="s">
        <v>1854</v>
      </c>
      <c r="CS124" s="803" t="s">
        <v>1854</v>
      </c>
      <c r="CT124" s="808" t="s">
        <v>1854</v>
      </c>
      <c r="CU124" s="1288">
        <v>-1.392E-3</v>
      </c>
      <c r="CV124" s="1287" t="s">
        <v>1854</v>
      </c>
      <c r="CW124" s="1287" t="s">
        <v>1854</v>
      </c>
      <c r="CX124" s="1289" t="s">
        <v>1854</v>
      </c>
      <c r="CY124" s="1287">
        <v>1.4E-5</v>
      </c>
      <c r="CZ124" s="1287" t="s">
        <v>1854</v>
      </c>
      <c r="DA124" s="1287" t="s">
        <v>1854</v>
      </c>
      <c r="DB124" s="1289" t="s">
        <v>1854</v>
      </c>
      <c r="DC124" s="788"/>
      <c r="DD124" s="816">
        <v>1</v>
      </c>
      <c r="DE124" s="817"/>
    </row>
    <row r="125" spans="1:109" ht="15.75" customHeight="1">
      <c r="A125" s="775" t="s">
        <v>969</v>
      </c>
      <c r="B125" s="776">
        <v>119</v>
      </c>
      <c r="C125" s="792" t="s">
        <v>2330</v>
      </c>
      <c r="D125" s="776" t="s">
        <v>2316</v>
      </c>
      <c r="E125" s="776" t="s">
        <v>1819</v>
      </c>
      <c r="F125" s="788" t="s">
        <v>2331</v>
      </c>
      <c r="G125" s="793" t="s">
        <v>794</v>
      </c>
      <c r="H125" s="794" t="s">
        <v>2332</v>
      </c>
      <c r="I125" s="795"/>
      <c r="J125" s="796"/>
      <c r="K125" s="796">
        <v>1</v>
      </c>
      <c r="L125" s="796"/>
      <c r="M125" s="796"/>
      <c r="N125" s="796"/>
      <c r="O125" s="796"/>
      <c r="P125" s="797"/>
      <c r="Q125" s="798">
        <f t="shared" si="1"/>
        <v>1</v>
      </c>
      <c r="R125" s="792" t="s">
        <v>963</v>
      </c>
      <c r="S125" s="776"/>
      <c r="T125" s="799"/>
      <c r="U125" s="776" t="s">
        <v>1822</v>
      </c>
      <c r="V125" s="776" t="s">
        <v>269</v>
      </c>
      <c r="W125" s="776" t="s">
        <v>2333</v>
      </c>
      <c r="X125" s="1315">
        <v>2</v>
      </c>
      <c r="Y125" s="824" t="s">
        <v>966</v>
      </c>
      <c r="Z125" s="793" t="s">
        <v>794</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969</v>
      </c>
      <c r="B126" s="776">
        <v>120</v>
      </c>
      <c r="C126" s="792" t="s">
        <v>2334</v>
      </c>
      <c r="D126" s="776" t="s">
        <v>2316</v>
      </c>
      <c r="E126" s="776" t="s">
        <v>1819</v>
      </c>
      <c r="F126" s="788" t="s">
        <v>2335</v>
      </c>
      <c r="G126" s="793" t="s">
        <v>698</v>
      </c>
      <c r="H126" s="794" t="s">
        <v>2336</v>
      </c>
      <c r="I126" s="795"/>
      <c r="J126" s="796"/>
      <c r="K126" s="796">
        <v>1</v>
      </c>
      <c r="L126" s="796"/>
      <c r="M126" s="796"/>
      <c r="N126" s="796"/>
      <c r="O126" s="796"/>
      <c r="P126" s="797"/>
      <c r="Q126" s="798">
        <f t="shared" si="1"/>
        <v>1</v>
      </c>
      <c r="R126" s="792" t="s">
        <v>983</v>
      </c>
      <c r="S126" s="776" t="s">
        <v>964</v>
      </c>
      <c r="T126" s="799" t="s">
        <v>965</v>
      </c>
      <c r="U126" s="776" t="s">
        <v>1994</v>
      </c>
      <c r="V126" s="776" t="s">
        <v>990</v>
      </c>
      <c r="W126" s="776" t="s">
        <v>2337</v>
      </c>
      <c r="X126" s="1314">
        <v>2</v>
      </c>
      <c r="Y126" s="801" t="s">
        <v>977</v>
      </c>
      <c r="Z126" s="793" t="s">
        <v>698</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969</v>
      </c>
      <c r="B127" s="776">
        <v>121</v>
      </c>
      <c r="C127" s="792" t="s">
        <v>2338</v>
      </c>
      <c r="D127" s="776" t="s">
        <v>2339</v>
      </c>
      <c r="E127" s="776" t="s">
        <v>1819</v>
      </c>
      <c r="F127" s="788" t="s">
        <v>2340</v>
      </c>
      <c r="G127" s="793" t="s">
        <v>2341</v>
      </c>
      <c r="H127" s="794" t="s">
        <v>2342</v>
      </c>
      <c r="I127" s="795"/>
      <c r="J127" s="796"/>
      <c r="K127" s="796"/>
      <c r="L127" s="796"/>
      <c r="M127" s="796">
        <v>1</v>
      </c>
      <c r="N127" s="796"/>
      <c r="O127" s="796"/>
      <c r="P127" s="797"/>
      <c r="Q127" s="798">
        <f t="shared" si="1"/>
        <v>1</v>
      </c>
      <c r="R127" s="792" t="s">
        <v>986</v>
      </c>
      <c r="S127" s="776" t="s">
        <v>964</v>
      </c>
      <c r="T127" s="799" t="s">
        <v>965</v>
      </c>
      <c r="U127" s="776" t="s">
        <v>2030</v>
      </c>
      <c r="V127" s="776" t="s">
        <v>2031</v>
      </c>
      <c r="W127" s="776" t="s">
        <v>2343</v>
      </c>
      <c r="X127" s="1315">
        <v>2</v>
      </c>
      <c r="Y127" s="801" t="s">
        <v>977</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961</v>
      </c>
      <c r="BM127" s="788" t="s">
        <v>961</v>
      </c>
      <c r="BN127" s="788" t="s">
        <v>961</v>
      </c>
      <c r="BO127" s="788" t="s">
        <v>961</v>
      </c>
      <c r="BP127" s="799" t="s">
        <v>961</v>
      </c>
      <c r="BQ127" s="807" t="s">
        <v>1854</v>
      </c>
      <c r="BR127" s="803" t="s">
        <v>1854</v>
      </c>
      <c r="BS127" s="803" t="s">
        <v>1854</v>
      </c>
      <c r="BT127" s="803" t="s">
        <v>1854</v>
      </c>
      <c r="BU127" s="808" t="s">
        <v>1854</v>
      </c>
      <c r="BV127" s="809">
        <v>5.94</v>
      </c>
      <c r="BW127" s="810">
        <v>5.94</v>
      </c>
      <c r="BX127" s="810">
        <v>5.94</v>
      </c>
      <c r="BY127" s="810">
        <v>5.94</v>
      </c>
      <c r="BZ127" s="810">
        <v>5.94</v>
      </c>
      <c r="CA127" s="811" t="s">
        <v>1854</v>
      </c>
      <c r="CB127" s="803" t="s">
        <v>1854</v>
      </c>
      <c r="CC127" s="803" t="s">
        <v>1854</v>
      </c>
      <c r="CD127" s="803" t="s">
        <v>1854</v>
      </c>
      <c r="CE127" s="808" t="s">
        <v>1854</v>
      </c>
      <c r="CF127" s="813" t="s">
        <v>1854</v>
      </c>
      <c r="CG127" s="813" t="s">
        <v>1854</v>
      </c>
      <c r="CH127" s="813" t="s">
        <v>1854</v>
      </c>
      <c r="CI127" s="813" t="s">
        <v>1854</v>
      </c>
      <c r="CJ127" s="814" t="s">
        <v>1854</v>
      </c>
      <c r="CK127" s="811">
        <v>5.44</v>
      </c>
      <c r="CL127" s="803">
        <v>5.08</v>
      </c>
      <c r="CM127" s="803">
        <v>4.5</v>
      </c>
      <c r="CN127" s="803">
        <v>3.78</v>
      </c>
      <c r="CO127" s="808">
        <v>3.06</v>
      </c>
      <c r="CP127" s="811" t="s">
        <v>1854</v>
      </c>
      <c r="CQ127" s="803" t="s">
        <v>1854</v>
      </c>
      <c r="CR127" s="803" t="s">
        <v>1854</v>
      </c>
      <c r="CS127" s="803" t="s">
        <v>1854</v>
      </c>
      <c r="CT127" s="808" t="s">
        <v>1854</v>
      </c>
      <c r="CU127" s="1288">
        <v>-7.8E-2</v>
      </c>
      <c r="CV127" s="1287" t="s">
        <v>1854</v>
      </c>
      <c r="CW127" s="1287" t="s">
        <v>1854</v>
      </c>
      <c r="CX127" s="1289" t="s">
        <v>1854</v>
      </c>
      <c r="CY127" s="1287">
        <v>7.8E-2</v>
      </c>
      <c r="CZ127" s="1287" t="s">
        <v>1854</v>
      </c>
      <c r="DA127" s="1287" t="s">
        <v>1854</v>
      </c>
      <c r="DB127" s="1289" t="s">
        <v>1854</v>
      </c>
      <c r="DC127" s="788" t="s">
        <v>972</v>
      </c>
      <c r="DD127" s="816">
        <v>1</v>
      </c>
      <c r="DE127" s="817"/>
    </row>
    <row r="128" spans="1:109" ht="15.75" customHeight="1">
      <c r="A128" s="775" t="s">
        <v>969</v>
      </c>
      <c r="B128" s="776">
        <v>122</v>
      </c>
      <c r="C128" s="792" t="s">
        <v>2344</v>
      </c>
      <c r="D128" s="776" t="s">
        <v>2345</v>
      </c>
      <c r="E128" s="776" t="s">
        <v>1819</v>
      </c>
      <c r="F128" s="788" t="s">
        <v>2346</v>
      </c>
      <c r="G128" s="793" t="s">
        <v>1843</v>
      </c>
      <c r="H128" s="794" t="s">
        <v>2347</v>
      </c>
      <c r="I128" s="795"/>
      <c r="J128" s="796"/>
      <c r="K128" s="796"/>
      <c r="L128" s="796"/>
      <c r="M128" s="796">
        <v>1</v>
      </c>
      <c r="N128" s="796"/>
      <c r="O128" s="796"/>
      <c r="P128" s="797"/>
      <c r="Q128" s="798">
        <f t="shared" si="1"/>
        <v>1</v>
      </c>
      <c r="R128" s="792" t="s">
        <v>986</v>
      </c>
      <c r="S128" s="776" t="s">
        <v>964</v>
      </c>
      <c r="T128" s="799" t="s">
        <v>965</v>
      </c>
      <c r="U128" s="776" t="s">
        <v>1027</v>
      </c>
      <c r="V128" s="776" t="s">
        <v>1039</v>
      </c>
      <c r="W128" s="776" t="s">
        <v>2348</v>
      </c>
      <c r="X128" s="1314">
        <v>2</v>
      </c>
      <c r="Y128" s="801" t="s">
        <v>966</v>
      </c>
      <c r="Z128" s="793" t="s">
        <v>1843</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969</v>
      </c>
      <c r="B129" s="776">
        <v>123</v>
      </c>
      <c r="C129" s="792" t="s">
        <v>2349</v>
      </c>
      <c r="D129" s="776" t="s">
        <v>2345</v>
      </c>
      <c r="E129" s="776" t="s">
        <v>1819</v>
      </c>
      <c r="F129" s="788" t="s">
        <v>2350</v>
      </c>
      <c r="G129" s="793" t="s">
        <v>1847</v>
      </c>
      <c r="H129" s="794" t="s">
        <v>2351</v>
      </c>
      <c r="I129" s="795"/>
      <c r="J129" s="796">
        <v>0.5</v>
      </c>
      <c r="K129" s="796">
        <v>0.5</v>
      </c>
      <c r="L129" s="796"/>
      <c r="M129" s="796"/>
      <c r="N129" s="796"/>
      <c r="O129" s="796"/>
      <c r="P129" s="797"/>
      <c r="Q129" s="798">
        <f t="shared" si="1"/>
        <v>1</v>
      </c>
      <c r="R129" s="792" t="s">
        <v>986</v>
      </c>
      <c r="S129" s="776" t="s">
        <v>964</v>
      </c>
      <c r="T129" s="799" t="s">
        <v>965</v>
      </c>
      <c r="U129" s="776" t="s">
        <v>1031</v>
      </c>
      <c r="V129" s="776" t="s">
        <v>1039</v>
      </c>
      <c r="W129" s="776" t="s">
        <v>2352</v>
      </c>
      <c r="X129" s="1314">
        <v>2</v>
      </c>
      <c r="Y129" s="801" t="s">
        <v>966</v>
      </c>
      <c r="Z129" s="793" t="s">
        <v>1847</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969</v>
      </c>
      <c r="B130" s="776">
        <v>124</v>
      </c>
      <c r="C130" s="792" t="s">
        <v>2353</v>
      </c>
      <c r="D130" s="776" t="s">
        <v>2345</v>
      </c>
      <c r="E130" s="776" t="s">
        <v>1819</v>
      </c>
      <c r="F130" s="788" t="s">
        <v>2354</v>
      </c>
      <c r="G130" s="793" t="s">
        <v>2355</v>
      </c>
      <c r="H130" s="794" t="s">
        <v>2356</v>
      </c>
      <c r="I130" s="795"/>
      <c r="J130" s="796"/>
      <c r="K130" s="796"/>
      <c r="L130" s="796"/>
      <c r="M130" s="796"/>
      <c r="N130" s="796">
        <v>1</v>
      </c>
      <c r="O130" s="796"/>
      <c r="P130" s="797"/>
      <c r="Q130" s="798">
        <f t="shared" si="1"/>
        <v>1</v>
      </c>
      <c r="R130" s="792" t="s">
        <v>986</v>
      </c>
      <c r="S130" s="776" t="s">
        <v>964</v>
      </c>
      <c r="T130" s="799" t="s">
        <v>965</v>
      </c>
      <c r="U130" s="776" t="s">
        <v>1859</v>
      </c>
      <c r="V130" s="776" t="s">
        <v>1039</v>
      </c>
      <c r="W130" s="776" t="s">
        <v>2357</v>
      </c>
      <c r="X130" s="1314">
        <v>1</v>
      </c>
      <c r="Y130" s="822" t="s">
        <v>966</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961</v>
      </c>
      <c r="BM130" s="788" t="s">
        <v>961</v>
      </c>
      <c r="BN130" s="788" t="s">
        <v>961</v>
      </c>
      <c r="BO130" s="788" t="s">
        <v>961</v>
      </c>
      <c r="BP130" s="799" t="s">
        <v>961</v>
      </c>
      <c r="BQ130" s="811" t="s">
        <v>1854</v>
      </c>
      <c r="BR130" s="803" t="s">
        <v>1854</v>
      </c>
      <c r="BS130" s="803" t="s">
        <v>1854</v>
      </c>
      <c r="BT130" s="803" t="s">
        <v>1854</v>
      </c>
      <c r="BU130" s="808" t="s">
        <v>1854</v>
      </c>
      <c r="BV130" s="820">
        <v>4</v>
      </c>
      <c r="BW130" s="819">
        <v>4</v>
      </c>
      <c r="BX130" s="819">
        <v>4</v>
      </c>
      <c r="BY130" s="819">
        <v>4</v>
      </c>
      <c r="BZ130" s="819">
        <v>4</v>
      </c>
      <c r="CA130" s="811" t="s">
        <v>1854</v>
      </c>
      <c r="CB130" s="803" t="s">
        <v>1854</v>
      </c>
      <c r="CC130" s="803" t="s">
        <v>1854</v>
      </c>
      <c r="CD130" s="803" t="s">
        <v>1854</v>
      </c>
      <c r="CE130" s="808" t="s">
        <v>1854</v>
      </c>
      <c r="CF130" s="803" t="s">
        <v>1854</v>
      </c>
      <c r="CG130" s="803" t="s">
        <v>1854</v>
      </c>
      <c r="CH130" s="803" t="s">
        <v>1854</v>
      </c>
      <c r="CI130" s="803" t="s">
        <v>1854</v>
      </c>
      <c r="CJ130" s="808" t="s">
        <v>1854</v>
      </c>
      <c r="CK130" s="820">
        <v>4.7</v>
      </c>
      <c r="CL130" s="819">
        <v>4.7</v>
      </c>
      <c r="CM130" s="819">
        <v>4.7</v>
      </c>
      <c r="CN130" s="819">
        <v>4.7</v>
      </c>
      <c r="CO130" s="821">
        <v>4.7</v>
      </c>
      <c r="CP130" s="811" t="s">
        <v>1854</v>
      </c>
      <c r="CQ130" s="803" t="s">
        <v>1854</v>
      </c>
      <c r="CR130" s="803" t="s">
        <v>1854</v>
      </c>
      <c r="CS130" s="803" t="s">
        <v>1854</v>
      </c>
      <c r="CT130" s="808" t="s">
        <v>1854</v>
      </c>
      <c r="CU130" s="1288">
        <v>-5.8999999999999997E-2</v>
      </c>
      <c r="CV130" s="1287" t="s">
        <v>1854</v>
      </c>
      <c r="CW130" s="1287" t="s">
        <v>1854</v>
      </c>
      <c r="CX130" s="1289" t="s">
        <v>1854</v>
      </c>
      <c r="CY130" s="1287">
        <v>5.8999999999999997E-2</v>
      </c>
      <c r="CZ130" s="1287" t="s">
        <v>1854</v>
      </c>
      <c r="DA130" s="1287" t="s">
        <v>1854</v>
      </c>
      <c r="DB130" s="1289" t="s">
        <v>1854</v>
      </c>
      <c r="DC130" s="788"/>
      <c r="DD130" s="816">
        <v>1</v>
      </c>
      <c r="DE130" s="817"/>
    </row>
    <row r="131" spans="1:109" ht="15.75" customHeight="1">
      <c r="A131" s="775" t="s">
        <v>969</v>
      </c>
      <c r="B131" s="776">
        <v>125</v>
      </c>
      <c r="C131" s="792" t="s">
        <v>2358</v>
      </c>
      <c r="D131" s="776" t="s">
        <v>2345</v>
      </c>
      <c r="E131" s="776" t="s">
        <v>1819</v>
      </c>
      <c r="F131" s="788" t="s">
        <v>2359</v>
      </c>
      <c r="G131" s="793" t="s">
        <v>2360</v>
      </c>
      <c r="H131" s="794" t="s">
        <v>2361</v>
      </c>
      <c r="I131" s="795"/>
      <c r="J131" s="796"/>
      <c r="K131" s="796"/>
      <c r="L131" s="796"/>
      <c r="M131" s="796">
        <v>0.9</v>
      </c>
      <c r="N131" s="796">
        <v>0.1</v>
      </c>
      <c r="O131" s="796"/>
      <c r="P131" s="797"/>
      <c r="Q131" s="798">
        <f t="shared" si="1"/>
        <v>1</v>
      </c>
      <c r="R131" s="792" t="s">
        <v>963</v>
      </c>
      <c r="S131" s="776"/>
      <c r="T131" s="799"/>
      <c r="U131" s="776" t="s">
        <v>1859</v>
      </c>
      <c r="V131" s="776" t="s">
        <v>269</v>
      </c>
      <c r="W131" s="776" t="s">
        <v>2362</v>
      </c>
      <c r="X131" s="1314">
        <v>1</v>
      </c>
      <c r="Y131" s="822" t="s">
        <v>966</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1854</v>
      </c>
      <c r="BR131" s="803" t="s">
        <v>1854</v>
      </c>
      <c r="BS131" s="803" t="s">
        <v>1854</v>
      </c>
      <c r="BT131" s="803" t="s">
        <v>1854</v>
      </c>
      <c r="BU131" s="808" t="s">
        <v>1854</v>
      </c>
      <c r="BV131" s="811" t="s">
        <v>1854</v>
      </c>
      <c r="BW131" s="803" t="s">
        <v>1854</v>
      </c>
      <c r="BX131" s="803" t="s">
        <v>1854</v>
      </c>
      <c r="BY131" s="803" t="s">
        <v>1854</v>
      </c>
      <c r="BZ131" s="803" t="s">
        <v>1854</v>
      </c>
      <c r="CA131" s="811" t="s">
        <v>1854</v>
      </c>
      <c r="CB131" s="803" t="s">
        <v>1854</v>
      </c>
      <c r="CC131" s="803" t="s">
        <v>1854</v>
      </c>
      <c r="CD131" s="803" t="s">
        <v>1854</v>
      </c>
      <c r="CE131" s="808" t="s">
        <v>1854</v>
      </c>
      <c r="CF131" s="803" t="s">
        <v>1854</v>
      </c>
      <c r="CG131" s="803" t="s">
        <v>1854</v>
      </c>
      <c r="CH131" s="803" t="s">
        <v>1854</v>
      </c>
      <c r="CI131" s="803" t="s">
        <v>1854</v>
      </c>
      <c r="CJ131" s="808" t="s">
        <v>1854</v>
      </c>
      <c r="CK131" s="811" t="s">
        <v>1854</v>
      </c>
      <c r="CL131" s="803" t="s">
        <v>1854</v>
      </c>
      <c r="CM131" s="803" t="s">
        <v>1854</v>
      </c>
      <c r="CN131" s="803" t="s">
        <v>1854</v>
      </c>
      <c r="CO131" s="808" t="s">
        <v>1854</v>
      </c>
      <c r="CP131" s="811" t="s">
        <v>1854</v>
      </c>
      <c r="CQ131" s="803" t="s">
        <v>1854</v>
      </c>
      <c r="CR131" s="803" t="s">
        <v>1854</v>
      </c>
      <c r="CS131" s="803" t="s">
        <v>1854</v>
      </c>
      <c r="CT131" s="808" t="s">
        <v>1854</v>
      </c>
      <c r="CU131" s="1288" t="s">
        <v>1854</v>
      </c>
      <c r="CV131" s="1287" t="s">
        <v>1854</v>
      </c>
      <c r="CW131" s="1287" t="s">
        <v>1854</v>
      </c>
      <c r="CX131" s="1289" t="s">
        <v>1854</v>
      </c>
      <c r="CY131" s="1287" t="s">
        <v>1854</v>
      </c>
      <c r="CZ131" s="1287" t="s">
        <v>1854</v>
      </c>
      <c r="DA131" s="1287" t="s">
        <v>1854</v>
      </c>
      <c r="DB131" s="1289" t="s">
        <v>1854</v>
      </c>
      <c r="DC131" s="788"/>
      <c r="DD131" s="816">
        <v>1</v>
      </c>
      <c r="DE131" s="817"/>
    </row>
    <row r="132" spans="1:109" ht="15.75" customHeight="1">
      <c r="A132" s="775" t="s">
        <v>969</v>
      </c>
      <c r="B132" s="776">
        <v>126</v>
      </c>
      <c r="C132" s="792" t="s">
        <v>2363</v>
      </c>
      <c r="D132" s="776" t="s">
        <v>2364</v>
      </c>
      <c r="E132" s="776" t="s">
        <v>1819</v>
      </c>
      <c r="F132" s="788" t="s">
        <v>2365</v>
      </c>
      <c r="G132" s="793" t="s">
        <v>659</v>
      </c>
      <c r="H132" s="794" t="s">
        <v>2366</v>
      </c>
      <c r="I132" s="795"/>
      <c r="J132" s="796"/>
      <c r="K132" s="796"/>
      <c r="L132" s="796"/>
      <c r="M132" s="796">
        <v>1</v>
      </c>
      <c r="N132" s="796"/>
      <c r="O132" s="796"/>
      <c r="P132" s="797"/>
      <c r="Q132" s="798">
        <f t="shared" si="1"/>
        <v>1</v>
      </c>
      <c r="R132" s="792" t="s">
        <v>963</v>
      </c>
      <c r="S132" s="776"/>
      <c r="T132" s="799"/>
      <c r="U132" s="776" t="s">
        <v>1941</v>
      </c>
      <c r="V132" s="776" t="s">
        <v>269</v>
      </c>
      <c r="W132" s="776" t="s">
        <v>2367</v>
      </c>
      <c r="X132" s="1314">
        <v>1</v>
      </c>
      <c r="Y132" s="822" t="s">
        <v>966</v>
      </c>
      <c r="Z132" s="793" t="s">
        <v>659</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969</v>
      </c>
      <c r="B133" s="776">
        <v>127</v>
      </c>
      <c r="C133" s="792" t="s">
        <v>2368</v>
      </c>
      <c r="D133" s="776" t="s">
        <v>2364</v>
      </c>
      <c r="E133" s="776" t="s">
        <v>1819</v>
      </c>
      <c r="F133" s="788" t="s">
        <v>2369</v>
      </c>
      <c r="G133" s="793" t="s">
        <v>2370</v>
      </c>
      <c r="H133" s="794" t="s">
        <v>2371</v>
      </c>
      <c r="I133" s="795"/>
      <c r="J133" s="796"/>
      <c r="K133" s="796"/>
      <c r="L133" s="796"/>
      <c r="M133" s="796">
        <v>1</v>
      </c>
      <c r="N133" s="796"/>
      <c r="O133" s="796"/>
      <c r="P133" s="797"/>
      <c r="Q133" s="798">
        <f t="shared" si="1"/>
        <v>1</v>
      </c>
      <c r="R133" s="792" t="s">
        <v>963</v>
      </c>
      <c r="S133" s="776"/>
      <c r="T133" s="799"/>
      <c r="U133" s="776" t="s">
        <v>1941</v>
      </c>
      <c r="V133" s="776" t="s">
        <v>269</v>
      </c>
      <c r="W133" s="776" t="s">
        <v>2372</v>
      </c>
      <c r="X133" s="1314">
        <v>0</v>
      </c>
      <c r="Y133" s="824" t="s">
        <v>966</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1854</v>
      </c>
      <c r="BR133" s="803" t="s">
        <v>1854</v>
      </c>
      <c r="BS133" s="803" t="s">
        <v>1854</v>
      </c>
      <c r="BT133" s="803" t="s">
        <v>1854</v>
      </c>
      <c r="BU133" s="808" t="s">
        <v>1854</v>
      </c>
      <c r="BV133" s="811" t="s">
        <v>1854</v>
      </c>
      <c r="BW133" s="803" t="s">
        <v>1854</v>
      </c>
      <c r="BX133" s="803" t="s">
        <v>1854</v>
      </c>
      <c r="BY133" s="803" t="s">
        <v>1854</v>
      </c>
      <c r="BZ133" s="803" t="s">
        <v>1854</v>
      </c>
      <c r="CA133" s="811" t="s">
        <v>1854</v>
      </c>
      <c r="CB133" s="803" t="s">
        <v>1854</v>
      </c>
      <c r="CC133" s="803" t="s">
        <v>1854</v>
      </c>
      <c r="CD133" s="803" t="s">
        <v>1854</v>
      </c>
      <c r="CE133" s="808" t="s">
        <v>1854</v>
      </c>
      <c r="CF133" s="803" t="s">
        <v>1854</v>
      </c>
      <c r="CG133" s="803" t="s">
        <v>1854</v>
      </c>
      <c r="CH133" s="803" t="s">
        <v>1854</v>
      </c>
      <c r="CI133" s="803" t="s">
        <v>1854</v>
      </c>
      <c r="CJ133" s="808" t="s">
        <v>1854</v>
      </c>
      <c r="CK133" s="811" t="s">
        <v>1854</v>
      </c>
      <c r="CL133" s="803" t="s">
        <v>1854</v>
      </c>
      <c r="CM133" s="803" t="s">
        <v>1854</v>
      </c>
      <c r="CN133" s="803" t="s">
        <v>1854</v>
      </c>
      <c r="CO133" s="808" t="s">
        <v>1854</v>
      </c>
      <c r="CP133" s="811" t="s">
        <v>1854</v>
      </c>
      <c r="CQ133" s="803" t="s">
        <v>1854</v>
      </c>
      <c r="CR133" s="803" t="s">
        <v>1854</v>
      </c>
      <c r="CS133" s="803" t="s">
        <v>1854</v>
      </c>
      <c r="CT133" s="808" t="s">
        <v>1854</v>
      </c>
      <c r="CU133" s="1288" t="s">
        <v>1854</v>
      </c>
      <c r="CV133" s="1287" t="s">
        <v>1854</v>
      </c>
      <c r="CW133" s="1287" t="s">
        <v>1854</v>
      </c>
      <c r="CX133" s="1289" t="s">
        <v>1854</v>
      </c>
      <c r="CY133" s="1287" t="s">
        <v>1854</v>
      </c>
      <c r="CZ133" s="1287" t="s">
        <v>1854</v>
      </c>
      <c r="DA133" s="1287" t="s">
        <v>1854</v>
      </c>
      <c r="DB133" s="1289" t="s">
        <v>1854</v>
      </c>
      <c r="DC133" s="788"/>
      <c r="DD133" s="816">
        <v>1</v>
      </c>
      <c r="DE133" s="817"/>
    </row>
    <row r="134" spans="1:109" ht="15.75" customHeight="1">
      <c r="A134" s="775" t="s">
        <v>969</v>
      </c>
      <c r="B134" s="776">
        <v>128</v>
      </c>
      <c r="C134" s="792" t="s">
        <v>2373</v>
      </c>
      <c r="D134" s="776" t="s">
        <v>2364</v>
      </c>
      <c r="E134" s="776" t="s">
        <v>1819</v>
      </c>
      <c r="F134" s="788" t="s">
        <v>2374</v>
      </c>
      <c r="G134" s="793" t="s">
        <v>2375</v>
      </c>
      <c r="H134" s="794" t="s">
        <v>2376</v>
      </c>
      <c r="I134" s="795"/>
      <c r="J134" s="796"/>
      <c r="K134" s="796"/>
      <c r="L134" s="796"/>
      <c r="M134" s="796">
        <v>1</v>
      </c>
      <c r="N134" s="796"/>
      <c r="O134" s="796"/>
      <c r="P134" s="797"/>
      <c r="Q134" s="798">
        <f t="shared" si="1"/>
        <v>1</v>
      </c>
      <c r="R134" s="792" t="s">
        <v>963</v>
      </c>
      <c r="S134" s="776"/>
      <c r="T134" s="799"/>
      <c r="U134" s="776" t="s">
        <v>1941</v>
      </c>
      <c r="V134" s="776" t="s">
        <v>269</v>
      </c>
      <c r="W134" s="776" t="s">
        <v>2377</v>
      </c>
      <c r="X134" s="1314">
        <v>1</v>
      </c>
      <c r="Y134" s="822" t="s">
        <v>966</v>
      </c>
      <c r="Z134" s="793"/>
      <c r="AA134" s="788"/>
      <c r="AB134" s="788"/>
      <c r="AC134" s="788"/>
      <c r="AD134" s="788"/>
      <c r="AE134" s="788"/>
      <c r="AF134" s="802"/>
      <c r="AG134" s="803"/>
      <c r="AH134" s="803"/>
      <c r="AI134" s="803"/>
      <c r="AJ134" s="803"/>
      <c r="AK134" s="803"/>
      <c r="AL134" s="803"/>
      <c r="AM134" s="803"/>
      <c r="AN134" s="803"/>
      <c r="AO134" s="803"/>
      <c r="AP134" s="803"/>
      <c r="AQ134" s="811" t="s">
        <v>1854</v>
      </c>
      <c r="AR134" s="803" t="s">
        <v>1854</v>
      </c>
      <c r="AS134" s="803" t="s">
        <v>1854</v>
      </c>
      <c r="AT134" s="803" t="s">
        <v>1854</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1854</v>
      </c>
      <c r="BR134" s="803" t="s">
        <v>1854</v>
      </c>
      <c r="BS134" s="803" t="s">
        <v>1854</v>
      </c>
      <c r="BT134" s="803" t="s">
        <v>1854</v>
      </c>
      <c r="BU134" s="808" t="s">
        <v>1854</v>
      </c>
      <c r="BV134" s="811" t="s">
        <v>1854</v>
      </c>
      <c r="BW134" s="803" t="s">
        <v>1854</v>
      </c>
      <c r="BX134" s="803" t="s">
        <v>1854</v>
      </c>
      <c r="BY134" s="803" t="s">
        <v>1854</v>
      </c>
      <c r="BZ134" s="803" t="s">
        <v>1854</v>
      </c>
      <c r="CA134" s="811" t="s">
        <v>1854</v>
      </c>
      <c r="CB134" s="803" t="s">
        <v>1854</v>
      </c>
      <c r="CC134" s="803" t="s">
        <v>1854</v>
      </c>
      <c r="CD134" s="803" t="s">
        <v>1854</v>
      </c>
      <c r="CE134" s="808" t="s">
        <v>1854</v>
      </c>
      <c r="CF134" s="803" t="s">
        <v>1854</v>
      </c>
      <c r="CG134" s="803" t="s">
        <v>1854</v>
      </c>
      <c r="CH134" s="803" t="s">
        <v>1854</v>
      </c>
      <c r="CI134" s="803" t="s">
        <v>1854</v>
      </c>
      <c r="CJ134" s="808" t="s">
        <v>1854</v>
      </c>
      <c r="CK134" s="811" t="s">
        <v>1854</v>
      </c>
      <c r="CL134" s="803" t="s">
        <v>1854</v>
      </c>
      <c r="CM134" s="803" t="s">
        <v>1854</v>
      </c>
      <c r="CN134" s="803" t="s">
        <v>1854</v>
      </c>
      <c r="CO134" s="808" t="s">
        <v>1854</v>
      </c>
      <c r="CP134" s="811" t="s">
        <v>1854</v>
      </c>
      <c r="CQ134" s="803" t="s">
        <v>1854</v>
      </c>
      <c r="CR134" s="803" t="s">
        <v>1854</v>
      </c>
      <c r="CS134" s="803" t="s">
        <v>1854</v>
      </c>
      <c r="CT134" s="808" t="s">
        <v>1854</v>
      </c>
      <c r="CU134" s="1288" t="s">
        <v>1854</v>
      </c>
      <c r="CV134" s="1287" t="s">
        <v>1854</v>
      </c>
      <c r="CW134" s="1287" t="s">
        <v>1854</v>
      </c>
      <c r="CX134" s="1289" t="s">
        <v>1854</v>
      </c>
      <c r="CY134" s="1287" t="s">
        <v>1854</v>
      </c>
      <c r="CZ134" s="1287" t="s">
        <v>1854</v>
      </c>
      <c r="DA134" s="1287" t="s">
        <v>1854</v>
      </c>
      <c r="DB134" s="1289" t="s">
        <v>1854</v>
      </c>
      <c r="DC134" s="788"/>
      <c r="DD134" s="816">
        <v>1</v>
      </c>
      <c r="DE134" s="817"/>
    </row>
    <row r="135" spans="1:109" ht="15.75" customHeight="1">
      <c r="A135" s="775" t="s">
        <v>969</v>
      </c>
      <c r="B135" s="776">
        <v>129</v>
      </c>
      <c r="C135" s="792" t="s">
        <v>2378</v>
      </c>
      <c r="D135" s="776"/>
      <c r="E135" s="776"/>
      <c r="F135" s="788" t="s">
        <v>2379</v>
      </c>
      <c r="G135" s="793" t="s">
        <v>2380</v>
      </c>
      <c r="H135" s="794"/>
      <c r="I135" s="795"/>
      <c r="J135" s="796"/>
      <c r="K135" s="796"/>
      <c r="L135" s="796"/>
      <c r="M135" s="796"/>
      <c r="N135" s="796"/>
      <c r="O135" s="796"/>
      <c r="P135" s="797"/>
      <c r="Q135" s="798">
        <f t="shared" si="1"/>
        <v>0</v>
      </c>
      <c r="R135" s="792" t="s">
        <v>963</v>
      </c>
      <c r="S135" s="776"/>
      <c r="T135" s="799"/>
      <c r="U135" s="776"/>
      <c r="V135" s="776" t="s">
        <v>269</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1854</v>
      </c>
      <c r="BR135" s="803" t="s">
        <v>1854</v>
      </c>
      <c r="BS135" s="803" t="s">
        <v>1854</v>
      </c>
      <c r="BT135" s="803" t="s">
        <v>1854</v>
      </c>
      <c r="BU135" s="808" t="s">
        <v>1854</v>
      </c>
      <c r="BV135" s="811" t="s">
        <v>1854</v>
      </c>
      <c r="BW135" s="803" t="s">
        <v>1854</v>
      </c>
      <c r="BX135" s="803" t="s">
        <v>1854</v>
      </c>
      <c r="BY135" s="803" t="s">
        <v>1854</v>
      </c>
      <c r="BZ135" s="803" t="s">
        <v>1854</v>
      </c>
      <c r="CA135" s="811" t="s">
        <v>1854</v>
      </c>
      <c r="CB135" s="803" t="s">
        <v>1854</v>
      </c>
      <c r="CC135" s="803" t="s">
        <v>1854</v>
      </c>
      <c r="CD135" s="803" t="s">
        <v>1854</v>
      </c>
      <c r="CE135" s="808" t="s">
        <v>1854</v>
      </c>
      <c r="CF135" s="803" t="s">
        <v>1854</v>
      </c>
      <c r="CG135" s="803" t="s">
        <v>1854</v>
      </c>
      <c r="CH135" s="803" t="s">
        <v>1854</v>
      </c>
      <c r="CI135" s="803" t="s">
        <v>1854</v>
      </c>
      <c r="CJ135" s="808" t="s">
        <v>1854</v>
      </c>
      <c r="CK135" s="811" t="s">
        <v>1854</v>
      </c>
      <c r="CL135" s="803" t="s">
        <v>1854</v>
      </c>
      <c r="CM135" s="803" t="s">
        <v>1854</v>
      </c>
      <c r="CN135" s="803" t="s">
        <v>1854</v>
      </c>
      <c r="CO135" s="808" t="s">
        <v>1854</v>
      </c>
      <c r="CP135" s="811" t="s">
        <v>1854</v>
      </c>
      <c r="CQ135" s="803" t="s">
        <v>1854</v>
      </c>
      <c r="CR135" s="803" t="s">
        <v>1854</v>
      </c>
      <c r="CS135" s="803" t="s">
        <v>1854</v>
      </c>
      <c r="CT135" s="808" t="s">
        <v>1854</v>
      </c>
      <c r="CU135" s="1288" t="s">
        <v>1854</v>
      </c>
      <c r="CV135" s="1287" t="s">
        <v>1854</v>
      </c>
      <c r="CW135" s="1287" t="s">
        <v>1854</v>
      </c>
      <c r="CX135" s="1289" t="s">
        <v>1854</v>
      </c>
      <c r="CY135" s="1287" t="s">
        <v>1854</v>
      </c>
      <c r="CZ135" s="1287" t="s">
        <v>1854</v>
      </c>
      <c r="DA135" s="1287" t="s">
        <v>1854</v>
      </c>
      <c r="DB135" s="1289" t="s">
        <v>1854</v>
      </c>
      <c r="DC135" s="788"/>
      <c r="DD135" s="816"/>
      <c r="DE135" s="817"/>
    </row>
    <row r="136" spans="1:109" ht="15.75" customHeight="1">
      <c r="A136" s="775" t="s">
        <v>969</v>
      </c>
      <c r="B136" s="776">
        <v>130</v>
      </c>
      <c r="C136" s="792" t="s">
        <v>2381</v>
      </c>
      <c r="D136" s="776"/>
      <c r="E136" s="776"/>
      <c r="F136" s="788" t="s">
        <v>1944</v>
      </c>
      <c r="G136" s="793" t="s">
        <v>1945</v>
      </c>
      <c r="H136" s="794"/>
      <c r="I136" s="795"/>
      <c r="J136" s="796"/>
      <c r="K136" s="796"/>
      <c r="L136" s="796"/>
      <c r="M136" s="796"/>
      <c r="N136" s="796"/>
      <c r="O136" s="796"/>
      <c r="P136" s="797"/>
      <c r="Q136" s="798">
        <f t="shared" si="1"/>
        <v>0</v>
      </c>
      <c r="R136" s="792" t="s">
        <v>963</v>
      </c>
      <c r="S136" s="776"/>
      <c r="T136" s="799"/>
      <c r="U136" s="776"/>
      <c r="V136" s="776" t="s">
        <v>1030</v>
      </c>
      <c r="W136" s="776" t="s">
        <v>1946</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1947</v>
      </c>
      <c r="AR136" s="803" t="s">
        <v>1947</v>
      </c>
      <c r="AS136" s="803" t="s">
        <v>1947</v>
      </c>
      <c r="AT136" s="803" t="s">
        <v>1947</v>
      </c>
      <c r="AU136" s="808" t="s">
        <v>1947</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1854</v>
      </c>
      <c r="BR136" s="803" t="s">
        <v>1854</v>
      </c>
      <c r="BS136" s="803" t="s">
        <v>1854</v>
      </c>
      <c r="BT136" s="803" t="s">
        <v>1854</v>
      </c>
      <c r="BU136" s="808" t="s">
        <v>1854</v>
      </c>
      <c r="BV136" s="811" t="s">
        <v>1854</v>
      </c>
      <c r="BW136" s="803" t="s">
        <v>1854</v>
      </c>
      <c r="BX136" s="803" t="s">
        <v>1854</v>
      </c>
      <c r="BY136" s="803" t="s">
        <v>1854</v>
      </c>
      <c r="BZ136" s="803" t="s">
        <v>1854</v>
      </c>
      <c r="CA136" s="811" t="s">
        <v>1854</v>
      </c>
      <c r="CB136" s="803" t="s">
        <v>1854</v>
      </c>
      <c r="CC136" s="803" t="s">
        <v>1854</v>
      </c>
      <c r="CD136" s="803" t="s">
        <v>1854</v>
      </c>
      <c r="CE136" s="808" t="s">
        <v>1854</v>
      </c>
      <c r="CF136" s="803" t="s">
        <v>1854</v>
      </c>
      <c r="CG136" s="803" t="s">
        <v>1854</v>
      </c>
      <c r="CH136" s="803" t="s">
        <v>1854</v>
      </c>
      <c r="CI136" s="803" t="s">
        <v>1854</v>
      </c>
      <c r="CJ136" s="808" t="s">
        <v>1854</v>
      </c>
      <c r="CK136" s="811" t="s">
        <v>1854</v>
      </c>
      <c r="CL136" s="803" t="s">
        <v>1854</v>
      </c>
      <c r="CM136" s="803" t="s">
        <v>1854</v>
      </c>
      <c r="CN136" s="803" t="s">
        <v>1854</v>
      </c>
      <c r="CO136" s="808" t="s">
        <v>1854</v>
      </c>
      <c r="CP136" s="811" t="s">
        <v>1854</v>
      </c>
      <c r="CQ136" s="803" t="s">
        <v>1854</v>
      </c>
      <c r="CR136" s="803" t="s">
        <v>1854</v>
      </c>
      <c r="CS136" s="803" t="s">
        <v>1854</v>
      </c>
      <c r="CT136" s="808" t="s">
        <v>1854</v>
      </c>
      <c r="CU136" s="1288" t="s">
        <v>1854</v>
      </c>
      <c r="CV136" s="1287" t="s">
        <v>1854</v>
      </c>
      <c r="CW136" s="1287" t="s">
        <v>1854</v>
      </c>
      <c r="CX136" s="1289" t="s">
        <v>1854</v>
      </c>
      <c r="CY136" s="1287" t="s">
        <v>1854</v>
      </c>
      <c r="CZ136" s="1287" t="s">
        <v>1854</v>
      </c>
      <c r="DA136" s="1287" t="s">
        <v>1854</v>
      </c>
      <c r="DB136" s="1289" t="s">
        <v>1854</v>
      </c>
      <c r="DC136" s="788"/>
      <c r="DD136" s="816"/>
      <c r="DE136" s="817"/>
    </row>
    <row r="137" spans="1:109" ht="15.75" customHeight="1">
      <c r="A137" s="775" t="s">
        <v>969</v>
      </c>
      <c r="B137" s="776">
        <v>131</v>
      </c>
      <c r="C137" s="792" t="s">
        <v>2382</v>
      </c>
      <c r="D137" s="776"/>
      <c r="E137" s="776"/>
      <c r="F137" s="788" t="s">
        <v>2383</v>
      </c>
      <c r="G137" s="793" t="s">
        <v>2384</v>
      </c>
      <c r="H137" s="794"/>
      <c r="I137" s="795">
        <v>1</v>
      </c>
      <c r="J137" s="796"/>
      <c r="K137" s="796"/>
      <c r="L137" s="796"/>
      <c r="M137" s="796"/>
      <c r="N137" s="796"/>
      <c r="O137" s="796"/>
      <c r="P137" s="797"/>
      <c r="Q137" s="798">
        <f t="shared" ref="Q137:Q200" si="2">SUM(I137:P137)</f>
        <v>1</v>
      </c>
      <c r="R137" s="792" t="s">
        <v>983</v>
      </c>
      <c r="S137" s="776" t="s">
        <v>964</v>
      </c>
      <c r="T137" s="799" t="s">
        <v>2385</v>
      </c>
      <c r="U137" s="776"/>
      <c r="V137" s="776" t="s">
        <v>269</v>
      </c>
      <c r="W137" s="776" t="s">
        <v>2386</v>
      </c>
      <c r="X137" s="1314">
        <v>1</v>
      </c>
      <c r="Y137" s="822" t="s">
        <v>966</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961</v>
      </c>
      <c r="BQ137" s="811" t="s">
        <v>1854</v>
      </c>
      <c r="BR137" s="803" t="s">
        <v>1854</v>
      </c>
      <c r="BS137" s="803" t="s">
        <v>1854</v>
      </c>
      <c r="BT137" s="803" t="s">
        <v>1854</v>
      </c>
      <c r="BU137" s="808" t="s">
        <v>1854</v>
      </c>
      <c r="BV137" s="811" t="s">
        <v>1854</v>
      </c>
      <c r="BW137" s="803" t="s">
        <v>1854</v>
      </c>
      <c r="BX137" s="803" t="s">
        <v>1854</v>
      </c>
      <c r="BY137" s="803" t="s">
        <v>1854</v>
      </c>
      <c r="BZ137" s="803" t="s">
        <v>1854</v>
      </c>
      <c r="CA137" s="811" t="s">
        <v>1854</v>
      </c>
      <c r="CB137" s="803" t="s">
        <v>1854</v>
      </c>
      <c r="CC137" s="803" t="s">
        <v>1854</v>
      </c>
      <c r="CD137" s="803" t="s">
        <v>1854</v>
      </c>
      <c r="CE137" s="808" t="s">
        <v>1854</v>
      </c>
      <c r="CF137" s="803" t="s">
        <v>1854</v>
      </c>
      <c r="CG137" s="803" t="s">
        <v>1854</v>
      </c>
      <c r="CH137" s="803" t="s">
        <v>1854</v>
      </c>
      <c r="CI137" s="803" t="s">
        <v>1854</v>
      </c>
      <c r="CJ137" s="808" t="s">
        <v>1854</v>
      </c>
      <c r="CK137" s="811" t="s">
        <v>1854</v>
      </c>
      <c r="CL137" s="803" t="s">
        <v>1854</v>
      </c>
      <c r="CM137" s="803" t="s">
        <v>1854</v>
      </c>
      <c r="CN137" s="803" t="s">
        <v>1854</v>
      </c>
      <c r="CO137" s="808" t="s">
        <v>1854</v>
      </c>
      <c r="CP137" s="811" t="s">
        <v>1854</v>
      </c>
      <c r="CQ137" s="803" t="s">
        <v>1854</v>
      </c>
      <c r="CR137" s="803" t="s">
        <v>1854</v>
      </c>
      <c r="CS137" s="803" t="s">
        <v>1854</v>
      </c>
      <c r="CT137" s="808" t="s">
        <v>1854</v>
      </c>
      <c r="CU137" s="1288">
        <v>-3.2000000000000002E-3</v>
      </c>
      <c r="CV137" s="1287" t="s">
        <v>1854</v>
      </c>
      <c r="CW137" s="1287" t="s">
        <v>1854</v>
      </c>
      <c r="CX137" s="1289" t="s">
        <v>1854</v>
      </c>
      <c r="CY137" s="1287" t="s">
        <v>1854</v>
      </c>
      <c r="CZ137" s="1287" t="s">
        <v>1854</v>
      </c>
      <c r="DA137" s="1287" t="s">
        <v>1854</v>
      </c>
      <c r="DB137" s="1289" t="s">
        <v>1854</v>
      </c>
      <c r="DC137" s="788"/>
      <c r="DD137" s="816"/>
      <c r="DE137" s="817"/>
    </row>
    <row r="138" spans="1:109" ht="15.75" customHeight="1">
      <c r="A138" s="775" t="s">
        <v>989</v>
      </c>
      <c r="B138" s="776">
        <v>132</v>
      </c>
      <c r="C138" s="792" t="s">
        <v>2387</v>
      </c>
      <c r="D138" s="776" t="s">
        <v>2388</v>
      </c>
      <c r="E138" s="776" t="s">
        <v>1819</v>
      </c>
      <c r="F138" s="788" t="s">
        <v>2389</v>
      </c>
      <c r="G138" s="793" t="s">
        <v>1843</v>
      </c>
      <c r="H138" s="794" t="s">
        <v>2390</v>
      </c>
      <c r="I138" s="795"/>
      <c r="J138" s="796"/>
      <c r="K138" s="796"/>
      <c r="L138" s="796"/>
      <c r="M138" s="796">
        <v>1</v>
      </c>
      <c r="N138" s="796"/>
      <c r="O138" s="796"/>
      <c r="P138" s="797"/>
      <c r="Q138" s="798">
        <f t="shared" si="2"/>
        <v>1</v>
      </c>
      <c r="R138" s="792" t="s">
        <v>986</v>
      </c>
      <c r="S138" s="776" t="s">
        <v>964</v>
      </c>
      <c r="T138" s="799" t="s">
        <v>965</v>
      </c>
      <c r="U138" s="776" t="s">
        <v>1027</v>
      </c>
      <c r="V138" s="776" t="s">
        <v>1039</v>
      </c>
      <c r="W138" s="776" t="s">
        <v>1951</v>
      </c>
      <c r="X138" s="1278">
        <v>2</v>
      </c>
      <c r="Y138" s="829" t="s">
        <v>966</v>
      </c>
      <c r="Z138" s="793" t="s">
        <v>1843</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989</v>
      </c>
      <c r="B139" s="776">
        <v>133</v>
      </c>
      <c r="C139" s="792" t="s">
        <v>2391</v>
      </c>
      <c r="D139" s="776" t="s">
        <v>2388</v>
      </c>
      <c r="E139" s="776" t="s">
        <v>1819</v>
      </c>
      <c r="F139" s="788" t="s">
        <v>2392</v>
      </c>
      <c r="G139" s="793" t="s">
        <v>1847</v>
      </c>
      <c r="H139" s="794" t="s">
        <v>2390</v>
      </c>
      <c r="I139" s="795"/>
      <c r="J139" s="796">
        <v>0.63500000000000001</v>
      </c>
      <c r="K139" s="796">
        <v>0.36499999999999999</v>
      </c>
      <c r="L139" s="796"/>
      <c r="M139" s="796"/>
      <c r="N139" s="796"/>
      <c r="O139" s="796"/>
      <c r="P139" s="797"/>
      <c r="Q139" s="798">
        <f t="shared" si="2"/>
        <v>1</v>
      </c>
      <c r="R139" s="792" t="s">
        <v>986</v>
      </c>
      <c r="S139" s="776" t="s">
        <v>964</v>
      </c>
      <c r="T139" s="799" t="s">
        <v>965</v>
      </c>
      <c r="U139" s="776" t="s">
        <v>1031</v>
      </c>
      <c r="V139" s="776" t="s">
        <v>1039</v>
      </c>
      <c r="W139" s="776" t="s">
        <v>418</v>
      </c>
      <c r="X139" s="1278">
        <v>2</v>
      </c>
      <c r="Y139" s="824" t="s">
        <v>966</v>
      </c>
      <c r="Z139" s="793" t="s">
        <v>1847</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989</v>
      </c>
      <c r="B140" s="776">
        <v>134</v>
      </c>
      <c r="C140" s="792" t="s">
        <v>2393</v>
      </c>
      <c r="D140" s="776" t="s">
        <v>2394</v>
      </c>
      <c r="E140" s="776" t="s">
        <v>1819</v>
      </c>
      <c r="F140" s="788" t="s">
        <v>2395</v>
      </c>
      <c r="G140" s="793" t="s">
        <v>124</v>
      </c>
      <c r="H140" s="794" t="s">
        <v>2396</v>
      </c>
      <c r="I140" s="795"/>
      <c r="J140" s="796">
        <v>1</v>
      </c>
      <c r="K140" s="796"/>
      <c r="L140" s="796"/>
      <c r="M140" s="796"/>
      <c r="N140" s="796"/>
      <c r="O140" s="796"/>
      <c r="P140" s="797"/>
      <c r="Q140" s="798">
        <f t="shared" si="2"/>
        <v>1</v>
      </c>
      <c r="R140" s="792" t="s">
        <v>983</v>
      </c>
      <c r="S140" s="776" t="s">
        <v>964</v>
      </c>
      <c r="T140" s="799" t="s">
        <v>965</v>
      </c>
      <c r="U140" s="776" t="s">
        <v>1838</v>
      </c>
      <c r="V140" s="776" t="s">
        <v>990</v>
      </c>
      <c r="W140" s="776" t="s">
        <v>2397</v>
      </c>
      <c r="X140" s="832">
        <v>2</v>
      </c>
      <c r="Y140" s="829" t="s">
        <v>977</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989</v>
      </c>
      <c r="B141" s="776">
        <v>135</v>
      </c>
      <c r="C141" s="792" t="s">
        <v>2398</v>
      </c>
      <c r="D141" s="776" t="s">
        <v>2399</v>
      </c>
      <c r="E141" s="776" t="s">
        <v>1801</v>
      </c>
      <c r="F141" s="788" t="s">
        <v>2400</v>
      </c>
      <c r="G141" s="793" t="s">
        <v>130</v>
      </c>
      <c r="H141" s="794" t="s">
        <v>1805</v>
      </c>
      <c r="I141" s="795"/>
      <c r="J141" s="796">
        <v>1</v>
      </c>
      <c r="K141" s="796"/>
      <c r="L141" s="796"/>
      <c r="M141" s="796"/>
      <c r="N141" s="796"/>
      <c r="O141" s="796"/>
      <c r="P141" s="797"/>
      <c r="Q141" s="798">
        <f t="shared" si="2"/>
        <v>1</v>
      </c>
      <c r="R141" s="792" t="s">
        <v>986</v>
      </c>
      <c r="S141" s="776" t="s">
        <v>964</v>
      </c>
      <c r="T141" s="799" t="s">
        <v>965</v>
      </c>
      <c r="U141" s="776" t="s">
        <v>1804</v>
      </c>
      <c r="V141" s="776" t="s">
        <v>985</v>
      </c>
      <c r="W141" s="776" t="s">
        <v>2401</v>
      </c>
      <c r="X141" s="803">
        <v>0</v>
      </c>
      <c r="Y141" s="824" t="s">
        <v>977</v>
      </c>
      <c r="Z141" s="793" t="s">
        <v>130</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989</v>
      </c>
      <c r="B142" s="776">
        <v>136</v>
      </c>
      <c r="C142" s="792" t="s">
        <v>2402</v>
      </c>
      <c r="D142" s="776" t="s">
        <v>2399</v>
      </c>
      <c r="E142" s="776" t="s">
        <v>1801</v>
      </c>
      <c r="F142" s="788" t="s">
        <v>2403</v>
      </c>
      <c r="G142" s="793" t="s">
        <v>2404</v>
      </c>
      <c r="H142" s="794" t="s">
        <v>2405</v>
      </c>
      <c r="I142" s="795"/>
      <c r="J142" s="796">
        <v>1</v>
      </c>
      <c r="K142" s="796"/>
      <c r="L142" s="796"/>
      <c r="M142" s="796"/>
      <c r="N142" s="796"/>
      <c r="O142" s="796"/>
      <c r="P142" s="797"/>
      <c r="Q142" s="798">
        <f t="shared" si="2"/>
        <v>1</v>
      </c>
      <c r="R142" s="792" t="s">
        <v>986</v>
      </c>
      <c r="S142" s="776" t="s">
        <v>964</v>
      </c>
      <c r="T142" s="799" t="s">
        <v>965</v>
      </c>
      <c r="U142" s="776" t="s">
        <v>625</v>
      </c>
      <c r="V142" s="776" t="s">
        <v>990</v>
      </c>
      <c r="W142" s="776" t="s">
        <v>2406</v>
      </c>
      <c r="X142" s="832">
        <v>1</v>
      </c>
      <c r="Y142" s="822" t="s">
        <v>977</v>
      </c>
      <c r="Z142" s="793" t="s">
        <v>625</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989</v>
      </c>
      <c r="B143" s="776">
        <v>137</v>
      </c>
      <c r="C143" s="792" t="s">
        <v>2407</v>
      </c>
      <c r="D143" s="776" t="s">
        <v>2399</v>
      </c>
      <c r="E143" s="776" t="s">
        <v>1801</v>
      </c>
      <c r="F143" s="788" t="s">
        <v>2408</v>
      </c>
      <c r="G143" s="793" t="s">
        <v>2409</v>
      </c>
      <c r="H143" s="794" t="s">
        <v>2405</v>
      </c>
      <c r="I143" s="795"/>
      <c r="J143" s="796">
        <v>1</v>
      </c>
      <c r="K143" s="796"/>
      <c r="L143" s="796"/>
      <c r="M143" s="796"/>
      <c r="N143" s="796"/>
      <c r="O143" s="796"/>
      <c r="P143" s="797"/>
      <c r="Q143" s="798">
        <f t="shared" si="2"/>
        <v>1</v>
      </c>
      <c r="R143" s="792" t="s">
        <v>986</v>
      </c>
      <c r="S143" s="776" t="s">
        <v>964</v>
      </c>
      <c r="T143" s="799" t="s">
        <v>965</v>
      </c>
      <c r="U143" s="776" t="s">
        <v>625</v>
      </c>
      <c r="V143" s="776" t="s">
        <v>990</v>
      </c>
      <c r="W143" s="776" t="s">
        <v>2406</v>
      </c>
      <c r="X143" s="832">
        <v>1</v>
      </c>
      <c r="Y143" s="822" t="s">
        <v>977</v>
      </c>
      <c r="Z143" s="793" t="s">
        <v>625</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989</v>
      </c>
      <c r="B144" s="776">
        <v>138</v>
      </c>
      <c r="C144" s="792" t="s">
        <v>2410</v>
      </c>
      <c r="D144" s="776" t="s">
        <v>2399</v>
      </c>
      <c r="E144" s="776" t="s">
        <v>1819</v>
      </c>
      <c r="F144" s="788" t="s">
        <v>2411</v>
      </c>
      <c r="G144" s="793" t="s">
        <v>1814</v>
      </c>
      <c r="H144" s="794" t="s">
        <v>2412</v>
      </c>
      <c r="I144" s="795"/>
      <c r="J144" s="796">
        <v>1</v>
      </c>
      <c r="K144" s="796"/>
      <c r="L144" s="796"/>
      <c r="M144" s="796"/>
      <c r="N144" s="796"/>
      <c r="O144" s="796"/>
      <c r="P144" s="797"/>
      <c r="Q144" s="798">
        <f t="shared" si="2"/>
        <v>1</v>
      </c>
      <c r="R144" s="792" t="s">
        <v>986</v>
      </c>
      <c r="S144" s="776" t="s">
        <v>964</v>
      </c>
      <c r="T144" s="1444" t="s">
        <v>976</v>
      </c>
      <c r="U144" s="776" t="s">
        <v>1967</v>
      </c>
      <c r="V144" s="776" t="s">
        <v>990</v>
      </c>
      <c r="W144" s="776" t="s">
        <v>2413</v>
      </c>
      <c r="X144" s="832">
        <v>1</v>
      </c>
      <c r="Y144" s="822" t="s">
        <v>977</v>
      </c>
      <c r="Z144" s="793" t="s">
        <v>1814</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989</v>
      </c>
      <c r="B145" s="776">
        <v>139</v>
      </c>
      <c r="C145" s="792" t="s">
        <v>2414</v>
      </c>
      <c r="D145" s="776" t="s">
        <v>2415</v>
      </c>
      <c r="E145" s="776" t="s">
        <v>1801</v>
      </c>
      <c r="F145" s="788" t="s">
        <v>2416</v>
      </c>
      <c r="G145" s="793" t="s">
        <v>687</v>
      </c>
      <c r="H145" s="794" t="s">
        <v>2417</v>
      </c>
      <c r="I145" s="795"/>
      <c r="J145" s="796"/>
      <c r="K145" s="796">
        <v>1</v>
      </c>
      <c r="L145" s="796"/>
      <c r="M145" s="796"/>
      <c r="N145" s="796"/>
      <c r="O145" s="796"/>
      <c r="P145" s="797"/>
      <c r="Q145" s="798">
        <f t="shared" si="2"/>
        <v>1</v>
      </c>
      <c r="R145" s="792" t="s">
        <v>986</v>
      </c>
      <c r="S145" s="776" t="s">
        <v>964</v>
      </c>
      <c r="T145" s="799" t="s">
        <v>965</v>
      </c>
      <c r="U145" s="776" t="s">
        <v>1971</v>
      </c>
      <c r="V145" s="776" t="s">
        <v>990</v>
      </c>
      <c r="W145" s="776" t="s">
        <v>2418</v>
      </c>
      <c r="X145" s="832">
        <v>2</v>
      </c>
      <c r="Y145" s="822" t="s">
        <v>977</v>
      </c>
      <c r="Z145" s="793" t="s">
        <v>687</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989</v>
      </c>
      <c r="B146" s="776">
        <v>140</v>
      </c>
      <c r="C146" s="792" t="s">
        <v>2419</v>
      </c>
      <c r="D146" s="776" t="s">
        <v>2420</v>
      </c>
      <c r="E146" s="776" t="s">
        <v>1801</v>
      </c>
      <c r="F146" s="788" t="s">
        <v>2421</v>
      </c>
      <c r="G146" s="793" t="s">
        <v>691</v>
      </c>
      <c r="H146" s="794" t="s">
        <v>2422</v>
      </c>
      <c r="I146" s="795"/>
      <c r="J146" s="796"/>
      <c r="K146" s="796">
        <v>1</v>
      </c>
      <c r="L146" s="796"/>
      <c r="M146" s="796"/>
      <c r="N146" s="796"/>
      <c r="O146" s="796"/>
      <c r="P146" s="797"/>
      <c r="Q146" s="798">
        <f t="shared" si="2"/>
        <v>1</v>
      </c>
      <c r="R146" s="792" t="s">
        <v>986</v>
      </c>
      <c r="S146" s="776" t="s">
        <v>964</v>
      </c>
      <c r="T146" s="799" t="s">
        <v>965</v>
      </c>
      <c r="U146" s="776" t="s">
        <v>691</v>
      </c>
      <c r="V146" s="776" t="s">
        <v>990</v>
      </c>
      <c r="W146" s="776" t="s">
        <v>2423</v>
      </c>
      <c r="X146" s="832">
        <v>2</v>
      </c>
      <c r="Y146" s="824" t="s">
        <v>977</v>
      </c>
      <c r="Z146" s="793" t="s">
        <v>691</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989</v>
      </c>
      <c r="B147" s="776">
        <v>141</v>
      </c>
      <c r="C147" s="792" t="s">
        <v>2424</v>
      </c>
      <c r="D147" s="776" t="s">
        <v>2425</v>
      </c>
      <c r="E147" s="776" t="s">
        <v>1819</v>
      </c>
      <c r="F147" s="788" t="s">
        <v>2426</v>
      </c>
      <c r="G147" s="793" t="s">
        <v>491</v>
      </c>
      <c r="H147" s="794" t="s">
        <v>2427</v>
      </c>
      <c r="I147" s="795">
        <v>1</v>
      </c>
      <c r="J147" s="796"/>
      <c r="K147" s="796"/>
      <c r="L147" s="796"/>
      <c r="M147" s="796"/>
      <c r="N147" s="796"/>
      <c r="O147" s="796"/>
      <c r="P147" s="797"/>
      <c r="Q147" s="798">
        <f t="shared" si="2"/>
        <v>1</v>
      </c>
      <c r="R147" s="792" t="s">
        <v>963</v>
      </c>
      <c r="S147" s="776" t="s">
        <v>1854</v>
      </c>
      <c r="T147" s="799" t="s">
        <v>1854</v>
      </c>
      <c r="U147" s="776" t="s">
        <v>2428</v>
      </c>
      <c r="V147" s="776" t="s">
        <v>269</v>
      </c>
      <c r="W147" s="776" t="s">
        <v>2429</v>
      </c>
      <c r="X147" s="1312">
        <v>1</v>
      </c>
      <c r="Y147" s="824" t="s">
        <v>977</v>
      </c>
      <c r="Z147" s="793" t="s">
        <v>491</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989</v>
      </c>
      <c r="B148" s="776">
        <v>142</v>
      </c>
      <c r="C148" s="792" t="s">
        <v>2430</v>
      </c>
      <c r="D148" s="776" t="s">
        <v>2425</v>
      </c>
      <c r="E148" s="776" t="s">
        <v>1819</v>
      </c>
      <c r="F148" s="788" t="s">
        <v>2431</v>
      </c>
      <c r="G148" s="793" t="s">
        <v>794</v>
      </c>
      <c r="H148" s="794" t="s">
        <v>2432</v>
      </c>
      <c r="I148" s="795"/>
      <c r="J148" s="796"/>
      <c r="K148" s="796">
        <v>1</v>
      </c>
      <c r="L148" s="796"/>
      <c r="M148" s="796"/>
      <c r="N148" s="796"/>
      <c r="O148" s="796"/>
      <c r="P148" s="797"/>
      <c r="Q148" s="798">
        <f t="shared" si="2"/>
        <v>1</v>
      </c>
      <c r="R148" s="792" t="s">
        <v>963</v>
      </c>
      <c r="S148" s="776" t="s">
        <v>1854</v>
      </c>
      <c r="T148" s="799" t="s">
        <v>1854</v>
      </c>
      <c r="U148" s="776" t="s">
        <v>1971</v>
      </c>
      <c r="V148" s="776" t="s">
        <v>269</v>
      </c>
      <c r="W148" s="776" t="s">
        <v>2433</v>
      </c>
      <c r="X148" s="1313">
        <v>2</v>
      </c>
      <c r="Y148" s="824" t="s">
        <v>977</v>
      </c>
      <c r="Z148" s="793" t="s">
        <v>794</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989</v>
      </c>
      <c r="B149" s="776">
        <v>143</v>
      </c>
      <c r="C149" s="792" t="s">
        <v>2434</v>
      </c>
      <c r="D149" s="776" t="s">
        <v>2399</v>
      </c>
      <c r="E149" s="776" t="s">
        <v>1801</v>
      </c>
      <c r="F149" s="788" t="s">
        <v>2435</v>
      </c>
      <c r="G149" s="793" t="s">
        <v>154</v>
      </c>
      <c r="H149" s="794" t="s">
        <v>2436</v>
      </c>
      <c r="I149" s="795"/>
      <c r="J149" s="796">
        <v>1</v>
      </c>
      <c r="K149" s="796"/>
      <c r="L149" s="796"/>
      <c r="M149" s="796"/>
      <c r="N149" s="796"/>
      <c r="O149" s="796"/>
      <c r="P149" s="797"/>
      <c r="Q149" s="798">
        <f t="shared" si="2"/>
        <v>1</v>
      </c>
      <c r="R149" s="792" t="s">
        <v>986</v>
      </c>
      <c r="S149" s="776" t="s">
        <v>964</v>
      </c>
      <c r="T149" s="799" t="s">
        <v>965</v>
      </c>
      <c r="U149" s="776" t="s">
        <v>1832</v>
      </c>
      <c r="V149" s="776" t="s">
        <v>990</v>
      </c>
      <c r="W149" s="776" t="s">
        <v>2437</v>
      </c>
      <c r="X149" s="1278">
        <v>1</v>
      </c>
      <c r="Y149" s="824" t="s">
        <v>977</v>
      </c>
      <c r="Z149" s="793" t="s">
        <v>154</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989</v>
      </c>
      <c r="B150" s="776">
        <v>144</v>
      </c>
      <c r="C150" s="792" t="s">
        <v>2438</v>
      </c>
      <c r="D150" s="776" t="s">
        <v>2399</v>
      </c>
      <c r="E150" s="776" t="s">
        <v>1819</v>
      </c>
      <c r="F150" s="788" t="s">
        <v>2439</v>
      </c>
      <c r="G150" s="793" t="s">
        <v>160</v>
      </c>
      <c r="H150" s="794" t="s">
        <v>2440</v>
      </c>
      <c r="I150" s="795"/>
      <c r="J150" s="796">
        <v>1</v>
      </c>
      <c r="K150" s="796"/>
      <c r="L150" s="796"/>
      <c r="M150" s="796"/>
      <c r="N150" s="796"/>
      <c r="O150" s="796"/>
      <c r="P150" s="797"/>
      <c r="Q150" s="798">
        <f t="shared" si="2"/>
        <v>1</v>
      </c>
      <c r="R150" s="792" t="s">
        <v>983</v>
      </c>
      <c r="S150" s="776" t="s">
        <v>964</v>
      </c>
      <c r="T150" s="799" t="s">
        <v>965</v>
      </c>
      <c r="U150" s="776" t="s">
        <v>1827</v>
      </c>
      <c r="V150" s="776" t="s">
        <v>269</v>
      </c>
      <c r="W150" s="776" t="s">
        <v>2441</v>
      </c>
      <c r="X150" s="832">
        <v>2</v>
      </c>
      <c r="Y150" s="824" t="s">
        <v>977</v>
      </c>
      <c r="Z150" s="793" t="s">
        <v>160</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989</v>
      </c>
      <c r="B151" s="776">
        <v>145</v>
      </c>
      <c r="C151" s="792" t="s">
        <v>2442</v>
      </c>
      <c r="D151" s="776" t="s">
        <v>2415</v>
      </c>
      <c r="E151" s="776" t="s">
        <v>1801</v>
      </c>
      <c r="F151" s="788" t="s">
        <v>2443</v>
      </c>
      <c r="G151" s="793" t="s">
        <v>698</v>
      </c>
      <c r="H151" s="794" t="s">
        <v>2444</v>
      </c>
      <c r="I151" s="795"/>
      <c r="J151" s="796"/>
      <c r="K151" s="796">
        <v>1</v>
      </c>
      <c r="L151" s="796"/>
      <c r="M151" s="796"/>
      <c r="N151" s="796"/>
      <c r="O151" s="796"/>
      <c r="P151" s="797"/>
      <c r="Q151" s="798">
        <f t="shared" si="2"/>
        <v>1</v>
      </c>
      <c r="R151" s="792" t="s">
        <v>983</v>
      </c>
      <c r="S151" s="776" t="s">
        <v>964</v>
      </c>
      <c r="T151" s="799" t="s">
        <v>965</v>
      </c>
      <c r="U151" s="776" t="s">
        <v>1832</v>
      </c>
      <c r="V151" s="776" t="s">
        <v>990</v>
      </c>
      <c r="W151" s="776" t="s">
        <v>2445</v>
      </c>
      <c r="X151" s="832">
        <v>2</v>
      </c>
      <c r="Y151" s="824" t="s">
        <v>977</v>
      </c>
      <c r="Z151" s="793" t="s">
        <v>698</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989</v>
      </c>
      <c r="B152" s="776">
        <v>146</v>
      </c>
      <c r="C152" s="792" t="s">
        <v>2446</v>
      </c>
      <c r="D152" s="776" t="s">
        <v>2420</v>
      </c>
      <c r="E152" s="776" t="s">
        <v>1801</v>
      </c>
      <c r="F152" s="788" t="s">
        <v>2447</v>
      </c>
      <c r="G152" s="793" t="s">
        <v>1016</v>
      </c>
      <c r="H152" s="794" t="s">
        <v>2448</v>
      </c>
      <c r="I152" s="795"/>
      <c r="J152" s="796">
        <v>0.16</v>
      </c>
      <c r="K152" s="796">
        <v>0.84</v>
      </c>
      <c r="L152" s="796"/>
      <c r="M152" s="796"/>
      <c r="N152" s="796"/>
      <c r="O152" s="796"/>
      <c r="P152" s="797"/>
      <c r="Q152" s="798">
        <f t="shared" si="2"/>
        <v>1</v>
      </c>
      <c r="R152" s="792" t="s">
        <v>983</v>
      </c>
      <c r="S152" s="776" t="s">
        <v>964</v>
      </c>
      <c r="T152" s="799" t="s">
        <v>965</v>
      </c>
      <c r="U152" s="776" t="s">
        <v>2449</v>
      </c>
      <c r="V152" s="776" t="s">
        <v>269</v>
      </c>
      <c r="W152" s="776" t="s">
        <v>2450</v>
      </c>
      <c r="X152" s="1278">
        <v>2</v>
      </c>
      <c r="Y152" s="824" t="s">
        <v>966</v>
      </c>
      <c r="Z152" s="793" t="s">
        <v>1016</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989</v>
      </c>
      <c r="B153" s="776">
        <v>147</v>
      </c>
      <c r="C153" s="792" t="s">
        <v>2451</v>
      </c>
      <c r="D153" s="776" t="s">
        <v>2452</v>
      </c>
      <c r="E153" s="776" t="s">
        <v>1819</v>
      </c>
      <c r="F153" s="788" t="s">
        <v>2453</v>
      </c>
      <c r="G153" s="793" t="s">
        <v>2454</v>
      </c>
      <c r="H153" s="794" t="s">
        <v>2455</v>
      </c>
      <c r="I153" s="795"/>
      <c r="J153" s="796"/>
      <c r="K153" s="796"/>
      <c r="L153" s="796"/>
      <c r="M153" s="796">
        <v>1</v>
      </c>
      <c r="N153" s="796"/>
      <c r="O153" s="796"/>
      <c r="P153" s="797"/>
      <c r="Q153" s="798">
        <f t="shared" si="2"/>
        <v>1</v>
      </c>
      <c r="R153" s="792" t="s">
        <v>963</v>
      </c>
      <c r="S153" s="776" t="s">
        <v>1854</v>
      </c>
      <c r="T153" s="799" t="s">
        <v>1854</v>
      </c>
      <c r="U153" s="776" t="s">
        <v>2030</v>
      </c>
      <c r="V153" s="776" t="s">
        <v>990</v>
      </c>
      <c r="W153" s="776" t="s">
        <v>2456</v>
      </c>
      <c r="X153" s="1313">
        <v>1</v>
      </c>
      <c r="Y153" s="824" t="s">
        <v>966</v>
      </c>
      <c r="Z153" s="793" t="s">
        <v>1854</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1854</v>
      </c>
      <c r="BR153" s="803" t="s">
        <v>1854</v>
      </c>
      <c r="BS153" s="803" t="s">
        <v>1854</v>
      </c>
      <c r="BT153" s="803" t="s">
        <v>1854</v>
      </c>
      <c r="BU153" s="808" t="s">
        <v>1854</v>
      </c>
      <c r="BV153" s="811" t="s">
        <v>1854</v>
      </c>
      <c r="BW153" s="803" t="s">
        <v>1854</v>
      </c>
      <c r="BX153" s="803" t="s">
        <v>1854</v>
      </c>
      <c r="BY153" s="803" t="s">
        <v>1854</v>
      </c>
      <c r="BZ153" s="803" t="s">
        <v>1854</v>
      </c>
      <c r="CA153" s="811" t="s">
        <v>1854</v>
      </c>
      <c r="CB153" s="803" t="s">
        <v>1854</v>
      </c>
      <c r="CC153" s="803" t="s">
        <v>1854</v>
      </c>
      <c r="CD153" s="803" t="s">
        <v>1854</v>
      </c>
      <c r="CE153" s="808" t="s">
        <v>1854</v>
      </c>
      <c r="CF153" s="803" t="s">
        <v>1854</v>
      </c>
      <c r="CG153" s="803" t="s">
        <v>1854</v>
      </c>
      <c r="CH153" s="803" t="s">
        <v>1854</v>
      </c>
      <c r="CI153" s="803" t="s">
        <v>1854</v>
      </c>
      <c r="CJ153" s="808" t="s">
        <v>1854</v>
      </c>
      <c r="CK153" s="811" t="s">
        <v>1854</v>
      </c>
      <c r="CL153" s="803" t="s">
        <v>1854</v>
      </c>
      <c r="CM153" s="803" t="s">
        <v>1854</v>
      </c>
      <c r="CN153" s="803" t="s">
        <v>1854</v>
      </c>
      <c r="CO153" s="808" t="s">
        <v>1854</v>
      </c>
      <c r="CP153" s="811" t="s">
        <v>1854</v>
      </c>
      <c r="CQ153" s="803" t="s">
        <v>1854</v>
      </c>
      <c r="CR153" s="803" t="s">
        <v>1854</v>
      </c>
      <c r="CS153" s="803" t="s">
        <v>1854</v>
      </c>
      <c r="CT153" s="808" t="s">
        <v>1854</v>
      </c>
      <c r="CU153" s="1288" t="s">
        <v>1854</v>
      </c>
      <c r="CV153" s="1287" t="s">
        <v>1854</v>
      </c>
      <c r="CW153" s="1287" t="s">
        <v>1854</v>
      </c>
      <c r="CX153" s="1289" t="s">
        <v>1854</v>
      </c>
      <c r="CY153" s="1287" t="s">
        <v>1854</v>
      </c>
      <c r="CZ153" s="1287" t="s">
        <v>1854</v>
      </c>
      <c r="DA153" s="1287" t="s">
        <v>1854</v>
      </c>
      <c r="DB153" s="1289" t="s">
        <v>1854</v>
      </c>
      <c r="DC153" s="788"/>
      <c r="DD153" s="816">
        <v>1</v>
      </c>
      <c r="DE153" s="817"/>
    </row>
    <row r="154" spans="1:109" ht="15.75" customHeight="1">
      <c r="A154" s="775" t="s">
        <v>989</v>
      </c>
      <c r="B154" s="776">
        <v>148</v>
      </c>
      <c r="C154" s="792" t="s">
        <v>2457</v>
      </c>
      <c r="D154" s="776" t="s">
        <v>2452</v>
      </c>
      <c r="E154" s="776" t="s">
        <v>1819</v>
      </c>
      <c r="F154" s="788" t="s">
        <v>2458</v>
      </c>
      <c r="G154" s="793" t="s">
        <v>2459</v>
      </c>
      <c r="H154" s="794" t="s">
        <v>2460</v>
      </c>
      <c r="I154" s="795"/>
      <c r="J154" s="796"/>
      <c r="K154" s="796"/>
      <c r="L154" s="796"/>
      <c r="M154" s="796">
        <v>1</v>
      </c>
      <c r="N154" s="796"/>
      <c r="O154" s="796"/>
      <c r="P154" s="797"/>
      <c r="Q154" s="798">
        <f t="shared" si="2"/>
        <v>1</v>
      </c>
      <c r="R154" s="792" t="s">
        <v>963</v>
      </c>
      <c r="S154" s="776" t="s">
        <v>1854</v>
      </c>
      <c r="T154" s="799" t="s">
        <v>1854</v>
      </c>
      <c r="U154" s="776" t="s">
        <v>2313</v>
      </c>
      <c r="V154" s="776" t="s">
        <v>269</v>
      </c>
      <c r="W154" s="776" t="s">
        <v>2461</v>
      </c>
      <c r="X154" s="1313">
        <v>1</v>
      </c>
      <c r="Y154" s="824" t="s">
        <v>966</v>
      </c>
      <c r="Z154" s="793" t="s">
        <v>1854</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1854</v>
      </c>
      <c r="BR154" s="803" t="s">
        <v>1854</v>
      </c>
      <c r="BS154" s="803" t="s">
        <v>1854</v>
      </c>
      <c r="BT154" s="803" t="s">
        <v>1854</v>
      </c>
      <c r="BU154" s="808" t="s">
        <v>1854</v>
      </c>
      <c r="BV154" s="811" t="s">
        <v>1854</v>
      </c>
      <c r="BW154" s="803" t="s">
        <v>1854</v>
      </c>
      <c r="BX154" s="803" t="s">
        <v>1854</v>
      </c>
      <c r="BY154" s="803" t="s">
        <v>1854</v>
      </c>
      <c r="BZ154" s="803" t="s">
        <v>1854</v>
      </c>
      <c r="CA154" s="811" t="s">
        <v>1854</v>
      </c>
      <c r="CB154" s="803" t="s">
        <v>1854</v>
      </c>
      <c r="CC154" s="803" t="s">
        <v>1854</v>
      </c>
      <c r="CD154" s="803" t="s">
        <v>1854</v>
      </c>
      <c r="CE154" s="808" t="s">
        <v>1854</v>
      </c>
      <c r="CF154" s="803" t="s">
        <v>1854</v>
      </c>
      <c r="CG154" s="803" t="s">
        <v>1854</v>
      </c>
      <c r="CH154" s="803" t="s">
        <v>1854</v>
      </c>
      <c r="CI154" s="803" t="s">
        <v>1854</v>
      </c>
      <c r="CJ154" s="808" t="s">
        <v>1854</v>
      </c>
      <c r="CK154" s="811" t="s">
        <v>1854</v>
      </c>
      <c r="CL154" s="803" t="s">
        <v>1854</v>
      </c>
      <c r="CM154" s="803" t="s">
        <v>1854</v>
      </c>
      <c r="CN154" s="803" t="s">
        <v>1854</v>
      </c>
      <c r="CO154" s="808" t="s">
        <v>1854</v>
      </c>
      <c r="CP154" s="811" t="s">
        <v>1854</v>
      </c>
      <c r="CQ154" s="803" t="s">
        <v>1854</v>
      </c>
      <c r="CR154" s="803" t="s">
        <v>1854</v>
      </c>
      <c r="CS154" s="803" t="s">
        <v>1854</v>
      </c>
      <c r="CT154" s="808" t="s">
        <v>1854</v>
      </c>
      <c r="CU154" s="1288" t="s">
        <v>1854</v>
      </c>
      <c r="CV154" s="1287" t="s">
        <v>1854</v>
      </c>
      <c r="CW154" s="1287" t="s">
        <v>1854</v>
      </c>
      <c r="CX154" s="1289" t="s">
        <v>1854</v>
      </c>
      <c r="CY154" s="1287" t="s">
        <v>1854</v>
      </c>
      <c r="CZ154" s="1287" t="s">
        <v>1854</v>
      </c>
      <c r="DA154" s="1287" t="s">
        <v>1854</v>
      </c>
      <c r="DB154" s="1289" t="s">
        <v>1854</v>
      </c>
      <c r="DC154" s="788"/>
      <c r="DD154" s="816">
        <v>1</v>
      </c>
      <c r="DE154" s="817"/>
    </row>
    <row r="155" spans="1:109" ht="15.75" customHeight="1">
      <c r="A155" s="775" t="s">
        <v>989</v>
      </c>
      <c r="B155" s="776">
        <v>149</v>
      </c>
      <c r="C155" s="792" t="s">
        <v>2462</v>
      </c>
      <c r="D155" s="776" t="s">
        <v>2463</v>
      </c>
      <c r="E155" s="776" t="s">
        <v>1819</v>
      </c>
      <c r="F155" s="788" t="s">
        <v>2464</v>
      </c>
      <c r="G155" s="793" t="s">
        <v>2465</v>
      </c>
      <c r="H155" s="794" t="s">
        <v>2466</v>
      </c>
      <c r="I155" s="795"/>
      <c r="J155" s="796"/>
      <c r="K155" s="796"/>
      <c r="L155" s="796"/>
      <c r="M155" s="796">
        <v>1</v>
      </c>
      <c r="N155" s="796"/>
      <c r="O155" s="796"/>
      <c r="P155" s="797"/>
      <c r="Q155" s="798">
        <f t="shared" si="2"/>
        <v>1</v>
      </c>
      <c r="R155" s="792" t="s">
        <v>963</v>
      </c>
      <c r="S155" s="776" t="s">
        <v>1854</v>
      </c>
      <c r="T155" s="799" t="s">
        <v>1854</v>
      </c>
      <c r="U155" s="776" t="s">
        <v>1859</v>
      </c>
      <c r="V155" s="776" t="s">
        <v>990</v>
      </c>
      <c r="W155" s="776" t="s">
        <v>2467</v>
      </c>
      <c r="X155" s="1313">
        <v>2</v>
      </c>
      <c r="Y155" s="824" t="s">
        <v>977</v>
      </c>
      <c r="Z155" s="793" t="s">
        <v>1854</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1854</v>
      </c>
      <c r="BR155" s="803" t="s">
        <v>1854</v>
      </c>
      <c r="BS155" s="803" t="s">
        <v>1854</v>
      </c>
      <c r="BT155" s="803" t="s">
        <v>1854</v>
      </c>
      <c r="BU155" s="808" t="s">
        <v>1854</v>
      </c>
      <c r="BV155" s="811" t="s">
        <v>1854</v>
      </c>
      <c r="BW155" s="803" t="s">
        <v>1854</v>
      </c>
      <c r="BX155" s="803" t="s">
        <v>1854</v>
      </c>
      <c r="BY155" s="803" t="s">
        <v>1854</v>
      </c>
      <c r="BZ155" s="803" t="s">
        <v>1854</v>
      </c>
      <c r="CA155" s="811" t="s">
        <v>1854</v>
      </c>
      <c r="CB155" s="803" t="s">
        <v>1854</v>
      </c>
      <c r="CC155" s="803" t="s">
        <v>1854</v>
      </c>
      <c r="CD155" s="803" t="s">
        <v>1854</v>
      </c>
      <c r="CE155" s="808" t="s">
        <v>1854</v>
      </c>
      <c r="CF155" s="803" t="s">
        <v>1854</v>
      </c>
      <c r="CG155" s="803" t="s">
        <v>1854</v>
      </c>
      <c r="CH155" s="803" t="s">
        <v>1854</v>
      </c>
      <c r="CI155" s="803" t="s">
        <v>1854</v>
      </c>
      <c r="CJ155" s="808" t="s">
        <v>1854</v>
      </c>
      <c r="CK155" s="811" t="s">
        <v>1854</v>
      </c>
      <c r="CL155" s="803" t="s">
        <v>1854</v>
      </c>
      <c r="CM155" s="803" t="s">
        <v>1854</v>
      </c>
      <c r="CN155" s="803" t="s">
        <v>1854</v>
      </c>
      <c r="CO155" s="808" t="s">
        <v>1854</v>
      </c>
      <c r="CP155" s="811" t="s">
        <v>1854</v>
      </c>
      <c r="CQ155" s="803" t="s">
        <v>1854</v>
      </c>
      <c r="CR155" s="803" t="s">
        <v>1854</v>
      </c>
      <c r="CS155" s="803" t="s">
        <v>1854</v>
      </c>
      <c r="CT155" s="808" t="s">
        <v>1854</v>
      </c>
      <c r="CU155" s="1288" t="s">
        <v>1854</v>
      </c>
      <c r="CV155" s="1287" t="s">
        <v>1854</v>
      </c>
      <c r="CW155" s="1287" t="s">
        <v>1854</v>
      </c>
      <c r="CX155" s="1289" t="s">
        <v>1854</v>
      </c>
      <c r="CY155" s="1287" t="s">
        <v>1854</v>
      </c>
      <c r="CZ155" s="1287" t="s">
        <v>1854</v>
      </c>
      <c r="DA155" s="1287" t="s">
        <v>1854</v>
      </c>
      <c r="DB155" s="1289" t="s">
        <v>1854</v>
      </c>
      <c r="DC155" s="788"/>
      <c r="DD155" s="816">
        <v>1</v>
      </c>
      <c r="DE155" s="817"/>
    </row>
    <row r="156" spans="1:109" ht="15.75" customHeight="1">
      <c r="A156" s="775" t="s">
        <v>989</v>
      </c>
      <c r="B156" s="776">
        <v>150</v>
      </c>
      <c r="C156" s="792" t="s">
        <v>2468</v>
      </c>
      <c r="D156" s="776" t="s">
        <v>2399</v>
      </c>
      <c r="E156" s="776" t="s">
        <v>1819</v>
      </c>
      <c r="F156" s="788" t="s">
        <v>2469</v>
      </c>
      <c r="G156" s="793" t="s">
        <v>2470</v>
      </c>
      <c r="H156" s="794" t="s">
        <v>2471</v>
      </c>
      <c r="I156" s="795"/>
      <c r="J156" s="796">
        <v>1</v>
      </c>
      <c r="K156" s="796"/>
      <c r="L156" s="796"/>
      <c r="M156" s="796"/>
      <c r="N156" s="796"/>
      <c r="O156" s="796"/>
      <c r="P156" s="797"/>
      <c r="Q156" s="798">
        <f t="shared" si="2"/>
        <v>1</v>
      </c>
      <c r="R156" s="792" t="s">
        <v>986</v>
      </c>
      <c r="S156" s="776" t="s">
        <v>964</v>
      </c>
      <c r="T156" s="799" t="s">
        <v>965</v>
      </c>
      <c r="U156" s="776" t="s">
        <v>2150</v>
      </c>
      <c r="V156" s="776" t="s">
        <v>990</v>
      </c>
      <c r="W156" s="776" t="s">
        <v>2472</v>
      </c>
      <c r="X156" s="832">
        <v>1</v>
      </c>
      <c r="Y156" s="822" t="s">
        <v>977</v>
      </c>
      <c r="Z156" s="793" t="s">
        <v>1854</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961</v>
      </c>
      <c r="BM156" s="788" t="s">
        <v>961</v>
      </c>
      <c r="BN156" s="788" t="s">
        <v>961</v>
      </c>
      <c r="BO156" s="788" t="s">
        <v>961</v>
      </c>
      <c r="BP156" s="799" t="s">
        <v>961</v>
      </c>
      <c r="BQ156" s="811" t="s">
        <v>1854</v>
      </c>
      <c r="BR156" s="803" t="s">
        <v>1854</v>
      </c>
      <c r="BS156" s="803" t="s">
        <v>1854</v>
      </c>
      <c r="BT156" s="803" t="s">
        <v>1854</v>
      </c>
      <c r="BU156" s="808" t="s">
        <v>1854</v>
      </c>
      <c r="BV156" s="811" t="s">
        <v>1854</v>
      </c>
      <c r="BW156" s="803" t="s">
        <v>1854</v>
      </c>
      <c r="BX156" s="803" t="s">
        <v>1854</v>
      </c>
      <c r="BY156" s="803" t="s">
        <v>1854</v>
      </c>
      <c r="BZ156" s="803" t="s">
        <v>1854</v>
      </c>
      <c r="CA156" s="811" t="s">
        <v>1854</v>
      </c>
      <c r="CB156" s="803" t="s">
        <v>1854</v>
      </c>
      <c r="CC156" s="803" t="s">
        <v>1854</v>
      </c>
      <c r="CD156" s="803" t="s">
        <v>1854</v>
      </c>
      <c r="CE156" s="808" t="s">
        <v>1854</v>
      </c>
      <c r="CF156" s="803" t="s">
        <v>1854</v>
      </c>
      <c r="CG156" s="803" t="s">
        <v>1854</v>
      </c>
      <c r="CH156" s="803" t="s">
        <v>1854</v>
      </c>
      <c r="CI156" s="803" t="s">
        <v>1854</v>
      </c>
      <c r="CJ156" s="808" t="s">
        <v>1854</v>
      </c>
      <c r="CK156" s="811" t="s">
        <v>1854</v>
      </c>
      <c r="CL156" s="803" t="s">
        <v>1854</v>
      </c>
      <c r="CM156" s="803" t="s">
        <v>1854</v>
      </c>
      <c r="CN156" s="803" t="s">
        <v>1854</v>
      </c>
      <c r="CO156" s="808" t="s">
        <v>1854</v>
      </c>
      <c r="CP156" s="811" t="s">
        <v>1854</v>
      </c>
      <c r="CQ156" s="803" t="s">
        <v>1854</v>
      </c>
      <c r="CR156" s="803" t="s">
        <v>1854</v>
      </c>
      <c r="CS156" s="803" t="s">
        <v>1854</v>
      </c>
      <c r="CT156" s="808" t="s">
        <v>1854</v>
      </c>
      <c r="CU156" s="1288">
        <v>-0.42799999999999999</v>
      </c>
      <c r="CV156" s="1287" t="s">
        <v>1854</v>
      </c>
      <c r="CW156" s="1287" t="s">
        <v>1854</v>
      </c>
      <c r="CX156" s="1289" t="s">
        <v>1854</v>
      </c>
      <c r="CY156" s="1287">
        <v>0.26100000000000001</v>
      </c>
      <c r="CZ156" s="1287" t="s">
        <v>1854</v>
      </c>
      <c r="DA156" s="1287" t="s">
        <v>1854</v>
      </c>
      <c r="DB156" s="1289" t="s">
        <v>1854</v>
      </c>
      <c r="DC156" s="788"/>
      <c r="DD156" s="816">
        <v>1</v>
      </c>
      <c r="DE156" s="817"/>
    </row>
    <row r="157" spans="1:109" ht="15.75" customHeight="1">
      <c r="A157" s="775" t="s">
        <v>989</v>
      </c>
      <c r="B157" s="776">
        <v>151</v>
      </c>
      <c r="C157" s="792" t="s">
        <v>2473</v>
      </c>
      <c r="D157" s="776" t="s">
        <v>2474</v>
      </c>
      <c r="E157" s="776" t="s">
        <v>1819</v>
      </c>
      <c r="F157" s="788" t="s">
        <v>2475</v>
      </c>
      <c r="G157" s="793" t="s">
        <v>2476</v>
      </c>
      <c r="H157" s="794" t="s">
        <v>2477</v>
      </c>
      <c r="I157" s="795"/>
      <c r="J157" s="796"/>
      <c r="K157" s="796"/>
      <c r="L157" s="796"/>
      <c r="M157" s="796">
        <v>1</v>
      </c>
      <c r="N157" s="796"/>
      <c r="O157" s="796"/>
      <c r="P157" s="797"/>
      <c r="Q157" s="798">
        <f t="shared" si="2"/>
        <v>1</v>
      </c>
      <c r="R157" s="792" t="s">
        <v>963</v>
      </c>
      <c r="S157" s="776" t="s">
        <v>1854</v>
      </c>
      <c r="T157" s="799" t="s">
        <v>1854</v>
      </c>
      <c r="U157" s="776" t="s">
        <v>2030</v>
      </c>
      <c r="V157" s="776" t="s">
        <v>990</v>
      </c>
      <c r="W157" s="776" t="s">
        <v>2478</v>
      </c>
      <c r="X157" s="832">
        <v>1</v>
      </c>
      <c r="Y157" s="822" t="s">
        <v>966</v>
      </c>
      <c r="Z157" s="793" t="s">
        <v>1854</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1854</v>
      </c>
      <c r="BR157" s="803" t="s">
        <v>1854</v>
      </c>
      <c r="BS157" s="803" t="s">
        <v>1854</v>
      </c>
      <c r="BT157" s="803" t="s">
        <v>1854</v>
      </c>
      <c r="BU157" s="808" t="s">
        <v>1854</v>
      </c>
      <c r="BV157" s="811" t="s">
        <v>1854</v>
      </c>
      <c r="BW157" s="803" t="s">
        <v>1854</v>
      </c>
      <c r="BX157" s="803" t="s">
        <v>1854</v>
      </c>
      <c r="BY157" s="803" t="s">
        <v>1854</v>
      </c>
      <c r="BZ157" s="803" t="s">
        <v>1854</v>
      </c>
      <c r="CA157" s="811" t="s">
        <v>1854</v>
      </c>
      <c r="CB157" s="803" t="s">
        <v>1854</v>
      </c>
      <c r="CC157" s="803" t="s">
        <v>1854</v>
      </c>
      <c r="CD157" s="803" t="s">
        <v>1854</v>
      </c>
      <c r="CE157" s="808" t="s">
        <v>1854</v>
      </c>
      <c r="CF157" s="803" t="s">
        <v>1854</v>
      </c>
      <c r="CG157" s="803" t="s">
        <v>1854</v>
      </c>
      <c r="CH157" s="803" t="s">
        <v>1854</v>
      </c>
      <c r="CI157" s="803" t="s">
        <v>1854</v>
      </c>
      <c r="CJ157" s="808" t="s">
        <v>1854</v>
      </c>
      <c r="CK157" s="811" t="s">
        <v>1854</v>
      </c>
      <c r="CL157" s="803" t="s">
        <v>1854</v>
      </c>
      <c r="CM157" s="803" t="s">
        <v>1854</v>
      </c>
      <c r="CN157" s="803" t="s">
        <v>1854</v>
      </c>
      <c r="CO157" s="808" t="s">
        <v>1854</v>
      </c>
      <c r="CP157" s="811" t="s">
        <v>1854</v>
      </c>
      <c r="CQ157" s="803" t="s">
        <v>1854</v>
      </c>
      <c r="CR157" s="803" t="s">
        <v>1854</v>
      </c>
      <c r="CS157" s="803" t="s">
        <v>1854</v>
      </c>
      <c r="CT157" s="808" t="s">
        <v>1854</v>
      </c>
      <c r="CU157" s="1288" t="s">
        <v>1854</v>
      </c>
      <c r="CV157" s="1287" t="s">
        <v>1854</v>
      </c>
      <c r="CW157" s="1287" t="s">
        <v>1854</v>
      </c>
      <c r="CX157" s="1289" t="s">
        <v>1854</v>
      </c>
      <c r="CY157" s="1287" t="s">
        <v>1854</v>
      </c>
      <c r="CZ157" s="1287" t="s">
        <v>1854</v>
      </c>
      <c r="DA157" s="1287" t="s">
        <v>1854</v>
      </c>
      <c r="DB157" s="1289" t="s">
        <v>1854</v>
      </c>
      <c r="DC157" s="788"/>
      <c r="DD157" s="816">
        <v>1</v>
      </c>
      <c r="DE157" s="817"/>
    </row>
    <row r="158" spans="1:109" ht="15.75" customHeight="1">
      <c r="A158" s="775" t="s">
        <v>989</v>
      </c>
      <c r="B158" s="776">
        <v>152</v>
      </c>
      <c r="C158" s="792" t="s">
        <v>2479</v>
      </c>
      <c r="D158" s="776" t="s">
        <v>2452</v>
      </c>
      <c r="E158" s="776" t="s">
        <v>1819</v>
      </c>
      <c r="F158" s="788" t="s">
        <v>2480</v>
      </c>
      <c r="G158" s="793" t="s">
        <v>2481</v>
      </c>
      <c r="H158" s="794" t="s">
        <v>2482</v>
      </c>
      <c r="I158" s="795"/>
      <c r="J158" s="796"/>
      <c r="K158" s="796"/>
      <c r="L158" s="796"/>
      <c r="M158" s="796">
        <v>1</v>
      </c>
      <c r="N158" s="796"/>
      <c r="O158" s="796"/>
      <c r="P158" s="797"/>
      <c r="Q158" s="798">
        <f t="shared" si="2"/>
        <v>1</v>
      </c>
      <c r="R158" s="792" t="s">
        <v>963</v>
      </c>
      <c r="S158" s="776" t="s">
        <v>1854</v>
      </c>
      <c r="T158" s="799" t="s">
        <v>1854</v>
      </c>
      <c r="U158" s="776" t="s">
        <v>2030</v>
      </c>
      <c r="V158" s="776" t="s">
        <v>269</v>
      </c>
      <c r="W158" s="776" t="s">
        <v>2483</v>
      </c>
      <c r="X158" s="832">
        <v>2</v>
      </c>
      <c r="Y158" s="829" t="s">
        <v>977</v>
      </c>
      <c r="Z158" s="793" t="s">
        <v>1854</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1854</v>
      </c>
      <c r="BR158" s="803" t="s">
        <v>1854</v>
      </c>
      <c r="BS158" s="803" t="s">
        <v>1854</v>
      </c>
      <c r="BT158" s="803" t="s">
        <v>1854</v>
      </c>
      <c r="BU158" s="808" t="s">
        <v>1854</v>
      </c>
      <c r="BV158" s="811" t="s">
        <v>1854</v>
      </c>
      <c r="BW158" s="803" t="s">
        <v>1854</v>
      </c>
      <c r="BX158" s="803" t="s">
        <v>1854</v>
      </c>
      <c r="BY158" s="803" t="s">
        <v>1854</v>
      </c>
      <c r="BZ158" s="803" t="s">
        <v>1854</v>
      </c>
      <c r="CA158" s="811" t="s">
        <v>1854</v>
      </c>
      <c r="CB158" s="803" t="s">
        <v>1854</v>
      </c>
      <c r="CC158" s="803" t="s">
        <v>1854</v>
      </c>
      <c r="CD158" s="803" t="s">
        <v>1854</v>
      </c>
      <c r="CE158" s="808" t="s">
        <v>1854</v>
      </c>
      <c r="CF158" s="803" t="s">
        <v>1854</v>
      </c>
      <c r="CG158" s="803" t="s">
        <v>1854</v>
      </c>
      <c r="CH158" s="803" t="s">
        <v>1854</v>
      </c>
      <c r="CI158" s="803" t="s">
        <v>1854</v>
      </c>
      <c r="CJ158" s="808" t="s">
        <v>1854</v>
      </c>
      <c r="CK158" s="811" t="s">
        <v>1854</v>
      </c>
      <c r="CL158" s="803" t="s">
        <v>1854</v>
      </c>
      <c r="CM158" s="803" t="s">
        <v>1854</v>
      </c>
      <c r="CN158" s="803" t="s">
        <v>1854</v>
      </c>
      <c r="CO158" s="808" t="s">
        <v>1854</v>
      </c>
      <c r="CP158" s="811" t="s">
        <v>1854</v>
      </c>
      <c r="CQ158" s="803" t="s">
        <v>1854</v>
      </c>
      <c r="CR158" s="803" t="s">
        <v>1854</v>
      </c>
      <c r="CS158" s="803" t="s">
        <v>1854</v>
      </c>
      <c r="CT158" s="808" t="s">
        <v>1854</v>
      </c>
      <c r="CU158" s="1288" t="s">
        <v>1854</v>
      </c>
      <c r="CV158" s="1287" t="s">
        <v>1854</v>
      </c>
      <c r="CW158" s="1287" t="s">
        <v>1854</v>
      </c>
      <c r="CX158" s="1289" t="s">
        <v>1854</v>
      </c>
      <c r="CY158" s="1287" t="s">
        <v>1854</v>
      </c>
      <c r="CZ158" s="1287" t="s">
        <v>1854</v>
      </c>
      <c r="DA158" s="1287" t="s">
        <v>1854</v>
      </c>
      <c r="DB158" s="1289" t="s">
        <v>1854</v>
      </c>
      <c r="DC158" s="788"/>
      <c r="DD158" s="816">
        <v>1</v>
      </c>
      <c r="DE158" s="817"/>
    </row>
    <row r="159" spans="1:109" ht="15.75" customHeight="1">
      <c r="A159" s="775" t="s">
        <v>989</v>
      </c>
      <c r="B159" s="776">
        <v>153</v>
      </c>
      <c r="C159" s="792" t="s">
        <v>2484</v>
      </c>
      <c r="D159" s="776" t="s">
        <v>2485</v>
      </c>
      <c r="E159" s="776" t="s">
        <v>1819</v>
      </c>
      <c r="F159" s="788" t="s">
        <v>2486</v>
      </c>
      <c r="G159" s="793" t="s">
        <v>2487</v>
      </c>
      <c r="H159" s="794" t="s">
        <v>2488</v>
      </c>
      <c r="I159" s="795"/>
      <c r="J159" s="796">
        <v>0.56999999999999995</v>
      </c>
      <c r="K159" s="796">
        <v>0.43</v>
      </c>
      <c r="L159" s="796"/>
      <c r="M159" s="796"/>
      <c r="N159" s="796"/>
      <c r="O159" s="796"/>
      <c r="P159" s="797"/>
      <c r="Q159" s="798">
        <f t="shared" si="2"/>
        <v>1</v>
      </c>
      <c r="R159" s="792" t="s">
        <v>963</v>
      </c>
      <c r="S159" s="776" t="s">
        <v>1854</v>
      </c>
      <c r="T159" s="799" t="s">
        <v>1854</v>
      </c>
      <c r="U159" s="776" t="s">
        <v>2030</v>
      </c>
      <c r="V159" s="776" t="s">
        <v>269</v>
      </c>
      <c r="W159" s="776" t="s">
        <v>2489</v>
      </c>
      <c r="X159" s="832">
        <v>1</v>
      </c>
      <c r="Y159" s="824" t="s">
        <v>966</v>
      </c>
      <c r="Z159" s="793" t="s">
        <v>1854</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1854</v>
      </c>
      <c r="BR159" s="803" t="s">
        <v>1854</v>
      </c>
      <c r="BS159" s="803" t="s">
        <v>1854</v>
      </c>
      <c r="BT159" s="803" t="s">
        <v>1854</v>
      </c>
      <c r="BU159" s="808" t="s">
        <v>1854</v>
      </c>
      <c r="BV159" s="811" t="s">
        <v>1854</v>
      </c>
      <c r="BW159" s="803" t="s">
        <v>1854</v>
      </c>
      <c r="BX159" s="803" t="s">
        <v>1854</v>
      </c>
      <c r="BY159" s="803" t="s">
        <v>1854</v>
      </c>
      <c r="BZ159" s="803" t="s">
        <v>1854</v>
      </c>
      <c r="CA159" s="811" t="s">
        <v>1854</v>
      </c>
      <c r="CB159" s="803" t="s">
        <v>1854</v>
      </c>
      <c r="CC159" s="803" t="s">
        <v>1854</v>
      </c>
      <c r="CD159" s="803" t="s">
        <v>1854</v>
      </c>
      <c r="CE159" s="808" t="s">
        <v>1854</v>
      </c>
      <c r="CF159" s="803" t="s">
        <v>1854</v>
      </c>
      <c r="CG159" s="803" t="s">
        <v>1854</v>
      </c>
      <c r="CH159" s="803" t="s">
        <v>1854</v>
      </c>
      <c r="CI159" s="803" t="s">
        <v>1854</v>
      </c>
      <c r="CJ159" s="808" t="s">
        <v>1854</v>
      </c>
      <c r="CK159" s="811" t="s">
        <v>1854</v>
      </c>
      <c r="CL159" s="803" t="s">
        <v>1854</v>
      </c>
      <c r="CM159" s="803" t="s">
        <v>1854</v>
      </c>
      <c r="CN159" s="803" t="s">
        <v>1854</v>
      </c>
      <c r="CO159" s="808" t="s">
        <v>1854</v>
      </c>
      <c r="CP159" s="811" t="s">
        <v>1854</v>
      </c>
      <c r="CQ159" s="803" t="s">
        <v>1854</v>
      </c>
      <c r="CR159" s="803" t="s">
        <v>1854</v>
      </c>
      <c r="CS159" s="803" t="s">
        <v>1854</v>
      </c>
      <c r="CT159" s="808" t="s">
        <v>1854</v>
      </c>
      <c r="CU159" s="1288" t="s">
        <v>1854</v>
      </c>
      <c r="CV159" s="1287" t="s">
        <v>1854</v>
      </c>
      <c r="CW159" s="1287" t="s">
        <v>1854</v>
      </c>
      <c r="CX159" s="1289" t="s">
        <v>1854</v>
      </c>
      <c r="CY159" s="1287" t="s">
        <v>1854</v>
      </c>
      <c r="CZ159" s="1287" t="s">
        <v>1854</v>
      </c>
      <c r="DA159" s="1287" t="s">
        <v>1854</v>
      </c>
      <c r="DB159" s="1289" t="s">
        <v>1854</v>
      </c>
      <c r="DC159" s="788"/>
      <c r="DD159" s="816">
        <v>1</v>
      </c>
      <c r="DE159" s="817"/>
    </row>
    <row r="160" spans="1:109" ht="15.75" customHeight="1">
      <c r="A160" s="775" t="s">
        <v>989</v>
      </c>
      <c r="B160" s="776">
        <v>154</v>
      </c>
      <c r="C160" s="792" t="s">
        <v>2490</v>
      </c>
      <c r="D160" s="776" t="s">
        <v>2452</v>
      </c>
      <c r="E160" s="776" t="s">
        <v>1819</v>
      </c>
      <c r="F160" s="788" t="s">
        <v>2491</v>
      </c>
      <c r="G160" s="793" t="s">
        <v>2492</v>
      </c>
      <c r="H160" s="794" t="s">
        <v>2493</v>
      </c>
      <c r="I160" s="795"/>
      <c r="J160" s="796"/>
      <c r="K160" s="796"/>
      <c r="L160" s="796"/>
      <c r="M160" s="796">
        <v>1</v>
      </c>
      <c r="N160" s="796"/>
      <c r="O160" s="796"/>
      <c r="P160" s="797"/>
      <c r="Q160" s="798">
        <f t="shared" si="2"/>
        <v>1</v>
      </c>
      <c r="R160" s="792" t="s">
        <v>986</v>
      </c>
      <c r="S160" s="776" t="s">
        <v>964</v>
      </c>
      <c r="T160" s="799" t="s">
        <v>965</v>
      </c>
      <c r="U160" s="776" t="s">
        <v>2030</v>
      </c>
      <c r="V160" s="776" t="s">
        <v>269</v>
      </c>
      <c r="W160" s="776" t="s">
        <v>2494</v>
      </c>
      <c r="X160" s="832">
        <v>2</v>
      </c>
      <c r="Y160" s="824" t="s">
        <v>977</v>
      </c>
      <c r="Z160" s="793" t="s">
        <v>1854</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961</v>
      </c>
      <c r="BM160" s="788" t="s">
        <v>961</v>
      </c>
      <c r="BN160" s="788" t="s">
        <v>961</v>
      </c>
      <c r="BO160" s="788" t="s">
        <v>961</v>
      </c>
      <c r="BP160" s="799" t="s">
        <v>961</v>
      </c>
      <c r="BQ160" s="811" t="s">
        <v>1854</v>
      </c>
      <c r="BR160" s="803" t="s">
        <v>1854</v>
      </c>
      <c r="BS160" s="803" t="s">
        <v>1854</v>
      </c>
      <c r="BT160" s="803" t="s">
        <v>1854</v>
      </c>
      <c r="BU160" s="808" t="s">
        <v>1854</v>
      </c>
      <c r="BV160" s="809">
        <v>4.9400000000000004</v>
      </c>
      <c r="BW160" s="810">
        <v>4.9400000000000004</v>
      </c>
      <c r="BX160" s="810">
        <v>4.9400000000000004</v>
      </c>
      <c r="BY160" s="810">
        <v>4.9400000000000004</v>
      </c>
      <c r="BZ160" s="810">
        <v>4.9400000000000004</v>
      </c>
      <c r="CA160" s="811" t="s">
        <v>1854</v>
      </c>
      <c r="CB160" s="803" t="s">
        <v>1854</v>
      </c>
      <c r="CC160" s="803" t="s">
        <v>1854</v>
      </c>
      <c r="CD160" s="803" t="s">
        <v>1854</v>
      </c>
      <c r="CE160" s="808" t="s">
        <v>1854</v>
      </c>
      <c r="CF160" s="813" t="s">
        <v>1854</v>
      </c>
      <c r="CG160" s="813" t="s">
        <v>1854</v>
      </c>
      <c r="CH160" s="813" t="s">
        <v>1854</v>
      </c>
      <c r="CI160" s="813" t="s">
        <v>1854</v>
      </c>
      <c r="CJ160" s="814" t="s">
        <v>1854</v>
      </c>
      <c r="CK160" s="811">
        <v>3.9</v>
      </c>
      <c r="CL160" s="803">
        <v>3.85</v>
      </c>
      <c r="CM160" s="803">
        <v>3.8</v>
      </c>
      <c r="CN160" s="803">
        <v>3.75</v>
      </c>
      <c r="CO160" s="808">
        <v>3.71</v>
      </c>
      <c r="CP160" s="811" t="s">
        <v>1854</v>
      </c>
      <c r="CQ160" s="803" t="s">
        <v>1854</v>
      </c>
      <c r="CR160" s="803" t="s">
        <v>1854</v>
      </c>
      <c r="CS160" s="803" t="s">
        <v>1854</v>
      </c>
      <c r="CT160" s="808" t="s">
        <v>1854</v>
      </c>
      <c r="CU160" s="1288">
        <v>-2.665</v>
      </c>
      <c r="CV160" s="1287" t="s">
        <v>1854</v>
      </c>
      <c r="CW160" s="1287" t="s">
        <v>1854</v>
      </c>
      <c r="CX160" s="1289" t="s">
        <v>1854</v>
      </c>
      <c r="CY160" s="1287">
        <v>2.665</v>
      </c>
      <c r="CZ160" s="1287" t="s">
        <v>1854</v>
      </c>
      <c r="DA160" s="1287" t="s">
        <v>1854</v>
      </c>
      <c r="DB160" s="1289" t="s">
        <v>1854</v>
      </c>
      <c r="DC160" s="788"/>
      <c r="DD160" s="816">
        <v>1</v>
      </c>
      <c r="DE160" s="817"/>
    </row>
    <row r="161" spans="1:109" ht="15.75" customHeight="1">
      <c r="A161" s="775" t="s">
        <v>989</v>
      </c>
      <c r="B161" s="776">
        <v>155</v>
      </c>
      <c r="C161" s="792" t="s">
        <v>2495</v>
      </c>
      <c r="D161" s="776" t="s">
        <v>2425</v>
      </c>
      <c r="E161" s="776" t="s">
        <v>1819</v>
      </c>
      <c r="F161" s="788" t="s">
        <v>2496</v>
      </c>
      <c r="G161" s="793" t="s">
        <v>2497</v>
      </c>
      <c r="H161" s="794" t="s">
        <v>2498</v>
      </c>
      <c r="I161" s="795"/>
      <c r="J161" s="796">
        <v>1</v>
      </c>
      <c r="K161" s="796"/>
      <c r="L161" s="796"/>
      <c r="M161" s="796"/>
      <c r="N161" s="796"/>
      <c r="O161" s="796"/>
      <c r="P161" s="797"/>
      <c r="Q161" s="798">
        <f t="shared" si="2"/>
        <v>1</v>
      </c>
      <c r="R161" s="792" t="s">
        <v>986</v>
      </c>
      <c r="S161" s="776" t="s">
        <v>964</v>
      </c>
      <c r="T161" s="799" t="s">
        <v>965</v>
      </c>
      <c r="U161" s="776" t="s">
        <v>1804</v>
      </c>
      <c r="V161" s="776" t="s">
        <v>990</v>
      </c>
      <c r="W161" s="776" t="s">
        <v>2499</v>
      </c>
      <c r="X161" s="832">
        <v>0</v>
      </c>
      <c r="Y161" s="824" t="s">
        <v>977</v>
      </c>
      <c r="Z161" s="793" t="s">
        <v>1854</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961</v>
      </c>
      <c r="BM161" s="788" t="s">
        <v>961</v>
      </c>
      <c r="BN161" s="788" t="s">
        <v>961</v>
      </c>
      <c r="BO161" s="788" t="s">
        <v>961</v>
      </c>
      <c r="BP161" s="799" t="s">
        <v>961</v>
      </c>
      <c r="BQ161" s="811" t="s">
        <v>1854</v>
      </c>
      <c r="BR161" s="803" t="s">
        <v>1854</v>
      </c>
      <c r="BS161" s="803" t="s">
        <v>1854</v>
      </c>
      <c r="BT161" s="803" t="s">
        <v>1854</v>
      </c>
      <c r="BU161" s="808" t="s">
        <v>1854</v>
      </c>
      <c r="BV161" s="811" t="s">
        <v>1854</v>
      </c>
      <c r="BW161" s="803" t="s">
        <v>1854</v>
      </c>
      <c r="BX161" s="803" t="s">
        <v>1854</v>
      </c>
      <c r="BY161" s="803" t="s">
        <v>1854</v>
      </c>
      <c r="BZ161" s="803" t="s">
        <v>1854</v>
      </c>
      <c r="CA161" s="811" t="s">
        <v>1854</v>
      </c>
      <c r="CB161" s="803" t="s">
        <v>1854</v>
      </c>
      <c r="CC161" s="803" t="s">
        <v>1854</v>
      </c>
      <c r="CD161" s="803" t="s">
        <v>1854</v>
      </c>
      <c r="CE161" s="808" t="s">
        <v>1854</v>
      </c>
      <c r="CF161" s="803" t="s">
        <v>1854</v>
      </c>
      <c r="CG161" s="803" t="s">
        <v>1854</v>
      </c>
      <c r="CH161" s="803" t="s">
        <v>1854</v>
      </c>
      <c r="CI161" s="803" t="s">
        <v>1854</v>
      </c>
      <c r="CJ161" s="808" t="s">
        <v>1854</v>
      </c>
      <c r="CK161" s="811" t="s">
        <v>1854</v>
      </c>
      <c r="CL161" s="803" t="s">
        <v>1854</v>
      </c>
      <c r="CM161" s="803" t="s">
        <v>1854</v>
      </c>
      <c r="CN161" s="803" t="s">
        <v>1854</v>
      </c>
      <c r="CO161" s="808" t="s">
        <v>1854</v>
      </c>
      <c r="CP161" s="811" t="s">
        <v>1854</v>
      </c>
      <c r="CQ161" s="803" t="s">
        <v>1854</v>
      </c>
      <c r="CR161" s="803" t="s">
        <v>1854</v>
      </c>
      <c r="CS161" s="803" t="s">
        <v>1854</v>
      </c>
      <c r="CT161" s="808" t="s">
        <v>1854</v>
      </c>
      <c r="CU161" s="1288">
        <v>-3.31E-3</v>
      </c>
      <c r="CV161" s="1287" t="s">
        <v>1854</v>
      </c>
      <c r="CW161" s="1287" t="s">
        <v>1854</v>
      </c>
      <c r="CX161" s="1289" t="s">
        <v>1854</v>
      </c>
      <c r="CY161" s="1287">
        <v>3.31E-3</v>
      </c>
      <c r="CZ161" s="1287" t="s">
        <v>1854</v>
      </c>
      <c r="DA161" s="1287" t="s">
        <v>1854</v>
      </c>
      <c r="DB161" s="1289" t="s">
        <v>1854</v>
      </c>
      <c r="DC161" s="788"/>
      <c r="DD161" s="816">
        <v>1</v>
      </c>
      <c r="DE161" s="817"/>
    </row>
    <row r="162" spans="1:109" ht="15.75" customHeight="1">
      <c r="A162" s="775" t="s">
        <v>989</v>
      </c>
      <c r="B162" s="776">
        <v>156</v>
      </c>
      <c r="C162" s="792" t="s">
        <v>2500</v>
      </c>
      <c r="D162" s="776" t="s">
        <v>2394</v>
      </c>
      <c r="E162" s="776" t="s">
        <v>1808</v>
      </c>
      <c r="F162" s="788" t="s">
        <v>2501</v>
      </c>
      <c r="G162" s="793" t="s">
        <v>2502</v>
      </c>
      <c r="H162" s="794" t="s">
        <v>2503</v>
      </c>
      <c r="I162" s="795"/>
      <c r="J162" s="796">
        <v>1</v>
      </c>
      <c r="K162" s="796"/>
      <c r="L162" s="796"/>
      <c r="M162" s="796"/>
      <c r="N162" s="796"/>
      <c r="O162" s="796"/>
      <c r="P162" s="797"/>
      <c r="Q162" s="798">
        <f t="shared" si="2"/>
        <v>1</v>
      </c>
      <c r="R162" s="792" t="s">
        <v>986</v>
      </c>
      <c r="S162" s="776" t="s">
        <v>964</v>
      </c>
      <c r="T162" s="799" t="s">
        <v>965</v>
      </c>
      <c r="U162" s="776" t="s">
        <v>2062</v>
      </c>
      <c r="V162" s="776" t="s">
        <v>990</v>
      </c>
      <c r="W162" s="776" t="s">
        <v>2504</v>
      </c>
      <c r="X162" s="832">
        <v>2</v>
      </c>
      <c r="Y162" s="824" t="s">
        <v>977</v>
      </c>
      <c r="Z162" s="793" t="s">
        <v>1914</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961</v>
      </c>
      <c r="BM162" s="788" t="s">
        <v>961</v>
      </c>
      <c r="BN162" s="788" t="s">
        <v>961</v>
      </c>
      <c r="BO162" s="788" t="s">
        <v>961</v>
      </c>
      <c r="BP162" s="799" t="s">
        <v>961</v>
      </c>
      <c r="BQ162" s="811" t="s">
        <v>1854</v>
      </c>
      <c r="BR162" s="803" t="s">
        <v>1854</v>
      </c>
      <c r="BS162" s="803" t="s">
        <v>1854</v>
      </c>
      <c r="BT162" s="803" t="s">
        <v>1854</v>
      </c>
      <c r="BU162" s="808" t="s">
        <v>1854</v>
      </c>
      <c r="BV162" s="811" t="s">
        <v>1854</v>
      </c>
      <c r="BW162" s="803" t="s">
        <v>1854</v>
      </c>
      <c r="BX162" s="803" t="s">
        <v>1854</v>
      </c>
      <c r="BY162" s="803" t="s">
        <v>1854</v>
      </c>
      <c r="BZ162" s="803" t="s">
        <v>1854</v>
      </c>
      <c r="CA162" s="811" t="s">
        <v>1854</v>
      </c>
      <c r="CB162" s="803" t="s">
        <v>1854</v>
      </c>
      <c r="CC162" s="803" t="s">
        <v>1854</v>
      </c>
      <c r="CD162" s="803" t="s">
        <v>1854</v>
      </c>
      <c r="CE162" s="808" t="s">
        <v>1854</v>
      </c>
      <c r="CF162" s="803" t="s">
        <v>1854</v>
      </c>
      <c r="CG162" s="803" t="s">
        <v>1854</v>
      </c>
      <c r="CH162" s="803" t="s">
        <v>1854</v>
      </c>
      <c r="CI162" s="803" t="s">
        <v>1854</v>
      </c>
      <c r="CJ162" s="808" t="s">
        <v>1854</v>
      </c>
      <c r="CK162" s="811" t="s">
        <v>1854</v>
      </c>
      <c r="CL162" s="803" t="s">
        <v>1854</v>
      </c>
      <c r="CM162" s="803" t="s">
        <v>1854</v>
      </c>
      <c r="CN162" s="803" t="s">
        <v>1854</v>
      </c>
      <c r="CO162" s="808" t="s">
        <v>1854</v>
      </c>
      <c r="CP162" s="811" t="s">
        <v>1854</v>
      </c>
      <c r="CQ162" s="803" t="s">
        <v>1854</v>
      </c>
      <c r="CR162" s="803" t="s">
        <v>1854</v>
      </c>
      <c r="CS162" s="803" t="s">
        <v>1854</v>
      </c>
      <c r="CT162" s="808" t="s">
        <v>1854</v>
      </c>
      <c r="CU162" s="1288">
        <v>-1.054</v>
      </c>
      <c r="CV162" s="1287" t="s">
        <v>1854</v>
      </c>
      <c r="CW162" s="1287" t="s">
        <v>1854</v>
      </c>
      <c r="CX162" s="1289" t="s">
        <v>1854</v>
      </c>
      <c r="CY162" s="1287">
        <v>0.878</v>
      </c>
      <c r="CZ162" s="1287" t="s">
        <v>1854</v>
      </c>
      <c r="DA162" s="1287" t="s">
        <v>1854</v>
      </c>
      <c r="DB162" s="1289" t="s">
        <v>1854</v>
      </c>
      <c r="DC162" s="788"/>
      <c r="DD162" s="816">
        <v>1</v>
      </c>
      <c r="DE162" s="817"/>
    </row>
    <row r="163" spans="1:109" ht="15.75" customHeight="1">
      <c r="A163" s="775" t="s">
        <v>989</v>
      </c>
      <c r="B163" s="776">
        <v>157</v>
      </c>
      <c r="C163" s="792" t="s">
        <v>2505</v>
      </c>
      <c r="D163" s="776" t="s">
        <v>2394</v>
      </c>
      <c r="E163" s="776" t="s">
        <v>1808</v>
      </c>
      <c r="F163" s="788" t="s">
        <v>2506</v>
      </c>
      <c r="G163" s="793" t="s">
        <v>2507</v>
      </c>
      <c r="H163" s="794" t="s">
        <v>2508</v>
      </c>
      <c r="I163" s="795"/>
      <c r="J163" s="796">
        <v>1</v>
      </c>
      <c r="K163" s="796"/>
      <c r="L163" s="796"/>
      <c r="M163" s="796"/>
      <c r="N163" s="796"/>
      <c r="O163" s="796"/>
      <c r="P163" s="797"/>
      <c r="Q163" s="798">
        <f t="shared" si="2"/>
        <v>1</v>
      </c>
      <c r="R163" s="792" t="s">
        <v>986</v>
      </c>
      <c r="S163" s="776" t="s">
        <v>964</v>
      </c>
      <c r="T163" s="799" t="s">
        <v>965</v>
      </c>
      <c r="U163" s="776" t="s">
        <v>2062</v>
      </c>
      <c r="V163" s="776" t="s">
        <v>990</v>
      </c>
      <c r="W163" s="776" t="s">
        <v>2509</v>
      </c>
      <c r="X163" s="832">
        <v>2</v>
      </c>
      <c r="Y163" s="824" t="s">
        <v>977</v>
      </c>
      <c r="Z163" s="793" t="s">
        <v>1914</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961</v>
      </c>
      <c r="BM163" s="788" t="s">
        <v>961</v>
      </c>
      <c r="BN163" s="788" t="s">
        <v>961</v>
      </c>
      <c r="BO163" s="788" t="s">
        <v>961</v>
      </c>
      <c r="BP163" s="799" t="s">
        <v>961</v>
      </c>
      <c r="BQ163" s="811" t="s">
        <v>1854</v>
      </c>
      <c r="BR163" s="803" t="s">
        <v>1854</v>
      </c>
      <c r="BS163" s="803" t="s">
        <v>1854</v>
      </c>
      <c r="BT163" s="803" t="s">
        <v>1854</v>
      </c>
      <c r="BU163" s="808" t="s">
        <v>1854</v>
      </c>
      <c r="BV163" s="811" t="s">
        <v>1854</v>
      </c>
      <c r="BW163" s="803" t="s">
        <v>1854</v>
      </c>
      <c r="BX163" s="803" t="s">
        <v>1854</v>
      </c>
      <c r="BY163" s="803" t="s">
        <v>1854</v>
      </c>
      <c r="BZ163" s="803" t="s">
        <v>1854</v>
      </c>
      <c r="CA163" s="811" t="s">
        <v>1854</v>
      </c>
      <c r="CB163" s="803" t="s">
        <v>1854</v>
      </c>
      <c r="CC163" s="803" t="s">
        <v>1854</v>
      </c>
      <c r="CD163" s="803" t="s">
        <v>1854</v>
      </c>
      <c r="CE163" s="808" t="s">
        <v>1854</v>
      </c>
      <c r="CF163" s="803" t="s">
        <v>1854</v>
      </c>
      <c r="CG163" s="803" t="s">
        <v>1854</v>
      </c>
      <c r="CH163" s="803" t="s">
        <v>1854</v>
      </c>
      <c r="CI163" s="803" t="s">
        <v>1854</v>
      </c>
      <c r="CJ163" s="808" t="s">
        <v>1854</v>
      </c>
      <c r="CK163" s="811" t="s">
        <v>1854</v>
      </c>
      <c r="CL163" s="803" t="s">
        <v>1854</v>
      </c>
      <c r="CM163" s="803" t="s">
        <v>1854</v>
      </c>
      <c r="CN163" s="803" t="s">
        <v>1854</v>
      </c>
      <c r="CO163" s="808" t="s">
        <v>1854</v>
      </c>
      <c r="CP163" s="811" t="s">
        <v>1854</v>
      </c>
      <c r="CQ163" s="803" t="s">
        <v>1854</v>
      </c>
      <c r="CR163" s="803" t="s">
        <v>1854</v>
      </c>
      <c r="CS163" s="803" t="s">
        <v>1854</v>
      </c>
      <c r="CT163" s="808" t="s">
        <v>1854</v>
      </c>
      <c r="CU163" s="1288">
        <v>-1.054</v>
      </c>
      <c r="CV163" s="1287" t="s">
        <v>1854</v>
      </c>
      <c r="CW163" s="1287" t="s">
        <v>1854</v>
      </c>
      <c r="CX163" s="1289" t="s">
        <v>1854</v>
      </c>
      <c r="CY163" s="1287">
        <v>0.878</v>
      </c>
      <c r="CZ163" s="1287" t="s">
        <v>1854</v>
      </c>
      <c r="DA163" s="1287" t="s">
        <v>1854</v>
      </c>
      <c r="DB163" s="1289" t="s">
        <v>1854</v>
      </c>
      <c r="DC163" s="788"/>
      <c r="DD163" s="816">
        <v>1</v>
      </c>
      <c r="DE163" s="817"/>
    </row>
    <row r="164" spans="1:109" ht="15.75" customHeight="1">
      <c r="A164" s="775" t="s">
        <v>989</v>
      </c>
      <c r="B164" s="776">
        <v>158</v>
      </c>
      <c r="C164" s="792" t="s">
        <v>2510</v>
      </c>
      <c r="D164" s="776" t="s">
        <v>2394</v>
      </c>
      <c r="E164" s="776" t="s">
        <v>1819</v>
      </c>
      <c r="F164" s="788" t="s">
        <v>2511</v>
      </c>
      <c r="G164" s="793" t="s">
        <v>2512</v>
      </c>
      <c r="H164" s="794" t="s">
        <v>2513</v>
      </c>
      <c r="I164" s="795"/>
      <c r="J164" s="796">
        <v>1</v>
      </c>
      <c r="K164" s="796"/>
      <c r="L164" s="796"/>
      <c r="M164" s="796"/>
      <c r="N164" s="796"/>
      <c r="O164" s="796"/>
      <c r="P164" s="797"/>
      <c r="Q164" s="798">
        <f t="shared" si="2"/>
        <v>1</v>
      </c>
      <c r="R164" s="792" t="s">
        <v>983</v>
      </c>
      <c r="S164" s="776" t="s">
        <v>964</v>
      </c>
      <c r="T164" s="799" t="s">
        <v>965</v>
      </c>
      <c r="U164" s="776" t="s">
        <v>1822</v>
      </c>
      <c r="V164" s="776" t="s">
        <v>990</v>
      </c>
      <c r="W164" s="776" t="s">
        <v>2514</v>
      </c>
      <c r="X164" s="832">
        <v>3</v>
      </c>
      <c r="Y164" s="824" t="s">
        <v>977</v>
      </c>
      <c r="Z164" s="793" t="s">
        <v>1854</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961</v>
      </c>
      <c r="BM164" s="857" t="s">
        <v>961</v>
      </c>
      <c r="BN164" s="857" t="s">
        <v>961</v>
      </c>
      <c r="BO164" s="857" t="s">
        <v>961</v>
      </c>
      <c r="BP164" s="858" t="s">
        <v>961</v>
      </c>
      <c r="BQ164" s="811" t="s">
        <v>1854</v>
      </c>
      <c r="BR164" s="803" t="s">
        <v>1854</v>
      </c>
      <c r="BS164" s="803" t="s">
        <v>1854</v>
      </c>
      <c r="BT164" s="803" t="s">
        <v>1854</v>
      </c>
      <c r="BU164" s="808" t="s">
        <v>1854</v>
      </c>
      <c r="BV164" s="811">
        <v>300</v>
      </c>
      <c r="BW164" s="803">
        <v>260</v>
      </c>
      <c r="BX164" s="803">
        <v>220</v>
      </c>
      <c r="BY164" s="803">
        <v>180</v>
      </c>
      <c r="BZ164" s="803">
        <v>150</v>
      </c>
      <c r="CA164" s="811" t="s">
        <v>1854</v>
      </c>
      <c r="CB164" s="803" t="s">
        <v>1854</v>
      </c>
      <c r="CC164" s="803" t="s">
        <v>1854</v>
      </c>
      <c r="CD164" s="803" t="s">
        <v>1854</v>
      </c>
      <c r="CE164" s="808" t="s">
        <v>1854</v>
      </c>
      <c r="CF164" s="803" t="s">
        <v>1854</v>
      </c>
      <c r="CG164" s="803" t="s">
        <v>1854</v>
      </c>
      <c r="CH164" s="803" t="s">
        <v>1854</v>
      </c>
      <c r="CI164" s="803" t="s">
        <v>1854</v>
      </c>
      <c r="CJ164" s="808" t="s">
        <v>1854</v>
      </c>
      <c r="CK164" s="811" t="s">
        <v>1854</v>
      </c>
      <c r="CL164" s="803" t="s">
        <v>1854</v>
      </c>
      <c r="CM164" s="803" t="s">
        <v>1854</v>
      </c>
      <c r="CN164" s="803" t="s">
        <v>1854</v>
      </c>
      <c r="CO164" s="808" t="s">
        <v>1854</v>
      </c>
      <c r="CP164" s="811" t="s">
        <v>1854</v>
      </c>
      <c r="CQ164" s="803" t="s">
        <v>1854</v>
      </c>
      <c r="CR164" s="803" t="s">
        <v>1854</v>
      </c>
      <c r="CS164" s="803" t="s">
        <v>1854</v>
      </c>
      <c r="CT164" s="808" t="s">
        <v>1854</v>
      </c>
      <c r="CU164" s="1288">
        <v>-2E-3</v>
      </c>
      <c r="CV164" s="1287" t="s">
        <v>1854</v>
      </c>
      <c r="CW164" s="1287" t="s">
        <v>1854</v>
      </c>
      <c r="CX164" s="1289" t="s">
        <v>1854</v>
      </c>
      <c r="CY164" s="1287" t="s">
        <v>1854</v>
      </c>
      <c r="CZ164" s="1287" t="s">
        <v>1854</v>
      </c>
      <c r="DA164" s="1287" t="s">
        <v>1854</v>
      </c>
      <c r="DB164" s="1289" t="s">
        <v>1854</v>
      </c>
      <c r="DC164" s="788"/>
      <c r="DD164" s="816">
        <v>1</v>
      </c>
      <c r="DE164" s="817"/>
    </row>
    <row r="165" spans="1:109" ht="15.75" customHeight="1">
      <c r="A165" s="775" t="s">
        <v>989</v>
      </c>
      <c r="B165" s="776">
        <v>159</v>
      </c>
      <c r="C165" s="792" t="s">
        <v>2515</v>
      </c>
      <c r="D165" s="776" t="s">
        <v>2399</v>
      </c>
      <c r="E165" s="776" t="s">
        <v>1819</v>
      </c>
      <c r="F165" s="788" t="s">
        <v>2516</v>
      </c>
      <c r="G165" s="793" t="s">
        <v>2517</v>
      </c>
      <c r="H165" s="794" t="s">
        <v>2518</v>
      </c>
      <c r="I165" s="795"/>
      <c r="J165" s="796">
        <v>1</v>
      </c>
      <c r="K165" s="796"/>
      <c r="L165" s="796"/>
      <c r="M165" s="796"/>
      <c r="N165" s="796"/>
      <c r="O165" s="796"/>
      <c r="P165" s="797"/>
      <c r="Q165" s="798">
        <f t="shared" si="2"/>
        <v>1</v>
      </c>
      <c r="R165" s="792" t="s">
        <v>986</v>
      </c>
      <c r="S165" s="776" t="s">
        <v>964</v>
      </c>
      <c r="T165" s="799" t="s">
        <v>965</v>
      </c>
      <c r="U165" s="776" t="s">
        <v>1804</v>
      </c>
      <c r="V165" s="776" t="s">
        <v>2031</v>
      </c>
      <c r="W165" s="776" t="s">
        <v>2519</v>
      </c>
      <c r="X165" s="832">
        <v>1</v>
      </c>
      <c r="Y165" s="824" t="s">
        <v>977</v>
      </c>
      <c r="Z165" s="793" t="s">
        <v>1854</v>
      </c>
      <c r="AA165" s="788"/>
      <c r="AB165" s="788"/>
      <c r="AC165" s="788"/>
      <c r="AD165" s="788"/>
      <c r="AE165" s="788"/>
      <c r="AF165" s="802"/>
      <c r="AG165" s="803"/>
      <c r="AH165" s="803"/>
      <c r="AI165" s="803"/>
      <c r="AJ165" s="803"/>
      <c r="AK165" s="803"/>
      <c r="AL165" s="803"/>
      <c r="AM165" s="803"/>
      <c r="AN165" s="803"/>
      <c r="AO165" s="803"/>
      <c r="AP165" s="803"/>
      <c r="AQ165" s="811" t="s">
        <v>1854</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961</v>
      </c>
      <c r="BN165" s="788" t="s">
        <v>961</v>
      </c>
      <c r="BO165" s="788" t="s">
        <v>961</v>
      </c>
      <c r="BP165" s="799" t="s">
        <v>961</v>
      </c>
      <c r="BQ165" s="811" t="s">
        <v>1854</v>
      </c>
      <c r="BR165" s="803" t="s">
        <v>1854</v>
      </c>
      <c r="BS165" s="803" t="s">
        <v>1854</v>
      </c>
      <c r="BT165" s="803" t="s">
        <v>1854</v>
      </c>
      <c r="BU165" s="808" t="s">
        <v>1854</v>
      </c>
      <c r="BV165" s="811" t="s">
        <v>1854</v>
      </c>
      <c r="BW165" s="803" t="s">
        <v>1854</v>
      </c>
      <c r="BX165" s="803" t="s">
        <v>1854</v>
      </c>
      <c r="BY165" s="803" t="s">
        <v>1854</v>
      </c>
      <c r="BZ165" s="803" t="s">
        <v>1854</v>
      </c>
      <c r="CA165" s="811" t="s">
        <v>1854</v>
      </c>
      <c r="CB165" s="803" t="s">
        <v>1854</v>
      </c>
      <c r="CC165" s="803" t="s">
        <v>1854</v>
      </c>
      <c r="CD165" s="803" t="s">
        <v>1854</v>
      </c>
      <c r="CE165" s="808" t="s">
        <v>1854</v>
      </c>
      <c r="CF165" s="803" t="s">
        <v>1854</v>
      </c>
      <c r="CG165" s="803" t="s">
        <v>1854</v>
      </c>
      <c r="CH165" s="803" t="s">
        <v>1854</v>
      </c>
      <c r="CI165" s="803" t="s">
        <v>1854</v>
      </c>
      <c r="CJ165" s="808" t="s">
        <v>1854</v>
      </c>
      <c r="CK165" s="811" t="s">
        <v>1854</v>
      </c>
      <c r="CL165" s="803" t="s">
        <v>1854</v>
      </c>
      <c r="CM165" s="803" t="s">
        <v>1854</v>
      </c>
      <c r="CN165" s="803" t="s">
        <v>1854</v>
      </c>
      <c r="CO165" s="808" t="s">
        <v>1854</v>
      </c>
      <c r="CP165" s="811" t="s">
        <v>1854</v>
      </c>
      <c r="CQ165" s="803" t="s">
        <v>1854</v>
      </c>
      <c r="CR165" s="803" t="s">
        <v>1854</v>
      </c>
      <c r="CS165" s="803" t="s">
        <v>1854</v>
      </c>
      <c r="CT165" s="808" t="s">
        <v>1854</v>
      </c>
      <c r="CU165" s="1288">
        <v>-1.119</v>
      </c>
      <c r="CV165" s="1287" t="s">
        <v>1854</v>
      </c>
      <c r="CW165" s="1287" t="s">
        <v>1854</v>
      </c>
      <c r="CX165" s="1289" t="s">
        <v>1854</v>
      </c>
      <c r="CY165" s="1287">
        <v>0.77100000000000002</v>
      </c>
      <c r="CZ165" s="1287" t="s">
        <v>1854</v>
      </c>
      <c r="DA165" s="1287" t="s">
        <v>1854</v>
      </c>
      <c r="DB165" s="1289" t="s">
        <v>1854</v>
      </c>
      <c r="DC165" s="788"/>
      <c r="DD165" s="816">
        <v>1</v>
      </c>
      <c r="DE165" s="817"/>
    </row>
    <row r="166" spans="1:109" ht="15.75" customHeight="1">
      <c r="A166" s="775" t="s">
        <v>989</v>
      </c>
      <c r="B166" s="776">
        <v>160</v>
      </c>
      <c r="C166" s="792" t="s">
        <v>2520</v>
      </c>
      <c r="D166" s="776" t="s">
        <v>2415</v>
      </c>
      <c r="E166" s="776" t="s">
        <v>1819</v>
      </c>
      <c r="F166" s="788" t="s">
        <v>2521</v>
      </c>
      <c r="G166" s="793" t="s">
        <v>2329</v>
      </c>
      <c r="H166" s="794" t="s">
        <v>2522</v>
      </c>
      <c r="I166" s="795"/>
      <c r="J166" s="796"/>
      <c r="K166" s="796">
        <v>1</v>
      </c>
      <c r="L166" s="796"/>
      <c r="M166" s="796"/>
      <c r="N166" s="796"/>
      <c r="O166" s="796"/>
      <c r="P166" s="797"/>
      <c r="Q166" s="798">
        <f t="shared" si="2"/>
        <v>1</v>
      </c>
      <c r="R166" s="792" t="s">
        <v>986</v>
      </c>
      <c r="S166" s="776" t="s">
        <v>964</v>
      </c>
      <c r="T166" s="799" t="s">
        <v>965</v>
      </c>
      <c r="U166" s="776" t="s">
        <v>1832</v>
      </c>
      <c r="V166" s="776" t="s">
        <v>990</v>
      </c>
      <c r="W166" s="776" t="s">
        <v>2523</v>
      </c>
      <c r="X166" s="1278">
        <v>0</v>
      </c>
      <c r="Y166" s="824" t="s">
        <v>977</v>
      </c>
      <c r="Z166" s="793" t="s">
        <v>2329</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961</v>
      </c>
      <c r="BM166" s="788" t="s">
        <v>961</v>
      </c>
      <c r="BN166" s="788" t="s">
        <v>961</v>
      </c>
      <c r="BO166" s="788" t="s">
        <v>961</v>
      </c>
      <c r="BP166" s="799" t="s">
        <v>961</v>
      </c>
      <c r="BQ166" s="811" t="s">
        <v>1854</v>
      </c>
      <c r="BR166" s="803" t="s">
        <v>1854</v>
      </c>
      <c r="BS166" s="803" t="s">
        <v>1854</v>
      </c>
      <c r="BT166" s="803" t="s">
        <v>1854</v>
      </c>
      <c r="BU166" s="808" t="s">
        <v>1854</v>
      </c>
      <c r="BV166" s="811" t="s">
        <v>1854</v>
      </c>
      <c r="BW166" s="803" t="s">
        <v>1854</v>
      </c>
      <c r="BX166" s="803" t="s">
        <v>1854</v>
      </c>
      <c r="BY166" s="803" t="s">
        <v>1854</v>
      </c>
      <c r="BZ166" s="803" t="s">
        <v>1854</v>
      </c>
      <c r="CA166" s="811" t="s">
        <v>1854</v>
      </c>
      <c r="CB166" s="803" t="s">
        <v>1854</v>
      </c>
      <c r="CC166" s="803" t="s">
        <v>1854</v>
      </c>
      <c r="CD166" s="803" t="s">
        <v>1854</v>
      </c>
      <c r="CE166" s="808" t="s">
        <v>1854</v>
      </c>
      <c r="CF166" s="803" t="s">
        <v>1854</v>
      </c>
      <c r="CG166" s="803" t="s">
        <v>1854</v>
      </c>
      <c r="CH166" s="803" t="s">
        <v>1854</v>
      </c>
      <c r="CI166" s="803" t="s">
        <v>1854</v>
      </c>
      <c r="CJ166" s="808" t="s">
        <v>1854</v>
      </c>
      <c r="CK166" s="811" t="s">
        <v>1854</v>
      </c>
      <c r="CL166" s="803" t="s">
        <v>1854</v>
      </c>
      <c r="CM166" s="803" t="s">
        <v>1854</v>
      </c>
      <c r="CN166" s="803" t="s">
        <v>1854</v>
      </c>
      <c r="CO166" s="808" t="s">
        <v>1854</v>
      </c>
      <c r="CP166" s="811" t="s">
        <v>1854</v>
      </c>
      <c r="CQ166" s="803" t="s">
        <v>1854</v>
      </c>
      <c r="CR166" s="803" t="s">
        <v>1854</v>
      </c>
      <c r="CS166" s="803" t="s">
        <v>1854</v>
      </c>
      <c r="CT166" s="808" t="s">
        <v>1854</v>
      </c>
      <c r="CU166" s="1288">
        <v>-1.4430000000000001E-3</v>
      </c>
      <c r="CV166" s="1287" t="s">
        <v>1854</v>
      </c>
      <c r="CW166" s="1287" t="s">
        <v>1854</v>
      </c>
      <c r="CX166" s="1289" t="s">
        <v>1854</v>
      </c>
      <c r="CY166" s="1287">
        <v>7.7999999999999999E-4</v>
      </c>
      <c r="CZ166" s="1287" t="s">
        <v>1854</v>
      </c>
      <c r="DA166" s="1287" t="s">
        <v>1854</v>
      </c>
      <c r="DB166" s="1289" t="s">
        <v>1854</v>
      </c>
      <c r="DC166" s="788"/>
      <c r="DD166" s="816">
        <v>1</v>
      </c>
      <c r="DE166" s="817"/>
    </row>
    <row r="167" spans="1:109" ht="15.75" customHeight="1">
      <c r="A167" s="775" t="s">
        <v>989</v>
      </c>
      <c r="B167" s="776">
        <v>161</v>
      </c>
      <c r="C167" s="792" t="s">
        <v>2524</v>
      </c>
      <c r="D167" s="776" t="s">
        <v>2415</v>
      </c>
      <c r="E167" s="776" t="s">
        <v>1801</v>
      </c>
      <c r="F167" s="788" t="s">
        <v>2525</v>
      </c>
      <c r="G167" s="793" t="s">
        <v>2011</v>
      </c>
      <c r="H167" s="794" t="s">
        <v>2526</v>
      </c>
      <c r="I167" s="795"/>
      <c r="J167" s="796"/>
      <c r="K167" s="796">
        <v>1</v>
      </c>
      <c r="L167" s="796"/>
      <c r="M167" s="796"/>
      <c r="N167" s="796"/>
      <c r="O167" s="796"/>
      <c r="P167" s="797"/>
      <c r="Q167" s="798">
        <f t="shared" si="2"/>
        <v>1</v>
      </c>
      <c r="R167" s="792" t="s">
        <v>986</v>
      </c>
      <c r="S167" s="776" t="s">
        <v>964</v>
      </c>
      <c r="T167" s="799" t="s">
        <v>965</v>
      </c>
      <c r="U167" s="776" t="s">
        <v>1971</v>
      </c>
      <c r="V167" s="776" t="s">
        <v>990</v>
      </c>
      <c r="W167" s="776" t="s">
        <v>2527</v>
      </c>
      <c r="X167" s="1278">
        <v>0</v>
      </c>
      <c r="Y167" s="824" t="s">
        <v>977</v>
      </c>
      <c r="Z167" s="793" t="s">
        <v>2011</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961</v>
      </c>
      <c r="BM167" s="788" t="s">
        <v>961</v>
      </c>
      <c r="BN167" s="788" t="s">
        <v>961</v>
      </c>
      <c r="BO167" s="788" t="s">
        <v>961</v>
      </c>
      <c r="BP167" s="799" t="s">
        <v>961</v>
      </c>
      <c r="BQ167" s="811" t="s">
        <v>1854</v>
      </c>
      <c r="BR167" s="803" t="s">
        <v>1854</v>
      </c>
      <c r="BS167" s="803" t="s">
        <v>1854</v>
      </c>
      <c r="BT167" s="803" t="s">
        <v>1854</v>
      </c>
      <c r="BU167" s="808" t="s">
        <v>1854</v>
      </c>
      <c r="BV167" s="811">
        <v>5058</v>
      </c>
      <c r="BW167" s="803">
        <v>5058</v>
      </c>
      <c r="BX167" s="803">
        <v>5058</v>
      </c>
      <c r="BY167" s="803">
        <v>5058</v>
      </c>
      <c r="BZ167" s="803">
        <v>5058</v>
      </c>
      <c r="CA167" s="811" t="s">
        <v>1854</v>
      </c>
      <c r="CB167" s="803" t="s">
        <v>1854</v>
      </c>
      <c r="CC167" s="803" t="s">
        <v>1854</v>
      </c>
      <c r="CD167" s="803" t="s">
        <v>1854</v>
      </c>
      <c r="CE167" s="808" t="s">
        <v>1854</v>
      </c>
      <c r="CF167" s="803" t="s">
        <v>1854</v>
      </c>
      <c r="CG167" s="803" t="s">
        <v>1854</v>
      </c>
      <c r="CH167" s="803" t="s">
        <v>1854</v>
      </c>
      <c r="CI167" s="803" t="s">
        <v>1854</v>
      </c>
      <c r="CJ167" s="808" t="s">
        <v>1854</v>
      </c>
      <c r="CK167" s="811">
        <v>3000</v>
      </c>
      <c r="CL167" s="803">
        <v>2800</v>
      </c>
      <c r="CM167" s="803">
        <v>2659</v>
      </c>
      <c r="CN167" s="803">
        <v>2487</v>
      </c>
      <c r="CO167" s="808">
        <v>2315</v>
      </c>
      <c r="CP167" s="811" t="s">
        <v>1854</v>
      </c>
      <c r="CQ167" s="803" t="s">
        <v>1854</v>
      </c>
      <c r="CR167" s="803" t="s">
        <v>1854</v>
      </c>
      <c r="CS167" s="803" t="s">
        <v>1854</v>
      </c>
      <c r="CT167" s="808" t="s">
        <v>1854</v>
      </c>
      <c r="CU167" s="1288">
        <v>-6.2700000000000004E-3</v>
      </c>
      <c r="CV167" s="1287" t="s">
        <v>1854</v>
      </c>
      <c r="CW167" s="1287" t="s">
        <v>1854</v>
      </c>
      <c r="CX167" s="1289" t="s">
        <v>1854</v>
      </c>
      <c r="CY167" s="1287">
        <v>4.3099999999999996E-3</v>
      </c>
      <c r="CZ167" s="1287" t="s">
        <v>1854</v>
      </c>
      <c r="DA167" s="1287" t="s">
        <v>1854</v>
      </c>
      <c r="DB167" s="1289" t="s">
        <v>1854</v>
      </c>
      <c r="DC167" s="788"/>
      <c r="DD167" s="816">
        <v>1</v>
      </c>
      <c r="DE167" s="817"/>
    </row>
    <row r="168" spans="1:109" ht="15.75" customHeight="1">
      <c r="A168" s="775" t="s">
        <v>989</v>
      </c>
      <c r="B168" s="776">
        <v>162</v>
      </c>
      <c r="C168" s="792" t="s">
        <v>2528</v>
      </c>
      <c r="D168" s="776" t="s">
        <v>2415</v>
      </c>
      <c r="E168" s="776" t="s">
        <v>1801</v>
      </c>
      <c r="F168" s="788" t="s">
        <v>2529</v>
      </c>
      <c r="G168" s="793" t="s">
        <v>2530</v>
      </c>
      <c r="H168" s="794" t="s">
        <v>2531</v>
      </c>
      <c r="I168" s="795"/>
      <c r="J168" s="796"/>
      <c r="K168" s="796">
        <v>1</v>
      </c>
      <c r="L168" s="796"/>
      <c r="M168" s="796"/>
      <c r="N168" s="796"/>
      <c r="O168" s="796"/>
      <c r="P168" s="797"/>
      <c r="Q168" s="798">
        <f t="shared" si="2"/>
        <v>1</v>
      </c>
      <c r="R168" s="792" t="s">
        <v>986</v>
      </c>
      <c r="S168" s="776" t="s">
        <v>964</v>
      </c>
      <c r="T168" s="799" t="s">
        <v>965</v>
      </c>
      <c r="U168" s="776" t="s">
        <v>1971</v>
      </c>
      <c r="V168" s="776" t="s">
        <v>990</v>
      </c>
      <c r="W168" s="776" t="s">
        <v>2532</v>
      </c>
      <c r="X168" s="1278">
        <v>0</v>
      </c>
      <c r="Y168" s="824" t="s">
        <v>977</v>
      </c>
      <c r="Z168" s="793" t="s">
        <v>1854</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961</v>
      </c>
      <c r="BM168" s="788" t="s">
        <v>961</v>
      </c>
      <c r="BN168" s="788" t="s">
        <v>961</v>
      </c>
      <c r="BO168" s="788" t="s">
        <v>961</v>
      </c>
      <c r="BP168" s="799" t="s">
        <v>961</v>
      </c>
      <c r="BQ168" s="811" t="s">
        <v>1854</v>
      </c>
      <c r="BR168" s="803" t="s">
        <v>1854</v>
      </c>
      <c r="BS168" s="803" t="s">
        <v>1854</v>
      </c>
      <c r="BT168" s="803" t="s">
        <v>1854</v>
      </c>
      <c r="BU168" s="808" t="s">
        <v>1854</v>
      </c>
      <c r="BV168" s="811" t="s">
        <v>1854</v>
      </c>
      <c r="BW168" s="803" t="s">
        <v>1854</v>
      </c>
      <c r="BX168" s="803" t="s">
        <v>1854</v>
      </c>
      <c r="BY168" s="803" t="s">
        <v>1854</v>
      </c>
      <c r="BZ168" s="803" t="s">
        <v>1854</v>
      </c>
      <c r="CA168" s="811" t="s">
        <v>1854</v>
      </c>
      <c r="CB168" s="803" t="s">
        <v>1854</v>
      </c>
      <c r="CC168" s="803" t="s">
        <v>1854</v>
      </c>
      <c r="CD168" s="803" t="s">
        <v>1854</v>
      </c>
      <c r="CE168" s="808" t="s">
        <v>1854</v>
      </c>
      <c r="CF168" s="803" t="s">
        <v>1854</v>
      </c>
      <c r="CG168" s="803" t="s">
        <v>1854</v>
      </c>
      <c r="CH168" s="803" t="s">
        <v>1854</v>
      </c>
      <c r="CI168" s="803" t="s">
        <v>1854</v>
      </c>
      <c r="CJ168" s="808" t="s">
        <v>1854</v>
      </c>
      <c r="CK168" s="811" t="s">
        <v>1854</v>
      </c>
      <c r="CL168" s="803" t="s">
        <v>1854</v>
      </c>
      <c r="CM168" s="803" t="s">
        <v>1854</v>
      </c>
      <c r="CN168" s="803" t="s">
        <v>1854</v>
      </c>
      <c r="CO168" s="808" t="s">
        <v>1854</v>
      </c>
      <c r="CP168" s="811" t="s">
        <v>1854</v>
      </c>
      <c r="CQ168" s="803" t="s">
        <v>1854</v>
      </c>
      <c r="CR168" s="803" t="s">
        <v>1854</v>
      </c>
      <c r="CS168" s="803" t="s">
        <v>1854</v>
      </c>
      <c r="CT168" s="808" t="s">
        <v>1854</v>
      </c>
      <c r="CU168" s="1288">
        <v>-5.5100000000000003E-2</v>
      </c>
      <c r="CV168" s="1287" t="s">
        <v>1854</v>
      </c>
      <c r="CW168" s="1287" t="s">
        <v>1854</v>
      </c>
      <c r="CX168" s="1289" t="s">
        <v>1854</v>
      </c>
      <c r="CY168" s="1287">
        <v>5.5100000000000003E-2</v>
      </c>
      <c r="CZ168" s="1287" t="s">
        <v>1854</v>
      </c>
      <c r="DA168" s="1287" t="s">
        <v>1854</v>
      </c>
      <c r="DB168" s="1289" t="s">
        <v>1854</v>
      </c>
      <c r="DC168" s="788"/>
      <c r="DD168" s="816">
        <v>1</v>
      </c>
      <c r="DE168" s="817"/>
    </row>
    <row r="169" spans="1:109" ht="15.75" customHeight="1">
      <c r="A169" s="775" t="s">
        <v>989</v>
      </c>
      <c r="B169" s="776">
        <v>163</v>
      </c>
      <c r="C169" s="792" t="s">
        <v>2533</v>
      </c>
      <c r="D169" s="776" t="s">
        <v>2420</v>
      </c>
      <c r="E169" s="776" t="s">
        <v>1819</v>
      </c>
      <c r="F169" s="788" t="s">
        <v>2534</v>
      </c>
      <c r="G169" s="793" t="s">
        <v>2535</v>
      </c>
      <c r="H169" s="794" t="s">
        <v>2536</v>
      </c>
      <c r="I169" s="795">
        <v>1</v>
      </c>
      <c r="J169" s="796"/>
      <c r="K169" s="796"/>
      <c r="L169" s="796"/>
      <c r="M169" s="796"/>
      <c r="N169" s="796"/>
      <c r="O169" s="796"/>
      <c r="P169" s="797"/>
      <c r="Q169" s="798">
        <f t="shared" si="2"/>
        <v>1</v>
      </c>
      <c r="R169" s="792" t="s">
        <v>986</v>
      </c>
      <c r="S169" s="776" t="s">
        <v>964</v>
      </c>
      <c r="T169" s="799" t="s">
        <v>965</v>
      </c>
      <c r="U169" s="776" t="s">
        <v>1891</v>
      </c>
      <c r="V169" s="776" t="s">
        <v>990</v>
      </c>
      <c r="W169" s="776" t="s">
        <v>2225</v>
      </c>
      <c r="X169" s="1278">
        <v>0</v>
      </c>
      <c r="Y169" s="822" t="s">
        <v>977</v>
      </c>
      <c r="Z169" s="793" t="s">
        <v>1854</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961</v>
      </c>
      <c r="BM169" s="788" t="s">
        <v>961</v>
      </c>
      <c r="BN169" s="788" t="s">
        <v>961</v>
      </c>
      <c r="BO169" s="788" t="s">
        <v>961</v>
      </c>
      <c r="BP169" s="799" t="s">
        <v>961</v>
      </c>
      <c r="BQ169" s="811" t="s">
        <v>1854</v>
      </c>
      <c r="BR169" s="803" t="s">
        <v>1854</v>
      </c>
      <c r="BS169" s="803" t="s">
        <v>1854</v>
      </c>
      <c r="BT169" s="803" t="s">
        <v>1854</v>
      </c>
      <c r="BU169" s="808" t="s">
        <v>1854</v>
      </c>
      <c r="BV169" s="811">
        <v>36</v>
      </c>
      <c r="BW169" s="803">
        <v>36</v>
      </c>
      <c r="BX169" s="803">
        <v>36</v>
      </c>
      <c r="BY169" s="803">
        <v>36</v>
      </c>
      <c r="BZ169" s="803">
        <v>36</v>
      </c>
      <c r="CA169" s="811" t="s">
        <v>1854</v>
      </c>
      <c r="CB169" s="803" t="s">
        <v>1854</v>
      </c>
      <c r="CC169" s="803" t="s">
        <v>1854</v>
      </c>
      <c r="CD169" s="803" t="s">
        <v>1854</v>
      </c>
      <c r="CE169" s="808" t="s">
        <v>1854</v>
      </c>
      <c r="CF169" s="803" t="s">
        <v>1854</v>
      </c>
      <c r="CG169" s="803" t="s">
        <v>1854</v>
      </c>
      <c r="CH169" s="803" t="s">
        <v>1854</v>
      </c>
      <c r="CI169" s="803" t="s">
        <v>1854</v>
      </c>
      <c r="CJ169" s="808" t="s">
        <v>1854</v>
      </c>
      <c r="CK169" s="811" t="s">
        <v>1854</v>
      </c>
      <c r="CL169" s="803" t="s">
        <v>1854</v>
      </c>
      <c r="CM169" s="803" t="s">
        <v>1854</v>
      </c>
      <c r="CN169" s="803" t="s">
        <v>1854</v>
      </c>
      <c r="CO169" s="808" t="s">
        <v>1854</v>
      </c>
      <c r="CP169" s="811" t="s">
        <v>1854</v>
      </c>
      <c r="CQ169" s="803" t="s">
        <v>1854</v>
      </c>
      <c r="CR169" s="803" t="s">
        <v>1854</v>
      </c>
      <c r="CS169" s="803" t="s">
        <v>1854</v>
      </c>
      <c r="CT169" s="808" t="s">
        <v>1854</v>
      </c>
      <c r="CU169" s="1288">
        <v>-3.4999999999999997E-5</v>
      </c>
      <c r="CV169" s="1287" t="s">
        <v>1854</v>
      </c>
      <c r="CW169" s="1287" t="s">
        <v>1854</v>
      </c>
      <c r="CX169" s="1289" t="s">
        <v>1854</v>
      </c>
      <c r="CY169" s="1287">
        <v>4.1999999999999998E-5</v>
      </c>
      <c r="CZ169" s="1287" t="s">
        <v>1854</v>
      </c>
      <c r="DA169" s="1287" t="s">
        <v>1854</v>
      </c>
      <c r="DB169" s="1289" t="s">
        <v>1854</v>
      </c>
      <c r="DC169" s="788"/>
      <c r="DD169" s="816">
        <v>1</v>
      </c>
      <c r="DE169" s="817"/>
    </row>
    <row r="170" spans="1:109" ht="15.75" customHeight="1">
      <c r="A170" s="775" t="s">
        <v>989</v>
      </c>
      <c r="B170" s="776">
        <v>164</v>
      </c>
      <c r="C170" s="792" t="s">
        <v>2537</v>
      </c>
      <c r="D170" s="776" t="s">
        <v>2420</v>
      </c>
      <c r="E170" s="776" t="s">
        <v>1801</v>
      </c>
      <c r="F170" s="788" t="s">
        <v>2538</v>
      </c>
      <c r="G170" s="793" t="s">
        <v>2539</v>
      </c>
      <c r="H170" s="794" t="s">
        <v>2540</v>
      </c>
      <c r="I170" s="795"/>
      <c r="J170" s="796"/>
      <c r="K170" s="796">
        <v>1</v>
      </c>
      <c r="L170" s="796"/>
      <c r="M170" s="796"/>
      <c r="N170" s="796"/>
      <c r="O170" s="796"/>
      <c r="P170" s="797"/>
      <c r="Q170" s="798">
        <f t="shared" si="2"/>
        <v>1</v>
      </c>
      <c r="R170" s="792" t="s">
        <v>986</v>
      </c>
      <c r="S170" s="776" t="s">
        <v>964</v>
      </c>
      <c r="T170" s="799" t="s">
        <v>965</v>
      </c>
      <c r="U170" s="776" t="s">
        <v>2019</v>
      </c>
      <c r="V170" s="776" t="s">
        <v>269</v>
      </c>
      <c r="W170" s="776" t="s">
        <v>2541</v>
      </c>
      <c r="X170" s="1278">
        <v>2</v>
      </c>
      <c r="Y170" s="801" t="s">
        <v>966</v>
      </c>
      <c r="Z170" s="793" t="s">
        <v>1854</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961</v>
      </c>
      <c r="BM170" s="788" t="s">
        <v>961</v>
      </c>
      <c r="BN170" s="788" t="s">
        <v>961</v>
      </c>
      <c r="BO170" s="788" t="s">
        <v>961</v>
      </c>
      <c r="BP170" s="799" t="s">
        <v>961</v>
      </c>
      <c r="BQ170" s="811" t="s">
        <v>1854</v>
      </c>
      <c r="BR170" s="803" t="s">
        <v>1854</v>
      </c>
      <c r="BS170" s="803" t="s">
        <v>1854</v>
      </c>
      <c r="BT170" s="803" t="s">
        <v>1854</v>
      </c>
      <c r="BU170" s="808" t="s">
        <v>1854</v>
      </c>
      <c r="BV170" s="811" t="s">
        <v>1854</v>
      </c>
      <c r="BW170" s="803" t="s">
        <v>1854</v>
      </c>
      <c r="BX170" s="803" t="s">
        <v>1854</v>
      </c>
      <c r="BY170" s="803" t="s">
        <v>1854</v>
      </c>
      <c r="BZ170" s="803" t="s">
        <v>1854</v>
      </c>
      <c r="CA170" s="811" t="s">
        <v>1854</v>
      </c>
      <c r="CB170" s="803" t="s">
        <v>1854</v>
      </c>
      <c r="CC170" s="803" t="s">
        <v>1854</v>
      </c>
      <c r="CD170" s="803" t="s">
        <v>1854</v>
      </c>
      <c r="CE170" s="808" t="s">
        <v>1854</v>
      </c>
      <c r="CF170" s="803" t="s">
        <v>1854</v>
      </c>
      <c r="CG170" s="803" t="s">
        <v>1854</v>
      </c>
      <c r="CH170" s="803" t="s">
        <v>1854</v>
      </c>
      <c r="CI170" s="803" t="s">
        <v>1854</v>
      </c>
      <c r="CJ170" s="808" t="s">
        <v>1854</v>
      </c>
      <c r="CK170" s="811" t="s">
        <v>1854</v>
      </c>
      <c r="CL170" s="803" t="s">
        <v>1854</v>
      </c>
      <c r="CM170" s="803" t="s">
        <v>1854</v>
      </c>
      <c r="CN170" s="803" t="s">
        <v>1854</v>
      </c>
      <c r="CO170" s="808" t="s">
        <v>1854</v>
      </c>
      <c r="CP170" s="811" t="s">
        <v>1854</v>
      </c>
      <c r="CQ170" s="803" t="s">
        <v>1854</v>
      </c>
      <c r="CR170" s="803" t="s">
        <v>1854</v>
      </c>
      <c r="CS170" s="803" t="s">
        <v>1854</v>
      </c>
      <c r="CT170" s="808" t="s">
        <v>1854</v>
      </c>
      <c r="CU170" s="1288">
        <v>-0.249</v>
      </c>
      <c r="CV170" s="1287" t="s">
        <v>1854</v>
      </c>
      <c r="CW170" s="1287" t="s">
        <v>1854</v>
      </c>
      <c r="CX170" s="1289" t="s">
        <v>1854</v>
      </c>
      <c r="CY170" s="1287">
        <v>0.249</v>
      </c>
      <c r="CZ170" s="1287" t="s">
        <v>1854</v>
      </c>
      <c r="DA170" s="1287" t="s">
        <v>1854</v>
      </c>
      <c r="DB170" s="1289" t="s">
        <v>1854</v>
      </c>
      <c r="DC170" s="788"/>
      <c r="DD170" s="816">
        <v>1</v>
      </c>
      <c r="DE170" s="817"/>
    </row>
    <row r="171" spans="1:109" ht="15.75" customHeight="1">
      <c r="A171" s="775" t="s">
        <v>989</v>
      </c>
      <c r="B171" s="776">
        <v>165</v>
      </c>
      <c r="C171" s="792" t="s">
        <v>2542</v>
      </c>
      <c r="D171" s="776" t="s">
        <v>2543</v>
      </c>
      <c r="E171" s="776" t="s">
        <v>1819</v>
      </c>
      <c r="F171" s="788" t="s">
        <v>2544</v>
      </c>
      <c r="G171" s="793" t="s">
        <v>2545</v>
      </c>
      <c r="H171" s="794" t="s">
        <v>2546</v>
      </c>
      <c r="I171" s="795">
        <v>0.122</v>
      </c>
      <c r="J171" s="796">
        <v>0.501</v>
      </c>
      <c r="K171" s="796">
        <v>0.377</v>
      </c>
      <c r="L171" s="796"/>
      <c r="M171" s="796"/>
      <c r="N171" s="796"/>
      <c r="O171" s="796"/>
      <c r="P171" s="797"/>
      <c r="Q171" s="798">
        <f t="shared" si="2"/>
        <v>1</v>
      </c>
      <c r="R171" s="792" t="s">
        <v>986</v>
      </c>
      <c r="S171" s="776" t="s">
        <v>964</v>
      </c>
      <c r="T171" s="799" t="s">
        <v>965</v>
      </c>
      <c r="U171" s="776" t="s">
        <v>2019</v>
      </c>
      <c r="V171" s="776" t="s">
        <v>990</v>
      </c>
      <c r="W171" s="776" t="s">
        <v>2547</v>
      </c>
      <c r="X171" s="832">
        <v>1</v>
      </c>
      <c r="Y171" s="801" t="s">
        <v>966</v>
      </c>
      <c r="Z171" s="793" t="s">
        <v>1854</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961</v>
      </c>
      <c r="BM171" s="788" t="s">
        <v>961</v>
      </c>
      <c r="BN171" s="788" t="s">
        <v>961</v>
      </c>
      <c r="BO171" s="788" t="s">
        <v>961</v>
      </c>
      <c r="BP171" s="799" t="s">
        <v>961</v>
      </c>
      <c r="BQ171" s="807" t="s">
        <v>1854</v>
      </c>
      <c r="BR171" s="803" t="s">
        <v>1854</v>
      </c>
      <c r="BS171" s="803" t="s">
        <v>1854</v>
      </c>
      <c r="BT171" s="803" t="s">
        <v>1854</v>
      </c>
      <c r="BU171" s="808" t="s">
        <v>1854</v>
      </c>
      <c r="BV171" s="811" t="s">
        <v>1854</v>
      </c>
      <c r="BW171" s="803" t="s">
        <v>1854</v>
      </c>
      <c r="BX171" s="803" t="s">
        <v>1854</v>
      </c>
      <c r="BY171" s="803" t="s">
        <v>1854</v>
      </c>
      <c r="BZ171" s="803" t="s">
        <v>1854</v>
      </c>
      <c r="CA171" s="811" t="s">
        <v>1854</v>
      </c>
      <c r="CB171" s="803" t="s">
        <v>1854</v>
      </c>
      <c r="CC171" s="803" t="s">
        <v>1854</v>
      </c>
      <c r="CD171" s="803" t="s">
        <v>1854</v>
      </c>
      <c r="CE171" s="808" t="s">
        <v>1854</v>
      </c>
      <c r="CF171" s="803" t="s">
        <v>1854</v>
      </c>
      <c r="CG171" s="803" t="s">
        <v>1854</v>
      </c>
      <c r="CH171" s="803" t="s">
        <v>1854</v>
      </c>
      <c r="CI171" s="803" t="s">
        <v>1854</v>
      </c>
      <c r="CJ171" s="808" t="s">
        <v>1854</v>
      </c>
      <c r="CK171" s="811" t="s">
        <v>1854</v>
      </c>
      <c r="CL171" s="803" t="s">
        <v>1854</v>
      </c>
      <c r="CM171" s="803" t="s">
        <v>1854</v>
      </c>
      <c r="CN171" s="803" t="s">
        <v>1854</v>
      </c>
      <c r="CO171" s="808" t="s">
        <v>1854</v>
      </c>
      <c r="CP171" s="811" t="s">
        <v>1854</v>
      </c>
      <c r="CQ171" s="803" t="s">
        <v>1854</v>
      </c>
      <c r="CR171" s="803" t="s">
        <v>1854</v>
      </c>
      <c r="CS171" s="803" t="s">
        <v>1854</v>
      </c>
      <c r="CT171" s="808" t="s">
        <v>1854</v>
      </c>
      <c r="CU171" s="1288">
        <v>-1.189E-2</v>
      </c>
      <c r="CV171" s="1287" t="s">
        <v>1854</v>
      </c>
      <c r="CW171" s="1287" t="s">
        <v>1854</v>
      </c>
      <c r="CX171" s="1289" t="s">
        <v>1854</v>
      </c>
      <c r="CY171" s="1287">
        <v>7.6800000000000002E-3</v>
      </c>
      <c r="CZ171" s="1287" t="s">
        <v>1854</v>
      </c>
      <c r="DA171" s="1287" t="s">
        <v>1854</v>
      </c>
      <c r="DB171" s="1289" t="s">
        <v>1854</v>
      </c>
      <c r="DC171" s="788" t="s">
        <v>972</v>
      </c>
      <c r="DD171" s="816">
        <v>1</v>
      </c>
      <c r="DE171" s="817"/>
    </row>
    <row r="172" spans="1:109" ht="15.75" customHeight="1">
      <c r="A172" s="775" t="s">
        <v>989</v>
      </c>
      <c r="B172" s="776">
        <v>166</v>
      </c>
      <c r="C172" s="792" t="s">
        <v>2548</v>
      </c>
      <c r="D172" s="776" t="s">
        <v>2543</v>
      </c>
      <c r="E172" s="776" t="s">
        <v>1801</v>
      </c>
      <c r="F172" s="788" t="s">
        <v>2549</v>
      </c>
      <c r="G172" s="793" t="s">
        <v>2550</v>
      </c>
      <c r="H172" s="794" t="s">
        <v>2551</v>
      </c>
      <c r="I172" s="795">
        <v>0.11</v>
      </c>
      <c r="J172" s="796">
        <v>0.44900000000000001</v>
      </c>
      <c r="K172" s="796">
        <v>0.33800000000000002</v>
      </c>
      <c r="L172" s="796">
        <v>2.9000000000000001E-2</v>
      </c>
      <c r="M172" s="796">
        <v>7.3999999999999996E-2</v>
      </c>
      <c r="N172" s="796"/>
      <c r="O172" s="796"/>
      <c r="P172" s="797"/>
      <c r="Q172" s="798">
        <f t="shared" si="2"/>
        <v>1</v>
      </c>
      <c r="R172" s="792" t="s">
        <v>986</v>
      </c>
      <c r="S172" s="776" t="s">
        <v>964</v>
      </c>
      <c r="T172" s="799" t="s">
        <v>965</v>
      </c>
      <c r="U172" s="776" t="s">
        <v>2045</v>
      </c>
      <c r="V172" s="776" t="s">
        <v>2552</v>
      </c>
      <c r="W172" s="776" t="s">
        <v>2553</v>
      </c>
      <c r="X172" s="1278">
        <v>0</v>
      </c>
      <c r="Y172" s="801" t="s">
        <v>966</v>
      </c>
      <c r="Z172" s="793" t="s">
        <v>1854</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961</v>
      </c>
      <c r="BM172" s="788" t="s">
        <v>961</v>
      </c>
      <c r="BN172" s="788" t="s">
        <v>961</v>
      </c>
      <c r="BO172" s="788" t="s">
        <v>961</v>
      </c>
      <c r="BP172" s="799" t="s">
        <v>961</v>
      </c>
      <c r="BQ172" s="811" t="s">
        <v>1854</v>
      </c>
      <c r="BR172" s="803" t="s">
        <v>1854</v>
      </c>
      <c r="BS172" s="803" t="s">
        <v>1854</v>
      </c>
      <c r="BT172" s="803" t="s">
        <v>1854</v>
      </c>
      <c r="BU172" s="808" t="s">
        <v>1854</v>
      </c>
      <c r="BV172" s="811" t="s">
        <v>1854</v>
      </c>
      <c r="BW172" s="803" t="s">
        <v>1854</v>
      </c>
      <c r="BX172" s="803" t="s">
        <v>1854</v>
      </c>
      <c r="BY172" s="803" t="s">
        <v>1854</v>
      </c>
      <c r="BZ172" s="803" t="s">
        <v>1854</v>
      </c>
      <c r="CA172" s="811" t="s">
        <v>1854</v>
      </c>
      <c r="CB172" s="803" t="s">
        <v>1854</v>
      </c>
      <c r="CC172" s="803" t="s">
        <v>1854</v>
      </c>
      <c r="CD172" s="803" t="s">
        <v>1854</v>
      </c>
      <c r="CE172" s="808" t="s">
        <v>1854</v>
      </c>
      <c r="CF172" s="803" t="s">
        <v>1854</v>
      </c>
      <c r="CG172" s="803" t="s">
        <v>1854</v>
      </c>
      <c r="CH172" s="803" t="s">
        <v>1854</v>
      </c>
      <c r="CI172" s="803" t="s">
        <v>1854</v>
      </c>
      <c r="CJ172" s="808" t="s">
        <v>1854</v>
      </c>
      <c r="CK172" s="811" t="s">
        <v>1854</v>
      </c>
      <c r="CL172" s="803" t="s">
        <v>1854</v>
      </c>
      <c r="CM172" s="803" t="s">
        <v>1854</v>
      </c>
      <c r="CN172" s="803" t="s">
        <v>1854</v>
      </c>
      <c r="CO172" s="808" t="s">
        <v>1854</v>
      </c>
      <c r="CP172" s="811" t="s">
        <v>1854</v>
      </c>
      <c r="CQ172" s="803" t="s">
        <v>1854</v>
      </c>
      <c r="CR172" s="803" t="s">
        <v>1854</v>
      </c>
      <c r="CS172" s="803" t="s">
        <v>1854</v>
      </c>
      <c r="CT172" s="808" t="s">
        <v>1854</v>
      </c>
      <c r="CU172" s="1288">
        <v>-1.8699999999999999E-4</v>
      </c>
      <c r="CV172" s="1287" t="s">
        <v>1854</v>
      </c>
      <c r="CW172" s="1287" t="s">
        <v>1854</v>
      </c>
      <c r="CX172" s="1289" t="s">
        <v>1854</v>
      </c>
      <c r="CY172" s="1287">
        <v>1.8699999999999999E-4</v>
      </c>
      <c r="CZ172" s="1287" t="s">
        <v>1854</v>
      </c>
      <c r="DA172" s="1287" t="s">
        <v>1854</v>
      </c>
      <c r="DB172" s="1289" t="s">
        <v>1854</v>
      </c>
      <c r="DC172" s="788" t="s">
        <v>972</v>
      </c>
      <c r="DD172" s="816">
        <v>1</v>
      </c>
      <c r="DE172" s="817"/>
    </row>
    <row r="173" spans="1:109" ht="15.75" customHeight="1">
      <c r="A173" s="775" t="s">
        <v>989</v>
      </c>
      <c r="B173" s="776">
        <v>167</v>
      </c>
      <c r="C173" s="792" t="s">
        <v>2554</v>
      </c>
      <c r="D173" s="776" t="s">
        <v>2543</v>
      </c>
      <c r="E173" s="776" t="s">
        <v>1819</v>
      </c>
      <c r="F173" s="788" t="s">
        <v>2555</v>
      </c>
      <c r="G173" s="793" t="s">
        <v>2556</v>
      </c>
      <c r="H173" s="794" t="s">
        <v>2557</v>
      </c>
      <c r="I173" s="795"/>
      <c r="J173" s="796"/>
      <c r="K173" s="796"/>
      <c r="L173" s="796">
        <v>1</v>
      </c>
      <c r="M173" s="796"/>
      <c r="N173" s="796"/>
      <c r="O173" s="796"/>
      <c r="P173" s="797"/>
      <c r="Q173" s="798">
        <f t="shared" si="2"/>
        <v>1</v>
      </c>
      <c r="R173" s="792" t="s">
        <v>963</v>
      </c>
      <c r="S173" s="776" t="s">
        <v>1854</v>
      </c>
      <c r="T173" s="799" t="s">
        <v>1854</v>
      </c>
      <c r="U173" s="776" t="s">
        <v>718</v>
      </c>
      <c r="V173" s="776" t="s">
        <v>269</v>
      </c>
      <c r="W173" s="776" t="s">
        <v>2558</v>
      </c>
      <c r="X173" s="1313">
        <v>1</v>
      </c>
      <c r="Y173" s="801" t="s">
        <v>966</v>
      </c>
      <c r="Z173" s="793" t="s">
        <v>1854</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1854</v>
      </c>
      <c r="BR173" s="803" t="s">
        <v>1854</v>
      </c>
      <c r="BS173" s="803" t="s">
        <v>1854</v>
      </c>
      <c r="BT173" s="803" t="s">
        <v>1854</v>
      </c>
      <c r="BU173" s="808" t="s">
        <v>1854</v>
      </c>
      <c r="BV173" s="811" t="s">
        <v>1854</v>
      </c>
      <c r="BW173" s="803" t="s">
        <v>1854</v>
      </c>
      <c r="BX173" s="803" t="s">
        <v>1854</v>
      </c>
      <c r="BY173" s="803" t="s">
        <v>1854</v>
      </c>
      <c r="BZ173" s="803" t="s">
        <v>1854</v>
      </c>
      <c r="CA173" s="811" t="s">
        <v>1854</v>
      </c>
      <c r="CB173" s="803" t="s">
        <v>1854</v>
      </c>
      <c r="CC173" s="803" t="s">
        <v>1854</v>
      </c>
      <c r="CD173" s="803" t="s">
        <v>1854</v>
      </c>
      <c r="CE173" s="808" t="s">
        <v>1854</v>
      </c>
      <c r="CF173" s="803" t="s">
        <v>1854</v>
      </c>
      <c r="CG173" s="803" t="s">
        <v>1854</v>
      </c>
      <c r="CH173" s="803" t="s">
        <v>1854</v>
      </c>
      <c r="CI173" s="803" t="s">
        <v>1854</v>
      </c>
      <c r="CJ173" s="803" t="s">
        <v>1854</v>
      </c>
      <c r="CK173" s="811" t="s">
        <v>1854</v>
      </c>
      <c r="CL173" s="803" t="s">
        <v>1854</v>
      </c>
      <c r="CM173" s="803" t="s">
        <v>1854</v>
      </c>
      <c r="CN173" s="803" t="s">
        <v>1854</v>
      </c>
      <c r="CO173" s="808" t="s">
        <v>1854</v>
      </c>
      <c r="CP173" s="811" t="s">
        <v>1854</v>
      </c>
      <c r="CQ173" s="803" t="s">
        <v>1854</v>
      </c>
      <c r="CR173" s="803" t="s">
        <v>1854</v>
      </c>
      <c r="CS173" s="803" t="s">
        <v>1854</v>
      </c>
      <c r="CT173" s="808" t="s">
        <v>1854</v>
      </c>
      <c r="CU173" s="1288" t="s">
        <v>1854</v>
      </c>
      <c r="CV173" s="1287" t="s">
        <v>1854</v>
      </c>
      <c r="CW173" s="1287" t="s">
        <v>1854</v>
      </c>
      <c r="CX173" s="1289" t="s">
        <v>1854</v>
      </c>
      <c r="CY173" s="1287" t="s">
        <v>1854</v>
      </c>
      <c r="CZ173" s="1287" t="s">
        <v>1854</v>
      </c>
      <c r="DA173" s="1287" t="s">
        <v>1854</v>
      </c>
      <c r="DB173" s="1289" t="s">
        <v>1854</v>
      </c>
      <c r="DC173" s="788"/>
      <c r="DD173" s="816">
        <v>1</v>
      </c>
      <c r="DE173" s="817"/>
    </row>
    <row r="174" spans="1:109" ht="15.75" customHeight="1">
      <c r="A174" s="775" t="s">
        <v>989</v>
      </c>
      <c r="B174" s="776">
        <v>168</v>
      </c>
      <c r="C174" s="792" t="s">
        <v>2559</v>
      </c>
      <c r="D174" s="776" t="s">
        <v>2452</v>
      </c>
      <c r="E174" s="776" t="s">
        <v>1819</v>
      </c>
      <c r="F174" s="788" t="s">
        <v>2560</v>
      </c>
      <c r="G174" s="793" t="s">
        <v>2561</v>
      </c>
      <c r="H174" s="794" t="s">
        <v>2562</v>
      </c>
      <c r="I174" s="795"/>
      <c r="J174" s="796"/>
      <c r="K174" s="796"/>
      <c r="L174" s="796"/>
      <c r="M174" s="796">
        <v>1</v>
      </c>
      <c r="N174" s="796"/>
      <c r="O174" s="796"/>
      <c r="P174" s="797"/>
      <c r="Q174" s="798">
        <f t="shared" si="2"/>
        <v>1</v>
      </c>
      <c r="R174" s="792" t="s">
        <v>963</v>
      </c>
      <c r="S174" s="776" t="s">
        <v>1854</v>
      </c>
      <c r="T174" s="799" t="s">
        <v>1854</v>
      </c>
      <c r="U174" s="776" t="s">
        <v>2030</v>
      </c>
      <c r="V174" s="776" t="s">
        <v>990</v>
      </c>
      <c r="W174" s="776" t="s">
        <v>2456</v>
      </c>
      <c r="X174" s="832">
        <v>1</v>
      </c>
      <c r="Y174" s="822" t="s">
        <v>966</v>
      </c>
      <c r="Z174" s="793" t="s">
        <v>1854</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1854</v>
      </c>
      <c r="BR174" s="803" t="s">
        <v>1854</v>
      </c>
      <c r="BS174" s="803" t="s">
        <v>1854</v>
      </c>
      <c r="BT174" s="803" t="s">
        <v>1854</v>
      </c>
      <c r="BU174" s="808" t="s">
        <v>1854</v>
      </c>
      <c r="BV174" s="811" t="s">
        <v>1854</v>
      </c>
      <c r="BW174" s="803" t="s">
        <v>1854</v>
      </c>
      <c r="BX174" s="803" t="s">
        <v>1854</v>
      </c>
      <c r="BY174" s="803" t="s">
        <v>1854</v>
      </c>
      <c r="BZ174" s="803" t="s">
        <v>1854</v>
      </c>
      <c r="CA174" s="811" t="s">
        <v>1854</v>
      </c>
      <c r="CB174" s="803" t="s">
        <v>1854</v>
      </c>
      <c r="CC174" s="803" t="s">
        <v>1854</v>
      </c>
      <c r="CD174" s="803" t="s">
        <v>1854</v>
      </c>
      <c r="CE174" s="808" t="s">
        <v>1854</v>
      </c>
      <c r="CF174" s="803" t="s">
        <v>1854</v>
      </c>
      <c r="CG174" s="803" t="s">
        <v>1854</v>
      </c>
      <c r="CH174" s="803" t="s">
        <v>1854</v>
      </c>
      <c r="CI174" s="803" t="s">
        <v>1854</v>
      </c>
      <c r="CJ174" s="808" t="s">
        <v>1854</v>
      </c>
      <c r="CK174" s="811" t="s">
        <v>1854</v>
      </c>
      <c r="CL174" s="803" t="s">
        <v>1854</v>
      </c>
      <c r="CM174" s="803" t="s">
        <v>1854</v>
      </c>
      <c r="CN174" s="803" t="s">
        <v>1854</v>
      </c>
      <c r="CO174" s="808" t="s">
        <v>1854</v>
      </c>
      <c r="CP174" s="811" t="s">
        <v>1854</v>
      </c>
      <c r="CQ174" s="803" t="s">
        <v>1854</v>
      </c>
      <c r="CR174" s="803" t="s">
        <v>1854</v>
      </c>
      <c r="CS174" s="803" t="s">
        <v>1854</v>
      </c>
      <c r="CT174" s="808" t="s">
        <v>1854</v>
      </c>
      <c r="CU174" s="1288" t="s">
        <v>1854</v>
      </c>
      <c r="CV174" s="1287" t="s">
        <v>1854</v>
      </c>
      <c r="CW174" s="1287" t="s">
        <v>1854</v>
      </c>
      <c r="CX174" s="1289" t="s">
        <v>1854</v>
      </c>
      <c r="CY174" s="1287" t="s">
        <v>1854</v>
      </c>
      <c r="CZ174" s="1287" t="s">
        <v>1854</v>
      </c>
      <c r="DA174" s="1287" t="s">
        <v>1854</v>
      </c>
      <c r="DB174" s="1289" t="s">
        <v>1854</v>
      </c>
      <c r="DC174" s="788"/>
      <c r="DD174" s="816"/>
      <c r="DE174" s="817"/>
    </row>
    <row r="175" spans="1:109" ht="15.75" customHeight="1">
      <c r="A175" s="775" t="s">
        <v>989</v>
      </c>
      <c r="B175" s="776">
        <v>169</v>
      </c>
      <c r="C175" s="792" t="s">
        <v>2563</v>
      </c>
      <c r="D175" s="776" t="s">
        <v>2452</v>
      </c>
      <c r="E175" s="776" t="s">
        <v>1819</v>
      </c>
      <c r="F175" s="788" t="s">
        <v>2564</v>
      </c>
      <c r="G175" s="793" t="s">
        <v>2565</v>
      </c>
      <c r="H175" s="794" t="s">
        <v>2566</v>
      </c>
      <c r="I175" s="795"/>
      <c r="J175" s="796"/>
      <c r="K175" s="796"/>
      <c r="L175" s="796"/>
      <c r="M175" s="796">
        <v>1</v>
      </c>
      <c r="N175" s="796"/>
      <c r="O175" s="796"/>
      <c r="P175" s="797"/>
      <c r="Q175" s="798">
        <f t="shared" si="2"/>
        <v>1</v>
      </c>
      <c r="R175" s="792" t="s">
        <v>963</v>
      </c>
      <c r="S175" s="776" t="s">
        <v>1854</v>
      </c>
      <c r="T175" s="799" t="s">
        <v>1854</v>
      </c>
      <c r="U175" s="776" t="s">
        <v>2313</v>
      </c>
      <c r="V175" s="776" t="s">
        <v>269</v>
      </c>
      <c r="W175" s="776" t="s">
        <v>2567</v>
      </c>
      <c r="X175" s="832">
        <v>1</v>
      </c>
      <c r="Y175" s="822" t="s">
        <v>966</v>
      </c>
      <c r="Z175" s="793" t="s">
        <v>1854</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1854</v>
      </c>
      <c r="BR175" s="803" t="s">
        <v>1854</v>
      </c>
      <c r="BS175" s="803" t="s">
        <v>1854</v>
      </c>
      <c r="BT175" s="803" t="s">
        <v>1854</v>
      </c>
      <c r="BU175" s="808" t="s">
        <v>1854</v>
      </c>
      <c r="BV175" s="811" t="s">
        <v>1854</v>
      </c>
      <c r="BW175" s="803" t="s">
        <v>1854</v>
      </c>
      <c r="BX175" s="803" t="s">
        <v>1854</v>
      </c>
      <c r="BY175" s="803" t="s">
        <v>1854</v>
      </c>
      <c r="BZ175" s="803" t="s">
        <v>1854</v>
      </c>
      <c r="CA175" s="811" t="s">
        <v>1854</v>
      </c>
      <c r="CB175" s="803" t="s">
        <v>1854</v>
      </c>
      <c r="CC175" s="803" t="s">
        <v>1854</v>
      </c>
      <c r="CD175" s="803" t="s">
        <v>1854</v>
      </c>
      <c r="CE175" s="808" t="s">
        <v>1854</v>
      </c>
      <c r="CF175" s="803" t="s">
        <v>1854</v>
      </c>
      <c r="CG175" s="803" t="s">
        <v>1854</v>
      </c>
      <c r="CH175" s="803" t="s">
        <v>1854</v>
      </c>
      <c r="CI175" s="803" t="s">
        <v>1854</v>
      </c>
      <c r="CJ175" s="808" t="s">
        <v>1854</v>
      </c>
      <c r="CK175" s="811" t="s">
        <v>1854</v>
      </c>
      <c r="CL175" s="803" t="s">
        <v>1854</v>
      </c>
      <c r="CM175" s="803" t="s">
        <v>1854</v>
      </c>
      <c r="CN175" s="803" t="s">
        <v>1854</v>
      </c>
      <c r="CO175" s="808" t="s">
        <v>1854</v>
      </c>
      <c r="CP175" s="811" t="s">
        <v>1854</v>
      </c>
      <c r="CQ175" s="803" t="s">
        <v>1854</v>
      </c>
      <c r="CR175" s="803" t="s">
        <v>1854</v>
      </c>
      <c r="CS175" s="803" t="s">
        <v>1854</v>
      </c>
      <c r="CT175" s="808" t="s">
        <v>1854</v>
      </c>
      <c r="CU175" s="1288" t="s">
        <v>1854</v>
      </c>
      <c r="CV175" s="1287" t="s">
        <v>1854</v>
      </c>
      <c r="CW175" s="1287" t="s">
        <v>1854</v>
      </c>
      <c r="CX175" s="1289" t="s">
        <v>1854</v>
      </c>
      <c r="CY175" s="1287" t="s">
        <v>1854</v>
      </c>
      <c r="CZ175" s="1287" t="s">
        <v>1854</v>
      </c>
      <c r="DA175" s="1287" t="s">
        <v>1854</v>
      </c>
      <c r="DB175" s="1289" t="s">
        <v>1854</v>
      </c>
      <c r="DC175" s="788"/>
      <c r="DD175" s="816">
        <v>1</v>
      </c>
      <c r="DE175" s="817"/>
    </row>
    <row r="176" spans="1:109" ht="15.75" customHeight="1">
      <c r="A176" s="775" t="s">
        <v>989</v>
      </c>
      <c r="B176" s="776">
        <v>170</v>
      </c>
      <c r="C176" s="792" t="s">
        <v>2568</v>
      </c>
      <c r="D176" s="776" t="s">
        <v>2452</v>
      </c>
      <c r="E176" s="776" t="s">
        <v>1819</v>
      </c>
      <c r="F176" s="788" t="s">
        <v>2569</v>
      </c>
      <c r="G176" s="793" t="s">
        <v>659</v>
      </c>
      <c r="H176" s="794" t="s">
        <v>2570</v>
      </c>
      <c r="I176" s="795"/>
      <c r="J176" s="796"/>
      <c r="K176" s="796"/>
      <c r="L176" s="796"/>
      <c r="M176" s="796">
        <v>1</v>
      </c>
      <c r="N176" s="796"/>
      <c r="O176" s="796"/>
      <c r="P176" s="797"/>
      <c r="Q176" s="798">
        <f t="shared" si="2"/>
        <v>1</v>
      </c>
      <c r="R176" s="792" t="s">
        <v>963</v>
      </c>
      <c r="S176" s="776" t="s">
        <v>1854</v>
      </c>
      <c r="T176" s="799" t="s">
        <v>1854</v>
      </c>
      <c r="U176" s="776" t="s">
        <v>1941</v>
      </c>
      <c r="V176" s="776" t="s">
        <v>269</v>
      </c>
      <c r="W176" s="776" t="s">
        <v>2571</v>
      </c>
      <c r="X176" s="832">
        <v>1</v>
      </c>
      <c r="Y176" s="822" t="s">
        <v>966</v>
      </c>
      <c r="Z176" s="793" t="s">
        <v>659</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989</v>
      </c>
      <c r="B177" s="776">
        <v>171</v>
      </c>
      <c r="C177" s="792" t="s">
        <v>2572</v>
      </c>
      <c r="D177" s="776" t="s">
        <v>2452</v>
      </c>
      <c r="E177" s="776" t="s">
        <v>1819</v>
      </c>
      <c r="F177" s="788" t="s">
        <v>2573</v>
      </c>
      <c r="G177" s="793" t="s">
        <v>2574</v>
      </c>
      <c r="H177" s="794" t="s">
        <v>2575</v>
      </c>
      <c r="I177" s="795"/>
      <c r="J177" s="796"/>
      <c r="K177" s="796"/>
      <c r="L177" s="796"/>
      <c r="M177" s="796">
        <v>1</v>
      </c>
      <c r="N177" s="796"/>
      <c r="O177" s="796"/>
      <c r="P177" s="797"/>
      <c r="Q177" s="798">
        <f t="shared" si="2"/>
        <v>1</v>
      </c>
      <c r="R177" s="792" t="s">
        <v>963</v>
      </c>
      <c r="S177" s="776" t="s">
        <v>1854</v>
      </c>
      <c r="T177" s="799" t="s">
        <v>1854</v>
      </c>
      <c r="U177" s="776" t="s">
        <v>2313</v>
      </c>
      <c r="V177" s="776" t="s">
        <v>1030</v>
      </c>
      <c r="W177" s="776" t="s">
        <v>2576</v>
      </c>
      <c r="X177" s="832">
        <v>0</v>
      </c>
      <c r="Y177" s="822" t="s">
        <v>1854</v>
      </c>
      <c r="Z177" s="793" t="s">
        <v>1854</v>
      </c>
      <c r="AA177" s="788"/>
      <c r="AB177" s="788"/>
      <c r="AC177" s="788"/>
      <c r="AD177" s="788"/>
      <c r="AE177" s="788"/>
      <c r="AF177" s="802"/>
      <c r="AG177" s="803"/>
      <c r="AH177" s="803"/>
      <c r="AI177" s="803"/>
      <c r="AJ177" s="803"/>
      <c r="AK177" s="803"/>
      <c r="AL177" s="803"/>
      <c r="AM177" s="803"/>
      <c r="AN177" s="803"/>
      <c r="AO177" s="803"/>
      <c r="AP177" s="803"/>
      <c r="AQ177" s="811" t="s">
        <v>1924</v>
      </c>
      <c r="AR177" s="803" t="s">
        <v>1924</v>
      </c>
      <c r="AS177" s="803" t="s">
        <v>1924</v>
      </c>
      <c r="AT177" s="803" t="s">
        <v>1924</v>
      </c>
      <c r="AU177" s="808" t="s">
        <v>1924</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1854</v>
      </c>
      <c r="BR177" s="803" t="s">
        <v>1854</v>
      </c>
      <c r="BS177" s="803" t="s">
        <v>1854</v>
      </c>
      <c r="BT177" s="803" t="s">
        <v>1854</v>
      </c>
      <c r="BU177" s="808" t="s">
        <v>1854</v>
      </c>
      <c r="BV177" s="811" t="s">
        <v>1854</v>
      </c>
      <c r="BW177" s="803" t="s">
        <v>1854</v>
      </c>
      <c r="BX177" s="803" t="s">
        <v>1854</v>
      </c>
      <c r="BY177" s="803" t="s">
        <v>1854</v>
      </c>
      <c r="BZ177" s="803" t="s">
        <v>1854</v>
      </c>
      <c r="CA177" s="811" t="s">
        <v>1854</v>
      </c>
      <c r="CB177" s="803" t="s">
        <v>1854</v>
      </c>
      <c r="CC177" s="803" t="s">
        <v>1854</v>
      </c>
      <c r="CD177" s="803" t="s">
        <v>1854</v>
      </c>
      <c r="CE177" s="808" t="s">
        <v>1854</v>
      </c>
      <c r="CF177" s="803" t="s">
        <v>1854</v>
      </c>
      <c r="CG177" s="803" t="s">
        <v>1854</v>
      </c>
      <c r="CH177" s="803" t="s">
        <v>1854</v>
      </c>
      <c r="CI177" s="803" t="s">
        <v>1854</v>
      </c>
      <c r="CJ177" s="808" t="s">
        <v>1854</v>
      </c>
      <c r="CK177" s="811" t="s">
        <v>1854</v>
      </c>
      <c r="CL177" s="803" t="s">
        <v>1854</v>
      </c>
      <c r="CM177" s="803" t="s">
        <v>1854</v>
      </c>
      <c r="CN177" s="803" t="s">
        <v>1854</v>
      </c>
      <c r="CO177" s="808" t="s">
        <v>1854</v>
      </c>
      <c r="CP177" s="811" t="s">
        <v>1854</v>
      </c>
      <c r="CQ177" s="803" t="s">
        <v>1854</v>
      </c>
      <c r="CR177" s="803" t="s">
        <v>1854</v>
      </c>
      <c r="CS177" s="803" t="s">
        <v>1854</v>
      </c>
      <c r="CT177" s="808" t="s">
        <v>1854</v>
      </c>
      <c r="CU177" s="1288" t="s">
        <v>1854</v>
      </c>
      <c r="CV177" s="1287" t="s">
        <v>1854</v>
      </c>
      <c r="CW177" s="1287" t="s">
        <v>1854</v>
      </c>
      <c r="CX177" s="1289" t="s">
        <v>1854</v>
      </c>
      <c r="CY177" s="1287" t="s">
        <v>1854</v>
      </c>
      <c r="CZ177" s="1287" t="s">
        <v>1854</v>
      </c>
      <c r="DA177" s="1287" t="s">
        <v>1854</v>
      </c>
      <c r="DB177" s="1289" t="s">
        <v>1854</v>
      </c>
      <c r="DC177" s="788"/>
      <c r="DD177" s="816">
        <v>1</v>
      </c>
      <c r="DE177" s="817"/>
    </row>
    <row r="178" spans="1:109" ht="15.75" customHeight="1">
      <c r="A178" s="775" t="s">
        <v>989</v>
      </c>
      <c r="B178" s="776">
        <v>172</v>
      </c>
      <c r="C178" s="792" t="s">
        <v>2577</v>
      </c>
      <c r="D178" s="776" t="s">
        <v>2425</v>
      </c>
      <c r="E178" s="776" t="s">
        <v>1819</v>
      </c>
      <c r="F178" s="788" t="s">
        <v>2578</v>
      </c>
      <c r="G178" s="793" t="s">
        <v>2579</v>
      </c>
      <c r="H178" s="794" t="s">
        <v>2580</v>
      </c>
      <c r="I178" s="795"/>
      <c r="J178" s="796">
        <v>1</v>
      </c>
      <c r="K178" s="796"/>
      <c r="L178" s="796"/>
      <c r="M178" s="796"/>
      <c r="N178" s="796"/>
      <c r="O178" s="796"/>
      <c r="P178" s="797"/>
      <c r="Q178" s="798">
        <f t="shared" si="2"/>
        <v>1</v>
      </c>
      <c r="R178" s="792" t="s">
        <v>983</v>
      </c>
      <c r="S178" s="776" t="s">
        <v>964</v>
      </c>
      <c r="T178" s="799" t="s">
        <v>976</v>
      </c>
      <c r="U178" s="776" t="s">
        <v>1822</v>
      </c>
      <c r="V178" s="776" t="s">
        <v>269</v>
      </c>
      <c r="W178" s="776" t="s">
        <v>2581</v>
      </c>
      <c r="X178" s="832">
        <v>1</v>
      </c>
      <c r="Y178" s="825" t="s">
        <v>966</v>
      </c>
      <c r="Z178" s="793" t="s">
        <v>1854</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961</v>
      </c>
      <c r="BQ178" s="811" t="s">
        <v>1854</v>
      </c>
      <c r="BR178" s="803" t="s">
        <v>1854</v>
      </c>
      <c r="BS178" s="803" t="s">
        <v>1854</v>
      </c>
      <c r="BT178" s="803" t="s">
        <v>1854</v>
      </c>
      <c r="BU178" s="808" t="s">
        <v>1854</v>
      </c>
      <c r="BV178" s="811" t="s">
        <v>1854</v>
      </c>
      <c r="BW178" s="803" t="s">
        <v>1854</v>
      </c>
      <c r="BX178" s="803" t="s">
        <v>1854</v>
      </c>
      <c r="BY178" s="803" t="s">
        <v>1854</v>
      </c>
      <c r="BZ178" s="803" t="s">
        <v>1854</v>
      </c>
      <c r="CA178" s="811" t="s">
        <v>1854</v>
      </c>
      <c r="CB178" s="803" t="s">
        <v>1854</v>
      </c>
      <c r="CC178" s="803" t="s">
        <v>1854</v>
      </c>
      <c r="CD178" s="803" t="s">
        <v>1854</v>
      </c>
      <c r="CE178" s="808" t="s">
        <v>1854</v>
      </c>
      <c r="CF178" s="803" t="s">
        <v>1854</v>
      </c>
      <c r="CG178" s="803" t="s">
        <v>1854</v>
      </c>
      <c r="CH178" s="803" t="s">
        <v>1854</v>
      </c>
      <c r="CI178" s="803" t="s">
        <v>1854</v>
      </c>
      <c r="CJ178" s="808" t="s">
        <v>1854</v>
      </c>
      <c r="CK178" s="811" t="s">
        <v>1854</v>
      </c>
      <c r="CL178" s="803" t="s">
        <v>1854</v>
      </c>
      <c r="CM178" s="803" t="s">
        <v>1854</v>
      </c>
      <c r="CN178" s="803" t="s">
        <v>1854</v>
      </c>
      <c r="CO178" s="808" t="s">
        <v>1854</v>
      </c>
      <c r="CP178" s="811" t="s">
        <v>1854</v>
      </c>
      <c r="CQ178" s="803" t="s">
        <v>1854</v>
      </c>
      <c r="CR178" s="803" t="s">
        <v>1854</v>
      </c>
      <c r="CS178" s="803" t="s">
        <v>1854</v>
      </c>
      <c r="CT178" s="808" t="s">
        <v>1854</v>
      </c>
      <c r="CU178" s="1292">
        <v>-0.36899999999999999</v>
      </c>
      <c r="CV178" s="1287" t="s">
        <v>1854</v>
      </c>
      <c r="CW178" s="1287" t="s">
        <v>1854</v>
      </c>
      <c r="CX178" s="1289" t="s">
        <v>1854</v>
      </c>
      <c r="CY178" s="1287" t="s">
        <v>1854</v>
      </c>
      <c r="CZ178" s="1287" t="s">
        <v>1854</v>
      </c>
      <c r="DA178" s="1287" t="s">
        <v>1854</v>
      </c>
      <c r="DB178" s="1289" t="s">
        <v>1854</v>
      </c>
      <c r="DC178" s="788" t="s">
        <v>972</v>
      </c>
      <c r="DD178" s="816">
        <v>1</v>
      </c>
      <c r="DE178" s="817"/>
    </row>
    <row r="179" spans="1:109" ht="15.75" customHeight="1">
      <c r="A179" s="775" t="s">
        <v>989</v>
      </c>
      <c r="B179" s="776">
        <v>173</v>
      </c>
      <c r="C179" s="792" t="s">
        <v>2582</v>
      </c>
      <c r="D179" s="776" t="s">
        <v>2394</v>
      </c>
      <c r="E179" s="776" t="s">
        <v>1819</v>
      </c>
      <c r="F179" s="788" t="s">
        <v>2583</v>
      </c>
      <c r="G179" s="793" t="s">
        <v>2584</v>
      </c>
      <c r="H179" s="794" t="s">
        <v>2585</v>
      </c>
      <c r="I179" s="795"/>
      <c r="J179" s="796">
        <v>1</v>
      </c>
      <c r="K179" s="796"/>
      <c r="L179" s="796"/>
      <c r="M179" s="796"/>
      <c r="N179" s="796"/>
      <c r="O179" s="796"/>
      <c r="P179" s="797"/>
      <c r="Q179" s="798">
        <f t="shared" si="2"/>
        <v>1</v>
      </c>
      <c r="R179" s="792" t="s">
        <v>983</v>
      </c>
      <c r="S179" s="776" t="s">
        <v>964</v>
      </c>
      <c r="T179" s="799" t="s">
        <v>976</v>
      </c>
      <c r="U179" s="776" t="s">
        <v>1838</v>
      </c>
      <c r="V179" s="776" t="s">
        <v>269</v>
      </c>
      <c r="W179" s="776" t="s">
        <v>2581</v>
      </c>
      <c r="X179" s="832">
        <v>1</v>
      </c>
      <c r="Y179" s="825" t="s">
        <v>966</v>
      </c>
      <c r="Z179" s="793" t="s">
        <v>1854</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961</v>
      </c>
      <c r="BQ179" s="811" t="s">
        <v>1854</v>
      </c>
      <c r="BR179" s="803" t="s">
        <v>1854</v>
      </c>
      <c r="BS179" s="803" t="s">
        <v>1854</v>
      </c>
      <c r="BT179" s="803" t="s">
        <v>1854</v>
      </c>
      <c r="BU179" s="808" t="s">
        <v>1854</v>
      </c>
      <c r="BV179" s="811" t="s">
        <v>1854</v>
      </c>
      <c r="BW179" s="803" t="s">
        <v>1854</v>
      </c>
      <c r="BX179" s="803" t="s">
        <v>1854</v>
      </c>
      <c r="BY179" s="803" t="s">
        <v>1854</v>
      </c>
      <c r="BZ179" s="803" t="s">
        <v>1854</v>
      </c>
      <c r="CA179" s="811" t="s">
        <v>1854</v>
      </c>
      <c r="CB179" s="803" t="s">
        <v>1854</v>
      </c>
      <c r="CC179" s="803" t="s">
        <v>1854</v>
      </c>
      <c r="CD179" s="803" t="s">
        <v>1854</v>
      </c>
      <c r="CE179" s="808" t="s">
        <v>1854</v>
      </c>
      <c r="CF179" s="803" t="s">
        <v>1854</v>
      </c>
      <c r="CG179" s="803" t="s">
        <v>1854</v>
      </c>
      <c r="CH179" s="803" t="s">
        <v>1854</v>
      </c>
      <c r="CI179" s="803" t="s">
        <v>1854</v>
      </c>
      <c r="CJ179" s="808" t="s">
        <v>1854</v>
      </c>
      <c r="CK179" s="811" t="s">
        <v>1854</v>
      </c>
      <c r="CL179" s="803" t="s">
        <v>1854</v>
      </c>
      <c r="CM179" s="803" t="s">
        <v>1854</v>
      </c>
      <c r="CN179" s="803" t="s">
        <v>1854</v>
      </c>
      <c r="CO179" s="808" t="s">
        <v>1854</v>
      </c>
      <c r="CP179" s="811" t="s">
        <v>1854</v>
      </c>
      <c r="CQ179" s="803" t="s">
        <v>1854</v>
      </c>
      <c r="CR179" s="803" t="s">
        <v>1854</v>
      </c>
      <c r="CS179" s="803" t="s">
        <v>1854</v>
      </c>
      <c r="CT179" s="808" t="s">
        <v>1854</v>
      </c>
      <c r="CU179" s="1292">
        <v>-4.6199999999999998E-2</v>
      </c>
      <c r="CV179" s="1287" t="s">
        <v>1854</v>
      </c>
      <c r="CW179" s="1287" t="s">
        <v>1854</v>
      </c>
      <c r="CX179" s="1289" t="s">
        <v>1854</v>
      </c>
      <c r="CY179" s="1287" t="s">
        <v>1854</v>
      </c>
      <c r="CZ179" s="1287" t="s">
        <v>1854</v>
      </c>
      <c r="DA179" s="1287" t="s">
        <v>1854</v>
      </c>
      <c r="DB179" s="1289" t="s">
        <v>1854</v>
      </c>
      <c r="DC179" s="788" t="s">
        <v>972</v>
      </c>
      <c r="DD179" s="816">
        <v>1</v>
      </c>
      <c r="DE179" s="817"/>
    </row>
    <row r="180" spans="1:109" ht="15.75" customHeight="1">
      <c r="A180" s="775" t="s">
        <v>989</v>
      </c>
      <c r="B180" s="776">
        <v>174</v>
      </c>
      <c r="C180" s="792" t="s">
        <v>2586</v>
      </c>
      <c r="D180" s="776" t="s">
        <v>2452</v>
      </c>
      <c r="E180" s="776" t="s">
        <v>1819</v>
      </c>
      <c r="F180" s="788" t="s">
        <v>2587</v>
      </c>
      <c r="G180" s="793" t="s">
        <v>2588</v>
      </c>
      <c r="H180" s="794" t="s">
        <v>2589</v>
      </c>
      <c r="I180" s="795"/>
      <c r="J180" s="796">
        <v>1</v>
      </c>
      <c r="K180" s="796"/>
      <c r="L180" s="796"/>
      <c r="M180" s="796"/>
      <c r="N180" s="796"/>
      <c r="O180" s="796"/>
      <c r="P180" s="797"/>
      <c r="Q180" s="798">
        <f t="shared" si="2"/>
        <v>1</v>
      </c>
      <c r="R180" s="792" t="s">
        <v>983</v>
      </c>
      <c r="S180" s="776" t="s">
        <v>964</v>
      </c>
      <c r="T180" s="799" t="s">
        <v>976</v>
      </c>
      <c r="U180" s="776" t="s">
        <v>2590</v>
      </c>
      <c r="V180" s="776" t="s">
        <v>269</v>
      </c>
      <c r="W180" s="776" t="s">
        <v>2581</v>
      </c>
      <c r="X180" s="832">
        <v>1</v>
      </c>
      <c r="Y180" s="825" t="s">
        <v>966</v>
      </c>
      <c r="Z180" s="793" t="s">
        <v>1854</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961</v>
      </c>
      <c r="BQ180" s="811" t="s">
        <v>1854</v>
      </c>
      <c r="BR180" s="803" t="s">
        <v>1854</v>
      </c>
      <c r="BS180" s="803" t="s">
        <v>1854</v>
      </c>
      <c r="BT180" s="803" t="s">
        <v>1854</v>
      </c>
      <c r="BU180" s="808" t="s">
        <v>1854</v>
      </c>
      <c r="BV180" s="811" t="s">
        <v>1854</v>
      </c>
      <c r="BW180" s="803" t="s">
        <v>1854</v>
      </c>
      <c r="BX180" s="803" t="s">
        <v>1854</v>
      </c>
      <c r="BY180" s="803" t="s">
        <v>1854</v>
      </c>
      <c r="BZ180" s="803" t="s">
        <v>1854</v>
      </c>
      <c r="CA180" s="811" t="s">
        <v>1854</v>
      </c>
      <c r="CB180" s="803" t="s">
        <v>1854</v>
      </c>
      <c r="CC180" s="803" t="s">
        <v>1854</v>
      </c>
      <c r="CD180" s="803" t="s">
        <v>1854</v>
      </c>
      <c r="CE180" s="808" t="s">
        <v>1854</v>
      </c>
      <c r="CF180" s="803" t="s">
        <v>1854</v>
      </c>
      <c r="CG180" s="803" t="s">
        <v>1854</v>
      </c>
      <c r="CH180" s="803" t="s">
        <v>1854</v>
      </c>
      <c r="CI180" s="803" t="s">
        <v>1854</v>
      </c>
      <c r="CJ180" s="808" t="s">
        <v>1854</v>
      </c>
      <c r="CK180" s="811" t="s">
        <v>1854</v>
      </c>
      <c r="CL180" s="803" t="s">
        <v>1854</v>
      </c>
      <c r="CM180" s="803" t="s">
        <v>1854</v>
      </c>
      <c r="CN180" s="803" t="s">
        <v>1854</v>
      </c>
      <c r="CO180" s="808" t="s">
        <v>1854</v>
      </c>
      <c r="CP180" s="811" t="s">
        <v>1854</v>
      </c>
      <c r="CQ180" s="803" t="s">
        <v>1854</v>
      </c>
      <c r="CR180" s="803" t="s">
        <v>1854</v>
      </c>
      <c r="CS180" s="803" t="s">
        <v>1854</v>
      </c>
      <c r="CT180" s="808" t="s">
        <v>1854</v>
      </c>
      <c r="CU180" s="1292">
        <v>-0.19400000000000001</v>
      </c>
      <c r="CV180" s="1287" t="s">
        <v>1854</v>
      </c>
      <c r="CW180" s="1287" t="s">
        <v>1854</v>
      </c>
      <c r="CX180" s="1289" t="s">
        <v>1854</v>
      </c>
      <c r="CY180" s="1287" t="s">
        <v>1854</v>
      </c>
      <c r="CZ180" s="1287" t="s">
        <v>1854</v>
      </c>
      <c r="DA180" s="1287" t="s">
        <v>1854</v>
      </c>
      <c r="DB180" s="1289" t="s">
        <v>1854</v>
      </c>
      <c r="DC180" s="788" t="s">
        <v>972</v>
      </c>
      <c r="DD180" s="816">
        <v>1</v>
      </c>
      <c r="DE180" s="817"/>
    </row>
    <row r="181" spans="1:109" ht="15.75" customHeight="1">
      <c r="A181" s="775" t="s">
        <v>989</v>
      </c>
      <c r="B181" s="776">
        <v>175</v>
      </c>
      <c r="C181" s="792" t="s">
        <v>2591</v>
      </c>
      <c r="D181" s="776" t="s">
        <v>2425</v>
      </c>
      <c r="E181" s="776" t="s">
        <v>1819</v>
      </c>
      <c r="F181" s="788" t="s">
        <v>2592</v>
      </c>
      <c r="G181" s="793" t="s">
        <v>2593</v>
      </c>
      <c r="H181" s="794" t="s">
        <v>2594</v>
      </c>
      <c r="I181" s="795"/>
      <c r="J181" s="796"/>
      <c r="K181" s="796">
        <v>1</v>
      </c>
      <c r="L181" s="796"/>
      <c r="M181" s="796"/>
      <c r="N181" s="796"/>
      <c r="O181" s="796"/>
      <c r="P181" s="797"/>
      <c r="Q181" s="798">
        <f t="shared" si="2"/>
        <v>1</v>
      </c>
      <c r="R181" s="792" t="s">
        <v>983</v>
      </c>
      <c r="S181" s="776" t="s">
        <v>964</v>
      </c>
      <c r="T181" s="799" t="s">
        <v>976</v>
      </c>
      <c r="U181" s="776" t="s">
        <v>1822</v>
      </c>
      <c r="V181" s="1526" t="s">
        <v>990</v>
      </c>
      <c r="W181" s="776" t="s">
        <v>2595</v>
      </c>
      <c r="X181" s="832">
        <v>0</v>
      </c>
      <c r="Y181" s="1960" t="s">
        <v>966</v>
      </c>
      <c r="Z181" s="793" t="s">
        <v>1854</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1" t="s">
        <v>961</v>
      </c>
      <c r="BM181" s="1962" t="s">
        <v>961</v>
      </c>
      <c r="BN181" s="1962" t="s">
        <v>961</v>
      </c>
      <c r="BO181" s="1962" t="s">
        <v>961</v>
      </c>
      <c r="BP181" s="799" t="s">
        <v>961</v>
      </c>
      <c r="BQ181" s="811" t="s">
        <v>1854</v>
      </c>
      <c r="BR181" s="803" t="s">
        <v>1854</v>
      </c>
      <c r="BS181" s="803" t="s">
        <v>1854</v>
      </c>
      <c r="BT181" s="803" t="s">
        <v>1854</v>
      </c>
      <c r="BU181" s="808" t="s">
        <v>1854</v>
      </c>
      <c r="BV181" s="811" t="s">
        <v>1854</v>
      </c>
      <c r="BW181" s="803" t="s">
        <v>1854</v>
      </c>
      <c r="BX181" s="803" t="s">
        <v>1854</v>
      </c>
      <c r="BY181" s="803" t="s">
        <v>1854</v>
      </c>
      <c r="BZ181" s="803" t="s">
        <v>1854</v>
      </c>
      <c r="CA181" s="811" t="s">
        <v>1854</v>
      </c>
      <c r="CB181" s="803" t="s">
        <v>1854</v>
      </c>
      <c r="CC181" s="803" t="s">
        <v>1854</v>
      </c>
      <c r="CD181" s="803" t="s">
        <v>1854</v>
      </c>
      <c r="CE181" s="808" t="s">
        <v>1854</v>
      </c>
      <c r="CF181" s="803" t="s">
        <v>1854</v>
      </c>
      <c r="CG181" s="803" t="s">
        <v>1854</v>
      </c>
      <c r="CH181" s="803" t="s">
        <v>1854</v>
      </c>
      <c r="CI181" s="803" t="s">
        <v>1854</v>
      </c>
      <c r="CJ181" s="808" t="s">
        <v>1854</v>
      </c>
      <c r="CK181" s="811" t="s">
        <v>1854</v>
      </c>
      <c r="CL181" s="803" t="s">
        <v>1854</v>
      </c>
      <c r="CM181" s="803" t="s">
        <v>1854</v>
      </c>
      <c r="CN181" s="803" t="s">
        <v>1854</v>
      </c>
      <c r="CO181" s="808" t="s">
        <v>1854</v>
      </c>
      <c r="CP181" s="811" t="s">
        <v>1854</v>
      </c>
      <c r="CQ181" s="803" t="s">
        <v>1854</v>
      </c>
      <c r="CR181" s="803" t="s">
        <v>1854</v>
      </c>
      <c r="CS181" s="803" t="s">
        <v>1854</v>
      </c>
      <c r="CT181" s="808" t="s">
        <v>1854</v>
      </c>
      <c r="CU181" s="1292">
        <v>-0.127</v>
      </c>
      <c r="CV181" s="1287" t="s">
        <v>1854</v>
      </c>
      <c r="CW181" s="1287" t="s">
        <v>1854</v>
      </c>
      <c r="CX181" s="1289" t="s">
        <v>1854</v>
      </c>
      <c r="CY181" s="1287" t="s">
        <v>1854</v>
      </c>
      <c r="CZ181" s="1287" t="s">
        <v>1854</v>
      </c>
      <c r="DA181" s="1287" t="s">
        <v>1854</v>
      </c>
      <c r="DB181" s="1289" t="s">
        <v>1854</v>
      </c>
      <c r="DC181" s="788" t="s">
        <v>972</v>
      </c>
      <c r="DD181" s="816">
        <v>1</v>
      </c>
      <c r="DE181" s="817"/>
    </row>
    <row r="182" spans="1:109" ht="15.75" customHeight="1">
      <c r="A182" s="775" t="s">
        <v>989</v>
      </c>
      <c r="B182" s="776">
        <v>176</v>
      </c>
      <c r="C182" s="792" t="s">
        <v>2596</v>
      </c>
      <c r="D182" s="776" t="s">
        <v>2425</v>
      </c>
      <c r="E182" s="776" t="s">
        <v>1819</v>
      </c>
      <c r="F182" s="788" t="s">
        <v>2597</v>
      </c>
      <c r="G182" s="793" t="s">
        <v>2598</v>
      </c>
      <c r="H182" s="794" t="s">
        <v>2599</v>
      </c>
      <c r="I182" s="795"/>
      <c r="J182" s="796">
        <v>0.70399999999999996</v>
      </c>
      <c r="K182" s="796">
        <v>0.29599999999999999</v>
      </c>
      <c r="L182" s="796"/>
      <c r="M182" s="796"/>
      <c r="N182" s="796"/>
      <c r="O182" s="796"/>
      <c r="P182" s="797"/>
      <c r="Q182" s="798">
        <f t="shared" si="2"/>
        <v>1</v>
      </c>
      <c r="R182" s="792" t="s">
        <v>983</v>
      </c>
      <c r="S182" s="776" t="s">
        <v>964</v>
      </c>
      <c r="T182" s="799" t="s">
        <v>965</v>
      </c>
      <c r="U182" s="776" t="s">
        <v>1822</v>
      </c>
      <c r="V182" s="776" t="s">
        <v>269</v>
      </c>
      <c r="W182" s="776" t="s">
        <v>2581</v>
      </c>
      <c r="X182" s="832">
        <v>1</v>
      </c>
      <c r="Y182" s="825" t="s">
        <v>966</v>
      </c>
      <c r="Z182" s="793" t="s">
        <v>1854</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961</v>
      </c>
      <c r="BQ182" s="811" t="s">
        <v>1854</v>
      </c>
      <c r="BR182" s="803" t="s">
        <v>1854</v>
      </c>
      <c r="BS182" s="803" t="s">
        <v>1854</v>
      </c>
      <c r="BT182" s="803" t="s">
        <v>1854</v>
      </c>
      <c r="BU182" s="808" t="s">
        <v>1854</v>
      </c>
      <c r="BV182" s="811" t="s">
        <v>1854</v>
      </c>
      <c r="BW182" s="803" t="s">
        <v>1854</v>
      </c>
      <c r="BX182" s="803" t="s">
        <v>1854</v>
      </c>
      <c r="BY182" s="803" t="s">
        <v>1854</v>
      </c>
      <c r="BZ182" s="803" t="s">
        <v>1854</v>
      </c>
      <c r="CA182" s="811" t="s">
        <v>1854</v>
      </c>
      <c r="CB182" s="803" t="s">
        <v>1854</v>
      </c>
      <c r="CC182" s="803" t="s">
        <v>1854</v>
      </c>
      <c r="CD182" s="803" t="s">
        <v>1854</v>
      </c>
      <c r="CE182" s="808" t="s">
        <v>1854</v>
      </c>
      <c r="CF182" s="803" t="s">
        <v>1854</v>
      </c>
      <c r="CG182" s="803" t="s">
        <v>1854</v>
      </c>
      <c r="CH182" s="803" t="s">
        <v>1854</v>
      </c>
      <c r="CI182" s="803" t="s">
        <v>1854</v>
      </c>
      <c r="CJ182" s="803" t="s">
        <v>1854</v>
      </c>
      <c r="CK182" s="811" t="s">
        <v>1854</v>
      </c>
      <c r="CL182" s="803" t="s">
        <v>1854</v>
      </c>
      <c r="CM182" s="803" t="s">
        <v>1854</v>
      </c>
      <c r="CN182" s="803" t="s">
        <v>1854</v>
      </c>
      <c r="CO182" s="808" t="s">
        <v>1854</v>
      </c>
      <c r="CP182" s="811" t="s">
        <v>1854</v>
      </c>
      <c r="CQ182" s="803" t="s">
        <v>1854</v>
      </c>
      <c r="CR182" s="803" t="s">
        <v>1854</v>
      </c>
      <c r="CS182" s="803" t="s">
        <v>1854</v>
      </c>
      <c r="CT182" s="808" t="s">
        <v>1854</v>
      </c>
      <c r="CU182" s="1292">
        <v>-7.3000000000000001E-3</v>
      </c>
      <c r="CV182" s="1523"/>
      <c r="CW182" s="1287" t="s">
        <v>1854</v>
      </c>
      <c r="CX182" s="1289" t="s">
        <v>1854</v>
      </c>
      <c r="CY182" s="1287" t="s">
        <v>1854</v>
      </c>
      <c r="CZ182" s="1287" t="s">
        <v>1854</v>
      </c>
      <c r="DA182" s="1287" t="s">
        <v>1854</v>
      </c>
      <c r="DB182" s="1289" t="s">
        <v>1854</v>
      </c>
      <c r="DC182" s="788" t="s">
        <v>972</v>
      </c>
      <c r="DD182" s="816">
        <v>1</v>
      </c>
      <c r="DE182" s="817"/>
    </row>
    <row r="183" spans="1:109" ht="15.75" customHeight="1">
      <c r="A183" s="775" t="s">
        <v>989</v>
      </c>
      <c r="B183" s="776">
        <v>177</v>
      </c>
      <c r="C183" s="792" t="s">
        <v>2600</v>
      </c>
      <c r="D183" s="776" t="s">
        <v>2452</v>
      </c>
      <c r="E183" s="776" t="s">
        <v>1808</v>
      </c>
      <c r="F183" s="788" t="s">
        <v>2601</v>
      </c>
      <c r="G183" s="793" t="s">
        <v>2602</v>
      </c>
      <c r="H183" s="794" t="s">
        <v>2603</v>
      </c>
      <c r="I183" s="795"/>
      <c r="J183" s="796"/>
      <c r="K183" s="796"/>
      <c r="L183" s="796"/>
      <c r="M183" s="796">
        <v>1</v>
      </c>
      <c r="N183" s="796"/>
      <c r="O183" s="796"/>
      <c r="P183" s="797"/>
      <c r="Q183" s="798">
        <f t="shared" si="2"/>
        <v>1</v>
      </c>
      <c r="R183" s="792" t="s">
        <v>963</v>
      </c>
      <c r="S183" s="776" t="s">
        <v>1854</v>
      </c>
      <c r="T183" s="799" t="s">
        <v>1854</v>
      </c>
      <c r="U183" s="776" t="s">
        <v>1941</v>
      </c>
      <c r="V183" s="776" t="s">
        <v>990</v>
      </c>
      <c r="W183" s="776" t="s">
        <v>2603</v>
      </c>
      <c r="X183" s="1313">
        <v>1</v>
      </c>
      <c r="Y183" s="822" t="s">
        <v>966</v>
      </c>
      <c r="Z183" s="793" t="s">
        <v>1854</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1854</v>
      </c>
      <c r="BR183" s="803" t="s">
        <v>1854</v>
      </c>
      <c r="BS183" s="803" t="s">
        <v>1854</v>
      </c>
      <c r="BT183" s="803" t="s">
        <v>1854</v>
      </c>
      <c r="BU183" s="808" t="s">
        <v>1854</v>
      </c>
      <c r="BV183" s="811" t="s">
        <v>1854</v>
      </c>
      <c r="BW183" s="803" t="s">
        <v>1854</v>
      </c>
      <c r="BX183" s="803" t="s">
        <v>1854</v>
      </c>
      <c r="BY183" s="803" t="s">
        <v>1854</v>
      </c>
      <c r="BZ183" s="803" t="s">
        <v>1854</v>
      </c>
      <c r="CA183" s="811" t="s">
        <v>1854</v>
      </c>
      <c r="CB183" s="803" t="s">
        <v>1854</v>
      </c>
      <c r="CC183" s="803" t="s">
        <v>1854</v>
      </c>
      <c r="CD183" s="803" t="s">
        <v>1854</v>
      </c>
      <c r="CE183" s="808" t="s">
        <v>1854</v>
      </c>
      <c r="CF183" s="803" t="s">
        <v>1854</v>
      </c>
      <c r="CG183" s="803" t="s">
        <v>1854</v>
      </c>
      <c r="CH183" s="803" t="s">
        <v>1854</v>
      </c>
      <c r="CI183" s="803" t="s">
        <v>1854</v>
      </c>
      <c r="CJ183" s="808" t="s">
        <v>1854</v>
      </c>
      <c r="CK183" s="811" t="s">
        <v>1854</v>
      </c>
      <c r="CL183" s="803" t="s">
        <v>1854</v>
      </c>
      <c r="CM183" s="803" t="s">
        <v>1854</v>
      </c>
      <c r="CN183" s="803" t="s">
        <v>1854</v>
      </c>
      <c r="CO183" s="808" t="s">
        <v>1854</v>
      </c>
      <c r="CP183" s="811" t="s">
        <v>1854</v>
      </c>
      <c r="CQ183" s="803" t="s">
        <v>1854</v>
      </c>
      <c r="CR183" s="803" t="s">
        <v>1854</v>
      </c>
      <c r="CS183" s="803" t="s">
        <v>1854</v>
      </c>
      <c r="CT183" s="808" t="s">
        <v>1854</v>
      </c>
      <c r="CU183" s="1288" t="s">
        <v>1854</v>
      </c>
      <c r="CV183" s="1287" t="s">
        <v>1854</v>
      </c>
      <c r="CW183" s="1287" t="s">
        <v>1854</v>
      </c>
      <c r="CX183" s="1289" t="s">
        <v>1854</v>
      </c>
      <c r="CY183" s="1287" t="s">
        <v>1854</v>
      </c>
      <c r="CZ183" s="1287" t="s">
        <v>1854</v>
      </c>
      <c r="DA183" s="1287" t="s">
        <v>1854</v>
      </c>
      <c r="DB183" s="1289" t="s">
        <v>1854</v>
      </c>
      <c r="DC183" s="788"/>
      <c r="DD183" s="816">
        <v>1</v>
      </c>
      <c r="DE183" s="817"/>
    </row>
    <row r="184" spans="1:109" ht="15.75" customHeight="1">
      <c r="A184" s="775" t="s">
        <v>989</v>
      </c>
      <c r="B184" s="776">
        <v>178</v>
      </c>
      <c r="C184" s="792" t="s">
        <v>2604</v>
      </c>
      <c r="D184" s="776"/>
      <c r="E184" s="776"/>
      <c r="F184" s="788" t="s">
        <v>1944</v>
      </c>
      <c r="G184" s="793" t="s">
        <v>1945</v>
      </c>
      <c r="H184" s="794"/>
      <c r="I184" s="795"/>
      <c r="J184" s="796"/>
      <c r="K184" s="796"/>
      <c r="L184" s="796"/>
      <c r="M184" s="796"/>
      <c r="N184" s="796"/>
      <c r="O184" s="796"/>
      <c r="P184" s="797"/>
      <c r="Q184" s="798">
        <f t="shared" si="2"/>
        <v>0</v>
      </c>
      <c r="R184" s="792" t="s">
        <v>963</v>
      </c>
      <c r="S184" s="776"/>
      <c r="T184" s="799"/>
      <c r="U184" s="776"/>
      <c r="V184" s="776" t="s">
        <v>1030</v>
      </c>
      <c r="W184" s="776" t="s">
        <v>1946</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1947</v>
      </c>
      <c r="AR184" s="803" t="s">
        <v>1947</v>
      </c>
      <c r="AS184" s="803" t="s">
        <v>1947</v>
      </c>
      <c r="AT184" s="803" t="s">
        <v>1947</v>
      </c>
      <c r="AU184" s="808" t="s">
        <v>1947</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1854</v>
      </c>
      <c r="BR184" s="803" t="s">
        <v>1854</v>
      </c>
      <c r="BS184" s="803" t="s">
        <v>1854</v>
      </c>
      <c r="BT184" s="803" t="s">
        <v>1854</v>
      </c>
      <c r="BU184" s="808" t="s">
        <v>1854</v>
      </c>
      <c r="BV184" s="811" t="s">
        <v>1854</v>
      </c>
      <c r="BW184" s="803" t="s">
        <v>1854</v>
      </c>
      <c r="BX184" s="803" t="s">
        <v>1854</v>
      </c>
      <c r="BY184" s="803" t="s">
        <v>1854</v>
      </c>
      <c r="BZ184" s="803" t="s">
        <v>1854</v>
      </c>
      <c r="CA184" s="811" t="s">
        <v>1854</v>
      </c>
      <c r="CB184" s="803" t="s">
        <v>1854</v>
      </c>
      <c r="CC184" s="803" t="s">
        <v>1854</v>
      </c>
      <c r="CD184" s="803" t="s">
        <v>1854</v>
      </c>
      <c r="CE184" s="808" t="s">
        <v>1854</v>
      </c>
      <c r="CF184" s="803" t="s">
        <v>1854</v>
      </c>
      <c r="CG184" s="803" t="s">
        <v>1854</v>
      </c>
      <c r="CH184" s="803" t="s">
        <v>1854</v>
      </c>
      <c r="CI184" s="803" t="s">
        <v>1854</v>
      </c>
      <c r="CJ184" s="808" t="s">
        <v>1854</v>
      </c>
      <c r="CK184" s="811" t="s">
        <v>1854</v>
      </c>
      <c r="CL184" s="803" t="s">
        <v>1854</v>
      </c>
      <c r="CM184" s="803" t="s">
        <v>1854</v>
      </c>
      <c r="CN184" s="803" t="s">
        <v>1854</v>
      </c>
      <c r="CO184" s="808" t="s">
        <v>1854</v>
      </c>
      <c r="CP184" s="811" t="s">
        <v>1854</v>
      </c>
      <c r="CQ184" s="803" t="s">
        <v>1854</v>
      </c>
      <c r="CR184" s="803" t="s">
        <v>1854</v>
      </c>
      <c r="CS184" s="803" t="s">
        <v>1854</v>
      </c>
      <c r="CT184" s="808" t="s">
        <v>1854</v>
      </c>
      <c r="CU184" s="1288" t="s">
        <v>1854</v>
      </c>
      <c r="CV184" s="1287" t="s">
        <v>1854</v>
      </c>
      <c r="CW184" s="1287" t="s">
        <v>1854</v>
      </c>
      <c r="CX184" s="1289" t="s">
        <v>1854</v>
      </c>
      <c r="CY184" s="1287" t="s">
        <v>1854</v>
      </c>
      <c r="CZ184" s="1287" t="s">
        <v>1854</v>
      </c>
      <c r="DA184" s="1287" t="s">
        <v>1854</v>
      </c>
      <c r="DB184" s="1289" t="s">
        <v>1854</v>
      </c>
      <c r="DC184" s="788"/>
      <c r="DD184" s="816"/>
      <c r="DE184" s="817"/>
    </row>
    <row r="185" spans="1:109" ht="15.75" customHeight="1">
      <c r="A185" s="775" t="s">
        <v>989</v>
      </c>
      <c r="B185" s="776">
        <v>179</v>
      </c>
      <c r="C185" s="792" t="s">
        <v>2605</v>
      </c>
      <c r="D185" s="776"/>
      <c r="E185" s="776"/>
      <c r="F185" s="788" t="s">
        <v>2606</v>
      </c>
      <c r="G185" s="793" t="s">
        <v>2056</v>
      </c>
      <c r="H185" s="794"/>
      <c r="I185" s="795">
        <v>0.14499999999999999</v>
      </c>
      <c r="J185" s="796"/>
      <c r="K185" s="796">
        <v>0.85499999999999998</v>
      </c>
      <c r="L185" s="796"/>
      <c r="M185" s="796"/>
      <c r="N185" s="796"/>
      <c r="O185" s="796"/>
      <c r="P185" s="797"/>
      <c r="Q185" s="798">
        <f t="shared" si="2"/>
        <v>1</v>
      </c>
      <c r="R185" s="792" t="s">
        <v>983</v>
      </c>
      <c r="S185" s="776" t="s">
        <v>964</v>
      </c>
      <c r="T185" s="799" t="s">
        <v>965</v>
      </c>
      <c r="U185" s="776"/>
      <c r="V185" s="1252" t="s">
        <v>990</v>
      </c>
      <c r="W185" s="776" t="s">
        <v>2607</v>
      </c>
      <c r="X185" s="832">
        <v>0</v>
      </c>
      <c r="Y185" s="822" t="s">
        <v>966</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961</v>
      </c>
      <c r="BQ185" s="811" t="s">
        <v>1854</v>
      </c>
      <c r="BR185" s="803" t="s">
        <v>1854</v>
      </c>
      <c r="BS185" s="803" t="s">
        <v>1854</v>
      </c>
      <c r="BT185" s="803" t="s">
        <v>1854</v>
      </c>
      <c r="BU185" s="808" t="s">
        <v>1854</v>
      </c>
      <c r="BV185" s="811" t="s">
        <v>1854</v>
      </c>
      <c r="BW185" s="803" t="s">
        <v>1854</v>
      </c>
      <c r="BX185" s="803" t="s">
        <v>1854</v>
      </c>
      <c r="BY185" s="803" t="s">
        <v>1854</v>
      </c>
      <c r="BZ185" s="803" t="s">
        <v>1854</v>
      </c>
      <c r="CA185" s="811" t="s">
        <v>1854</v>
      </c>
      <c r="CB185" s="803" t="s">
        <v>1854</v>
      </c>
      <c r="CC185" s="803" t="s">
        <v>1854</v>
      </c>
      <c r="CD185" s="803" t="s">
        <v>1854</v>
      </c>
      <c r="CE185" s="808" t="s">
        <v>1854</v>
      </c>
      <c r="CF185" s="803" t="s">
        <v>1854</v>
      </c>
      <c r="CG185" s="803" t="s">
        <v>1854</v>
      </c>
      <c r="CH185" s="803" t="s">
        <v>1854</v>
      </c>
      <c r="CI185" s="803" t="s">
        <v>1854</v>
      </c>
      <c r="CJ185" s="808" t="s">
        <v>1854</v>
      </c>
      <c r="CK185" s="811" t="s">
        <v>1854</v>
      </c>
      <c r="CL185" s="803" t="s">
        <v>1854</v>
      </c>
      <c r="CM185" s="803" t="s">
        <v>1854</v>
      </c>
      <c r="CN185" s="803" t="s">
        <v>1854</v>
      </c>
      <c r="CO185" s="808" t="s">
        <v>1854</v>
      </c>
      <c r="CP185" s="811" t="s">
        <v>1854</v>
      </c>
      <c r="CQ185" s="803" t="s">
        <v>1854</v>
      </c>
      <c r="CR185" s="803" t="s">
        <v>1854</v>
      </c>
      <c r="CS185" s="803" t="s">
        <v>1854</v>
      </c>
      <c r="CT185" s="808" t="s">
        <v>1854</v>
      </c>
      <c r="CU185" s="1292">
        <v>-1.83E-2</v>
      </c>
      <c r="CV185" s="1287" t="s">
        <v>1854</v>
      </c>
      <c r="CW185" s="1287" t="s">
        <v>1854</v>
      </c>
      <c r="CX185" s="1289" t="s">
        <v>1854</v>
      </c>
      <c r="CY185" s="1287" t="s">
        <v>1854</v>
      </c>
      <c r="CZ185" s="1287" t="s">
        <v>1854</v>
      </c>
      <c r="DA185" s="1287" t="s">
        <v>1854</v>
      </c>
      <c r="DB185" s="1289" t="s">
        <v>1854</v>
      </c>
      <c r="DC185" s="788"/>
      <c r="DD185" s="816"/>
      <c r="DE185" s="817"/>
    </row>
    <row r="186" spans="1:109" ht="15.75" customHeight="1">
      <c r="A186" s="775" t="s">
        <v>989</v>
      </c>
      <c r="B186" s="776">
        <v>180</v>
      </c>
      <c r="C186" s="792" t="s">
        <v>2608</v>
      </c>
      <c r="D186" s="776"/>
      <c r="E186" s="776"/>
      <c r="F186" s="788" t="s">
        <v>2609</v>
      </c>
      <c r="G186" s="793" t="s">
        <v>2610</v>
      </c>
      <c r="H186" s="794"/>
      <c r="I186" s="795"/>
      <c r="J186" s="796"/>
      <c r="K186" s="796"/>
      <c r="L186" s="796"/>
      <c r="M186" s="796"/>
      <c r="N186" s="796"/>
      <c r="O186" s="796"/>
      <c r="P186" s="797"/>
      <c r="Q186" s="798">
        <f t="shared" si="2"/>
        <v>0</v>
      </c>
      <c r="R186" s="792" t="s">
        <v>963</v>
      </c>
      <c r="S186" s="776"/>
      <c r="T186" s="799"/>
      <c r="U186" s="776"/>
      <c r="V186" s="776" t="s">
        <v>269</v>
      </c>
      <c r="W186" s="776" t="s">
        <v>2611</v>
      </c>
      <c r="X186" s="1313">
        <v>0</v>
      </c>
      <c r="Y186" s="822" t="s">
        <v>966</v>
      </c>
      <c r="Z186" s="793"/>
      <c r="AA186" s="788"/>
      <c r="AB186" s="788"/>
      <c r="AC186" s="788"/>
      <c r="AD186" s="788"/>
      <c r="AE186" s="788"/>
      <c r="AF186" s="802"/>
      <c r="AG186" s="803"/>
      <c r="AH186" s="803"/>
      <c r="AI186" s="803"/>
      <c r="AJ186" s="803"/>
      <c r="AK186" s="803"/>
      <c r="AL186" s="803"/>
      <c r="AM186" s="803"/>
      <c r="AN186" s="803"/>
      <c r="AO186" s="803"/>
      <c r="AP186" s="803"/>
      <c r="AQ186" s="811" t="s">
        <v>1854</v>
      </c>
      <c r="AR186" s="803" t="s">
        <v>1854</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1854</v>
      </c>
      <c r="BR186" s="803" t="s">
        <v>1854</v>
      </c>
      <c r="BS186" s="803" t="s">
        <v>1854</v>
      </c>
      <c r="BT186" s="803" t="s">
        <v>1854</v>
      </c>
      <c r="BU186" s="808" t="s">
        <v>1854</v>
      </c>
      <c r="BV186" s="811" t="s">
        <v>1854</v>
      </c>
      <c r="BW186" s="803" t="s">
        <v>1854</v>
      </c>
      <c r="BX186" s="803" t="s">
        <v>1854</v>
      </c>
      <c r="BY186" s="803" t="s">
        <v>1854</v>
      </c>
      <c r="BZ186" s="803" t="s">
        <v>1854</v>
      </c>
      <c r="CA186" s="811" t="s">
        <v>1854</v>
      </c>
      <c r="CB186" s="803" t="s">
        <v>1854</v>
      </c>
      <c r="CC186" s="803" t="s">
        <v>1854</v>
      </c>
      <c r="CD186" s="803" t="s">
        <v>1854</v>
      </c>
      <c r="CE186" s="808" t="s">
        <v>1854</v>
      </c>
      <c r="CF186" s="803" t="s">
        <v>1854</v>
      </c>
      <c r="CG186" s="803" t="s">
        <v>1854</v>
      </c>
      <c r="CH186" s="803" t="s">
        <v>1854</v>
      </c>
      <c r="CI186" s="803" t="s">
        <v>1854</v>
      </c>
      <c r="CJ186" s="808" t="s">
        <v>1854</v>
      </c>
      <c r="CK186" s="811" t="s">
        <v>1854</v>
      </c>
      <c r="CL186" s="803" t="s">
        <v>1854</v>
      </c>
      <c r="CM186" s="803" t="s">
        <v>1854</v>
      </c>
      <c r="CN186" s="803" t="s">
        <v>1854</v>
      </c>
      <c r="CO186" s="808" t="s">
        <v>1854</v>
      </c>
      <c r="CP186" s="811" t="s">
        <v>1854</v>
      </c>
      <c r="CQ186" s="803" t="s">
        <v>1854</v>
      </c>
      <c r="CR186" s="803" t="s">
        <v>1854</v>
      </c>
      <c r="CS186" s="803" t="s">
        <v>1854</v>
      </c>
      <c r="CT186" s="808" t="s">
        <v>1854</v>
      </c>
      <c r="CU186" s="1288" t="s">
        <v>1854</v>
      </c>
      <c r="CV186" s="1287" t="s">
        <v>1854</v>
      </c>
      <c r="CW186" s="1287" t="s">
        <v>1854</v>
      </c>
      <c r="CX186" s="1289" t="s">
        <v>1854</v>
      </c>
      <c r="CY186" s="1287" t="s">
        <v>1854</v>
      </c>
      <c r="CZ186" s="1287" t="s">
        <v>1854</v>
      </c>
      <c r="DA186" s="1287" t="s">
        <v>1854</v>
      </c>
      <c r="DB186" s="1289" t="s">
        <v>1854</v>
      </c>
      <c r="DC186" s="788"/>
      <c r="DD186" s="816"/>
      <c r="DE186" s="817"/>
    </row>
    <row r="187" spans="1:109" ht="15.75" customHeight="1">
      <c r="A187" s="1227" t="s">
        <v>989</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1854</v>
      </c>
      <c r="AR187" s="1214" t="s">
        <v>1854</v>
      </c>
      <c r="AS187" s="1214" t="s">
        <v>1854</v>
      </c>
      <c r="AT187" s="1214" t="s">
        <v>1854</v>
      </c>
      <c r="AU187" s="1215" t="s">
        <v>1854</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1854</v>
      </c>
      <c r="BR187" s="1214" t="s">
        <v>1854</v>
      </c>
      <c r="BS187" s="1214" t="s">
        <v>1854</v>
      </c>
      <c r="BT187" s="1214" t="s">
        <v>1854</v>
      </c>
      <c r="BU187" s="1215" t="s">
        <v>1854</v>
      </c>
      <c r="BV187" s="1213" t="s">
        <v>1854</v>
      </c>
      <c r="BW187" s="1214" t="s">
        <v>1854</v>
      </c>
      <c r="BX187" s="1214" t="s">
        <v>1854</v>
      </c>
      <c r="BY187" s="1214" t="s">
        <v>1854</v>
      </c>
      <c r="BZ187" s="1214" t="s">
        <v>1854</v>
      </c>
      <c r="CA187" s="1213" t="s">
        <v>1854</v>
      </c>
      <c r="CB187" s="1214" t="s">
        <v>1854</v>
      </c>
      <c r="CC187" s="1214" t="s">
        <v>1854</v>
      </c>
      <c r="CD187" s="1214" t="s">
        <v>1854</v>
      </c>
      <c r="CE187" s="1215" t="s">
        <v>1854</v>
      </c>
      <c r="CF187" s="1214" t="s">
        <v>1854</v>
      </c>
      <c r="CG187" s="1214" t="s">
        <v>1854</v>
      </c>
      <c r="CH187" s="1214" t="s">
        <v>1854</v>
      </c>
      <c r="CI187" s="1214" t="s">
        <v>1854</v>
      </c>
      <c r="CJ187" s="1215" t="s">
        <v>1854</v>
      </c>
      <c r="CK187" s="1213" t="s">
        <v>1854</v>
      </c>
      <c r="CL187" s="1214" t="s">
        <v>1854</v>
      </c>
      <c r="CM187" s="1214" t="s">
        <v>1854</v>
      </c>
      <c r="CN187" s="1214" t="s">
        <v>1854</v>
      </c>
      <c r="CO187" s="1215" t="s">
        <v>1854</v>
      </c>
      <c r="CP187" s="1213" t="s">
        <v>1854</v>
      </c>
      <c r="CQ187" s="1214" t="s">
        <v>1854</v>
      </c>
      <c r="CR187" s="1214" t="s">
        <v>1854</v>
      </c>
      <c r="CS187" s="1214" t="s">
        <v>1854</v>
      </c>
      <c r="CT187" s="1215" t="s">
        <v>1854</v>
      </c>
      <c r="CU187" s="1292" t="s">
        <v>1854</v>
      </c>
      <c r="CV187" s="1290" t="s">
        <v>1854</v>
      </c>
      <c r="CW187" s="1290" t="s">
        <v>1854</v>
      </c>
      <c r="CX187" s="1291" t="s">
        <v>1854</v>
      </c>
      <c r="CY187" s="1290" t="s">
        <v>1854</v>
      </c>
      <c r="CZ187" s="1290" t="s">
        <v>1854</v>
      </c>
      <c r="DA187" s="1290" t="s">
        <v>1854</v>
      </c>
      <c r="DB187" s="1291" t="s">
        <v>1854</v>
      </c>
      <c r="DC187" s="1230"/>
      <c r="DD187" s="1239"/>
      <c r="DE187" s="1240"/>
    </row>
    <row r="188" spans="1:109" ht="15.75" customHeight="1">
      <c r="A188" s="775" t="s">
        <v>989</v>
      </c>
      <c r="B188" s="776">
        <v>182</v>
      </c>
      <c r="C188" s="792" t="s">
        <v>2612</v>
      </c>
      <c r="D188" s="776"/>
      <c r="E188" s="776"/>
      <c r="F188" s="788" t="s">
        <v>2613</v>
      </c>
      <c r="G188" s="793" t="s">
        <v>2614</v>
      </c>
      <c r="H188" s="794"/>
      <c r="I188" s="795"/>
      <c r="J188" s="796"/>
      <c r="K188" s="796">
        <v>1</v>
      </c>
      <c r="L188" s="796"/>
      <c r="M188" s="796"/>
      <c r="N188" s="796"/>
      <c r="O188" s="796"/>
      <c r="P188" s="797"/>
      <c r="Q188" s="798">
        <f t="shared" si="2"/>
        <v>1</v>
      </c>
      <c r="R188" s="792" t="s">
        <v>983</v>
      </c>
      <c r="S188" s="776" t="s">
        <v>964</v>
      </c>
      <c r="T188" s="799" t="s">
        <v>976</v>
      </c>
      <c r="U188" s="776"/>
      <c r="V188" s="776" t="s">
        <v>2615</v>
      </c>
      <c r="W188" s="776" t="s">
        <v>2616</v>
      </c>
      <c r="X188" s="832">
        <v>0</v>
      </c>
      <c r="Y188" s="822" t="s">
        <v>977</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961</v>
      </c>
      <c r="BQ188" s="811" t="s">
        <v>1854</v>
      </c>
      <c r="BR188" s="803" t="s">
        <v>1854</v>
      </c>
      <c r="BS188" s="803" t="s">
        <v>1854</v>
      </c>
      <c r="BT188" s="803" t="s">
        <v>1854</v>
      </c>
      <c r="BU188" s="808" t="s">
        <v>1854</v>
      </c>
      <c r="BV188" s="811" t="s">
        <v>1854</v>
      </c>
      <c r="BW188" s="803" t="s">
        <v>1854</v>
      </c>
      <c r="BX188" s="803" t="s">
        <v>1854</v>
      </c>
      <c r="BY188" s="803" t="s">
        <v>1854</v>
      </c>
      <c r="BZ188" s="803" t="s">
        <v>1854</v>
      </c>
      <c r="CA188" s="811" t="s">
        <v>1854</v>
      </c>
      <c r="CB188" s="803" t="s">
        <v>1854</v>
      </c>
      <c r="CC188" s="803" t="s">
        <v>1854</v>
      </c>
      <c r="CD188" s="803" t="s">
        <v>1854</v>
      </c>
      <c r="CE188" s="808" t="s">
        <v>1854</v>
      </c>
      <c r="CF188" s="803" t="s">
        <v>1854</v>
      </c>
      <c r="CG188" s="803" t="s">
        <v>1854</v>
      </c>
      <c r="CH188" s="803" t="s">
        <v>1854</v>
      </c>
      <c r="CI188" s="803" t="s">
        <v>1854</v>
      </c>
      <c r="CJ188" s="808" t="s">
        <v>1854</v>
      </c>
      <c r="CK188" s="811" t="s">
        <v>1854</v>
      </c>
      <c r="CL188" s="803" t="s">
        <v>1854</v>
      </c>
      <c r="CM188" s="803" t="s">
        <v>1854</v>
      </c>
      <c r="CN188" s="803" t="s">
        <v>1854</v>
      </c>
      <c r="CO188" s="808" t="s">
        <v>1854</v>
      </c>
      <c r="CP188" s="811" t="s">
        <v>1854</v>
      </c>
      <c r="CQ188" s="803" t="s">
        <v>1854</v>
      </c>
      <c r="CR188" s="803" t="s">
        <v>1854</v>
      </c>
      <c r="CS188" s="803" t="s">
        <v>1854</v>
      </c>
      <c r="CT188" s="808" t="s">
        <v>1854</v>
      </c>
      <c r="CU188" s="1292">
        <v>-2.7400000000000001E-2</v>
      </c>
      <c r="CV188" s="1287" t="s">
        <v>1854</v>
      </c>
      <c r="CW188" s="1287" t="s">
        <v>1854</v>
      </c>
      <c r="CX188" s="1289" t="s">
        <v>1854</v>
      </c>
      <c r="CY188" s="1287" t="s">
        <v>1854</v>
      </c>
      <c r="CZ188" s="1287" t="s">
        <v>1854</v>
      </c>
      <c r="DA188" s="1287" t="s">
        <v>1854</v>
      </c>
      <c r="DB188" s="1289" t="s">
        <v>1854</v>
      </c>
      <c r="DC188" s="788"/>
      <c r="DD188" s="816"/>
      <c r="DE188" s="817"/>
    </row>
    <row r="189" spans="1:109" ht="15.75" customHeight="1">
      <c r="A189" s="775" t="s">
        <v>1026</v>
      </c>
      <c r="B189" s="776">
        <v>183</v>
      </c>
      <c r="C189" s="792" t="s">
        <v>2617</v>
      </c>
      <c r="D189" s="776" t="s">
        <v>2618</v>
      </c>
      <c r="E189" s="776" t="s">
        <v>1808</v>
      </c>
      <c r="F189" s="788" t="s">
        <v>2619</v>
      </c>
      <c r="G189" s="793" t="s">
        <v>625</v>
      </c>
      <c r="H189" s="794" t="s">
        <v>2620</v>
      </c>
      <c r="I189" s="795"/>
      <c r="J189" s="796">
        <v>1</v>
      </c>
      <c r="K189" s="796"/>
      <c r="L189" s="796"/>
      <c r="M189" s="796"/>
      <c r="N189" s="796"/>
      <c r="O189" s="796"/>
      <c r="P189" s="797"/>
      <c r="Q189" s="798">
        <f t="shared" si="2"/>
        <v>1</v>
      </c>
      <c r="R189" s="792" t="s">
        <v>986</v>
      </c>
      <c r="S189" s="776" t="s">
        <v>964</v>
      </c>
      <c r="T189" s="799" t="s">
        <v>965</v>
      </c>
      <c r="U189" s="776" t="s">
        <v>625</v>
      </c>
      <c r="V189" s="776" t="s">
        <v>990</v>
      </c>
      <c r="W189" s="776" t="s">
        <v>626</v>
      </c>
      <c r="X189" s="832">
        <v>1</v>
      </c>
      <c r="Y189" s="822" t="s">
        <v>977</v>
      </c>
      <c r="Z189" s="793" t="s">
        <v>625</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1026</v>
      </c>
      <c r="B190" s="776">
        <v>184</v>
      </c>
      <c r="C190" s="792" t="s">
        <v>2621</v>
      </c>
      <c r="D190" s="776" t="s">
        <v>2622</v>
      </c>
      <c r="E190" s="776" t="s">
        <v>1801</v>
      </c>
      <c r="F190" s="788" t="s">
        <v>2623</v>
      </c>
      <c r="G190" s="793" t="s">
        <v>1814</v>
      </c>
      <c r="H190" s="794" t="s">
        <v>2624</v>
      </c>
      <c r="I190" s="795">
        <v>1</v>
      </c>
      <c r="J190" s="796"/>
      <c r="K190" s="796"/>
      <c r="L190" s="796"/>
      <c r="M190" s="796"/>
      <c r="N190" s="796"/>
      <c r="O190" s="796"/>
      <c r="P190" s="797"/>
      <c r="Q190" s="798">
        <f t="shared" si="2"/>
        <v>1</v>
      </c>
      <c r="R190" s="792" t="s">
        <v>986</v>
      </c>
      <c r="S190" s="776" t="s">
        <v>964</v>
      </c>
      <c r="T190" s="1444" t="s">
        <v>976</v>
      </c>
      <c r="U190" s="776" t="s">
        <v>1967</v>
      </c>
      <c r="V190" s="776" t="s">
        <v>990</v>
      </c>
      <c r="W190" s="776" t="s">
        <v>2625</v>
      </c>
      <c r="X190" s="1278">
        <v>1</v>
      </c>
      <c r="Y190" s="822" t="s">
        <v>977</v>
      </c>
      <c r="Z190" s="793" t="s">
        <v>1814</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1026</v>
      </c>
      <c r="B191" s="776">
        <v>185</v>
      </c>
      <c r="C191" s="792" t="s">
        <v>2626</v>
      </c>
      <c r="D191" s="776" t="s">
        <v>2627</v>
      </c>
      <c r="E191" s="776" t="s">
        <v>1819</v>
      </c>
      <c r="F191" s="788" t="s">
        <v>2628</v>
      </c>
      <c r="G191" s="793" t="s">
        <v>124</v>
      </c>
      <c r="H191" s="794" t="s">
        <v>2629</v>
      </c>
      <c r="I191" s="795"/>
      <c r="J191" s="796">
        <v>1</v>
      </c>
      <c r="K191" s="796"/>
      <c r="L191" s="796"/>
      <c r="M191" s="796"/>
      <c r="N191" s="796"/>
      <c r="O191" s="796"/>
      <c r="P191" s="797"/>
      <c r="Q191" s="798">
        <f t="shared" si="2"/>
        <v>1</v>
      </c>
      <c r="R191" s="792" t="s">
        <v>983</v>
      </c>
      <c r="S191" s="776" t="s">
        <v>964</v>
      </c>
      <c r="T191" s="799" t="s">
        <v>965</v>
      </c>
      <c r="U191" s="776" t="s">
        <v>1838</v>
      </c>
      <c r="V191" s="776" t="s">
        <v>990</v>
      </c>
      <c r="W191" s="776" t="s">
        <v>2630</v>
      </c>
      <c r="X191" s="832">
        <v>2</v>
      </c>
      <c r="Y191" s="824" t="s">
        <v>977</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1026</v>
      </c>
      <c r="B192" s="776">
        <v>186</v>
      </c>
      <c r="C192" s="792" t="s">
        <v>2631</v>
      </c>
      <c r="D192" s="776" t="s">
        <v>2627</v>
      </c>
      <c r="E192" s="776" t="s">
        <v>1808</v>
      </c>
      <c r="F192" s="788" t="s">
        <v>2632</v>
      </c>
      <c r="G192" s="793" t="s">
        <v>130</v>
      </c>
      <c r="H192" s="794" t="s">
        <v>2633</v>
      </c>
      <c r="I192" s="795"/>
      <c r="J192" s="796">
        <v>1</v>
      </c>
      <c r="K192" s="796"/>
      <c r="L192" s="796"/>
      <c r="M192" s="796"/>
      <c r="N192" s="796"/>
      <c r="O192" s="796"/>
      <c r="P192" s="797"/>
      <c r="Q192" s="798">
        <f t="shared" si="2"/>
        <v>1</v>
      </c>
      <c r="R192" s="792" t="s">
        <v>986</v>
      </c>
      <c r="S192" s="776" t="s">
        <v>964</v>
      </c>
      <c r="T192" s="799" t="s">
        <v>965</v>
      </c>
      <c r="U192" s="776" t="s">
        <v>1804</v>
      </c>
      <c r="V192" s="776" t="s">
        <v>985</v>
      </c>
      <c r="W192" s="776" t="s">
        <v>2634</v>
      </c>
      <c r="X192" s="1278">
        <v>0</v>
      </c>
      <c r="Y192" s="824" t="s">
        <v>977</v>
      </c>
      <c r="Z192" s="793" t="s">
        <v>130</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1026</v>
      </c>
      <c r="B193" s="776">
        <v>187</v>
      </c>
      <c r="C193" s="792" t="s">
        <v>2635</v>
      </c>
      <c r="D193" s="776" t="s">
        <v>2627</v>
      </c>
      <c r="E193" s="776" t="s">
        <v>1801</v>
      </c>
      <c r="F193" s="788" t="s">
        <v>2636</v>
      </c>
      <c r="G193" s="793" t="s">
        <v>154</v>
      </c>
      <c r="H193" s="794" t="s">
        <v>2637</v>
      </c>
      <c r="I193" s="795"/>
      <c r="J193" s="796">
        <v>1</v>
      </c>
      <c r="K193" s="796"/>
      <c r="L193" s="796"/>
      <c r="M193" s="796"/>
      <c r="N193" s="796"/>
      <c r="O193" s="796"/>
      <c r="P193" s="797"/>
      <c r="Q193" s="798">
        <f t="shared" si="2"/>
        <v>1</v>
      </c>
      <c r="R193" s="792" t="s">
        <v>983</v>
      </c>
      <c r="S193" s="776" t="s">
        <v>964</v>
      </c>
      <c r="T193" s="799" t="s">
        <v>965</v>
      </c>
      <c r="U193" s="776" t="s">
        <v>1987</v>
      </c>
      <c r="V193" s="776" t="s">
        <v>990</v>
      </c>
      <c r="W193" s="776" t="s">
        <v>2638</v>
      </c>
      <c r="X193" s="832">
        <v>1</v>
      </c>
      <c r="Y193" s="824" t="s">
        <v>977</v>
      </c>
      <c r="Z193" s="793" t="s">
        <v>154</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1026</v>
      </c>
      <c r="B194" s="776">
        <v>188</v>
      </c>
      <c r="C194" s="792" t="s">
        <v>2639</v>
      </c>
      <c r="D194" s="776" t="s">
        <v>2627</v>
      </c>
      <c r="E194" s="776" t="s">
        <v>1819</v>
      </c>
      <c r="F194" s="788" t="s">
        <v>2640</v>
      </c>
      <c r="G194" s="793" t="s">
        <v>160</v>
      </c>
      <c r="H194" s="794" t="s">
        <v>2641</v>
      </c>
      <c r="I194" s="795"/>
      <c r="J194" s="796">
        <v>1</v>
      </c>
      <c r="K194" s="796"/>
      <c r="L194" s="796"/>
      <c r="M194" s="796"/>
      <c r="N194" s="796"/>
      <c r="O194" s="796"/>
      <c r="P194" s="797"/>
      <c r="Q194" s="798">
        <f t="shared" si="2"/>
        <v>1</v>
      </c>
      <c r="R194" s="792" t="s">
        <v>983</v>
      </c>
      <c r="S194" s="776" t="s">
        <v>964</v>
      </c>
      <c r="T194" s="799" t="s">
        <v>965</v>
      </c>
      <c r="U194" s="776" t="s">
        <v>1998</v>
      </c>
      <c r="V194" s="776" t="s">
        <v>269</v>
      </c>
      <c r="W194" s="776" t="s">
        <v>2642</v>
      </c>
      <c r="X194" s="1278">
        <v>2</v>
      </c>
      <c r="Y194" s="824" t="s">
        <v>977</v>
      </c>
      <c r="Z194" s="793" t="s">
        <v>160</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1026</v>
      </c>
      <c r="B195" s="776">
        <v>189</v>
      </c>
      <c r="C195" s="792" t="s">
        <v>2643</v>
      </c>
      <c r="D195" s="776" t="s">
        <v>2627</v>
      </c>
      <c r="E195" s="776" t="s">
        <v>1808</v>
      </c>
      <c r="F195" s="788" t="s">
        <v>2644</v>
      </c>
      <c r="G195" s="793" t="s">
        <v>2060</v>
      </c>
      <c r="H195" s="794" t="s">
        <v>2645</v>
      </c>
      <c r="I195" s="795"/>
      <c r="J195" s="796">
        <v>1</v>
      </c>
      <c r="K195" s="796"/>
      <c r="L195" s="796"/>
      <c r="M195" s="796"/>
      <c r="N195" s="796"/>
      <c r="O195" s="796"/>
      <c r="P195" s="797"/>
      <c r="Q195" s="798">
        <f t="shared" si="2"/>
        <v>1</v>
      </c>
      <c r="R195" s="792" t="s">
        <v>983</v>
      </c>
      <c r="S195" s="776" t="s">
        <v>964</v>
      </c>
      <c r="T195" s="799" t="s">
        <v>965</v>
      </c>
      <c r="U195" s="776" t="s">
        <v>2062</v>
      </c>
      <c r="V195" s="776" t="s">
        <v>990</v>
      </c>
      <c r="W195" s="776" t="s">
        <v>2646</v>
      </c>
      <c r="X195" s="1278">
        <v>2</v>
      </c>
      <c r="Y195" s="801" t="s">
        <v>977</v>
      </c>
      <c r="Z195" s="793" t="s">
        <v>1914</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961</v>
      </c>
      <c r="BM195" s="788" t="s">
        <v>961</v>
      </c>
      <c r="BN195" s="788" t="s">
        <v>961</v>
      </c>
      <c r="BO195" s="788" t="s">
        <v>961</v>
      </c>
      <c r="BP195" s="799" t="s">
        <v>961</v>
      </c>
      <c r="BQ195" s="811" t="s">
        <v>1854</v>
      </c>
      <c r="BR195" s="803" t="s">
        <v>1854</v>
      </c>
      <c r="BS195" s="803" t="s">
        <v>1854</v>
      </c>
      <c r="BT195" s="803" t="s">
        <v>1854</v>
      </c>
      <c r="BU195" s="808" t="s">
        <v>1854</v>
      </c>
      <c r="BV195" s="807" t="s">
        <v>1854</v>
      </c>
      <c r="BW195" s="803" t="s">
        <v>1854</v>
      </c>
      <c r="BX195" s="803" t="s">
        <v>1854</v>
      </c>
      <c r="BY195" s="803" t="s">
        <v>1854</v>
      </c>
      <c r="BZ195" s="803" t="s">
        <v>1854</v>
      </c>
      <c r="CA195" s="809" t="s">
        <v>1854</v>
      </c>
      <c r="CB195" s="810" t="s">
        <v>1854</v>
      </c>
      <c r="CC195" s="810" t="s">
        <v>1854</v>
      </c>
      <c r="CD195" s="810" t="s">
        <v>1854</v>
      </c>
      <c r="CE195" s="823" t="s">
        <v>1854</v>
      </c>
      <c r="CF195" s="810" t="s">
        <v>1854</v>
      </c>
      <c r="CG195" s="810" t="s">
        <v>1854</v>
      </c>
      <c r="CH195" s="810" t="s">
        <v>1854</v>
      </c>
      <c r="CI195" s="810" t="s">
        <v>1854</v>
      </c>
      <c r="CJ195" s="823" t="s">
        <v>1854</v>
      </c>
      <c r="CK195" s="811" t="s">
        <v>1854</v>
      </c>
      <c r="CL195" s="803" t="s">
        <v>1854</v>
      </c>
      <c r="CM195" s="803" t="s">
        <v>1854</v>
      </c>
      <c r="CN195" s="803" t="s">
        <v>1854</v>
      </c>
      <c r="CO195" s="808" t="s">
        <v>1854</v>
      </c>
      <c r="CP195" s="811" t="s">
        <v>1854</v>
      </c>
      <c r="CQ195" s="803" t="s">
        <v>1854</v>
      </c>
      <c r="CR195" s="803" t="s">
        <v>1854</v>
      </c>
      <c r="CS195" s="803" t="s">
        <v>1854</v>
      </c>
      <c r="CT195" s="808" t="s">
        <v>1854</v>
      </c>
      <c r="CU195" s="1288">
        <v>-0.54400000000000004</v>
      </c>
      <c r="CV195" s="1287" t="s">
        <v>1854</v>
      </c>
      <c r="CW195" s="1287" t="s">
        <v>1854</v>
      </c>
      <c r="CX195" s="1289" t="s">
        <v>1854</v>
      </c>
      <c r="CY195" s="1287" t="s">
        <v>1854</v>
      </c>
      <c r="CZ195" s="1287" t="s">
        <v>1854</v>
      </c>
      <c r="DA195" s="1287" t="s">
        <v>1854</v>
      </c>
      <c r="DB195" s="1289" t="s">
        <v>1854</v>
      </c>
      <c r="DC195" s="788"/>
      <c r="DD195" s="816">
        <v>1</v>
      </c>
      <c r="DE195" s="817"/>
    </row>
    <row r="196" spans="1:109" ht="15.75" customHeight="1">
      <c r="A196" s="775" t="s">
        <v>1026</v>
      </c>
      <c r="B196" s="776">
        <v>190</v>
      </c>
      <c r="C196" s="792" t="s">
        <v>2647</v>
      </c>
      <c r="D196" s="776" t="s">
        <v>2627</v>
      </c>
      <c r="E196" s="776" t="s">
        <v>1819</v>
      </c>
      <c r="F196" s="788" t="s">
        <v>2648</v>
      </c>
      <c r="G196" s="793" t="s">
        <v>1899</v>
      </c>
      <c r="H196" s="794" t="s">
        <v>2649</v>
      </c>
      <c r="I196" s="795"/>
      <c r="J196" s="796">
        <v>1</v>
      </c>
      <c r="K196" s="796"/>
      <c r="L196" s="796"/>
      <c r="M196" s="796"/>
      <c r="N196" s="796"/>
      <c r="O196" s="796"/>
      <c r="P196" s="797"/>
      <c r="Q196" s="798">
        <f t="shared" si="2"/>
        <v>1</v>
      </c>
      <c r="R196" s="792" t="s">
        <v>983</v>
      </c>
      <c r="S196" s="776" t="s">
        <v>964</v>
      </c>
      <c r="T196" s="799" t="s">
        <v>965</v>
      </c>
      <c r="U196" s="776" t="s">
        <v>1897</v>
      </c>
      <c r="V196" s="776" t="s">
        <v>990</v>
      </c>
      <c r="W196" s="776" t="s">
        <v>2650</v>
      </c>
      <c r="X196" s="832">
        <v>0</v>
      </c>
      <c r="Y196" s="801" t="s">
        <v>977</v>
      </c>
      <c r="Z196" s="793" t="s">
        <v>1899</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961</v>
      </c>
      <c r="BM196" s="788" t="s">
        <v>961</v>
      </c>
      <c r="BN196" s="788" t="s">
        <v>961</v>
      </c>
      <c r="BO196" s="788" t="s">
        <v>961</v>
      </c>
      <c r="BP196" s="799" t="s">
        <v>961</v>
      </c>
      <c r="BQ196" s="807" t="s">
        <v>1854</v>
      </c>
      <c r="BR196" s="803" t="s">
        <v>1854</v>
      </c>
      <c r="BS196" s="803" t="s">
        <v>1854</v>
      </c>
      <c r="BT196" s="803" t="s">
        <v>1854</v>
      </c>
      <c r="BU196" s="808" t="s">
        <v>1854</v>
      </c>
      <c r="BV196" s="807" t="s">
        <v>1854</v>
      </c>
      <c r="BW196" s="803" t="s">
        <v>1854</v>
      </c>
      <c r="BX196" s="803" t="s">
        <v>1854</v>
      </c>
      <c r="BY196" s="803" t="s">
        <v>1854</v>
      </c>
      <c r="BZ196" s="803" t="s">
        <v>1854</v>
      </c>
      <c r="CA196" s="811" t="s">
        <v>1854</v>
      </c>
      <c r="CB196" s="803" t="s">
        <v>1854</v>
      </c>
      <c r="CC196" s="803" t="s">
        <v>1854</v>
      </c>
      <c r="CD196" s="803" t="s">
        <v>1854</v>
      </c>
      <c r="CE196" s="808" t="s">
        <v>1854</v>
      </c>
      <c r="CF196" s="803" t="s">
        <v>1854</v>
      </c>
      <c r="CG196" s="803" t="s">
        <v>1854</v>
      </c>
      <c r="CH196" s="803" t="s">
        <v>1854</v>
      </c>
      <c r="CI196" s="803" t="s">
        <v>1854</v>
      </c>
      <c r="CJ196" s="808" t="s">
        <v>1854</v>
      </c>
      <c r="CK196" s="811" t="s">
        <v>1854</v>
      </c>
      <c r="CL196" s="803" t="s">
        <v>1854</v>
      </c>
      <c r="CM196" s="803" t="s">
        <v>1854</v>
      </c>
      <c r="CN196" s="803" t="s">
        <v>1854</v>
      </c>
      <c r="CO196" s="808" t="s">
        <v>1854</v>
      </c>
      <c r="CP196" s="811" t="s">
        <v>1854</v>
      </c>
      <c r="CQ196" s="803" t="s">
        <v>1854</v>
      </c>
      <c r="CR196" s="803" t="s">
        <v>1854</v>
      </c>
      <c r="CS196" s="803" t="s">
        <v>1854</v>
      </c>
      <c r="CT196" s="808" t="s">
        <v>1854</v>
      </c>
      <c r="CU196" s="1288">
        <v>-1.89E-3</v>
      </c>
      <c r="CV196" s="1287" t="s">
        <v>1854</v>
      </c>
      <c r="CW196" s="1287" t="s">
        <v>1854</v>
      </c>
      <c r="CX196" s="1289" t="s">
        <v>1854</v>
      </c>
      <c r="CY196" s="1287" t="s">
        <v>1854</v>
      </c>
      <c r="CZ196" s="1287" t="s">
        <v>1854</v>
      </c>
      <c r="DA196" s="1287" t="s">
        <v>1854</v>
      </c>
      <c r="DB196" s="1289" t="s">
        <v>1854</v>
      </c>
      <c r="DC196" s="788"/>
      <c r="DD196" s="816">
        <v>1</v>
      </c>
      <c r="DE196" s="817"/>
    </row>
    <row r="197" spans="1:109" ht="15.75" customHeight="1">
      <c r="A197" s="775" t="s">
        <v>1026</v>
      </c>
      <c r="B197" s="776">
        <v>191</v>
      </c>
      <c r="C197" s="792" t="s">
        <v>2651</v>
      </c>
      <c r="D197" s="776" t="s">
        <v>2652</v>
      </c>
      <c r="E197" s="776" t="s">
        <v>1819</v>
      </c>
      <c r="F197" s="788" t="s">
        <v>2653</v>
      </c>
      <c r="G197" s="793" t="s">
        <v>2654</v>
      </c>
      <c r="H197" s="794" t="s">
        <v>2655</v>
      </c>
      <c r="I197" s="795"/>
      <c r="J197" s="796">
        <v>1</v>
      </c>
      <c r="K197" s="796"/>
      <c r="L197" s="796"/>
      <c r="M197" s="796"/>
      <c r="N197" s="796"/>
      <c r="O197" s="796"/>
      <c r="P197" s="797"/>
      <c r="Q197" s="798">
        <f t="shared" si="2"/>
        <v>1</v>
      </c>
      <c r="R197" s="792" t="s">
        <v>986</v>
      </c>
      <c r="S197" s="776" t="s">
        <v>964</v>
      </c>
      <c r="T197" s="799" t="s">
        <v>965</v>
      </c>
      <c r="U197" s="776" t="s">
        <v>1879</v>
      </c>
      <c r="V197" s="776" t="s">
        <v>990</v>
      </c>
      <c r="W197" s="776" t="s">
        <v>2656</v>
      </c>
      <c r="X197" s="832">
        <v>0</v>
      </c>
      <c r="Y197" s="801" t="s">
        <v>966</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961</v>
      </c>
      <c r="BM197" s="788" t="s">
        <v>961</v>
      </c>
      <c r="BN197" s="788" t="s">
        <v>961</v>
      </c>
      <c r="BO197" s="788" t="s">
        <v>961</v>
      </c>
      <c r="BP197" s="799" t="s">
        <v>961</v>
      </c>
      <c r="BQ197" s="811" t="s">
        <v>1854</v>
      </c>
      <c r="BR197" s="803" t="s">
        <v>1854</v>
      </c>
      <c r="BS197" s="803" t="s">
        <v>1854</v>
      </c>
      <c r="BT197" s="803" t="s">
        <v>1854</v>
      </c>
      <c r="BU197" s="808" t="s">
        <v>1854</v>
      </c>
      <c r="BV197" s="811" t="s">
        <v>1854</v>
      </c>
      <c r="BW197" s="803" t="s">
        <v>1854</v>
      </c>
      <c r="BX197" s="803" t="s">
        <v>1854</v>
      </c>
      <c r="BY197" s="803" t="s">
        <v>1854</v>
      </c>
      <c r="BZ197" s="803" t="s">
        <v>1854</v>
      </c>
      <c r="CA197" s="811" t="s">
        <v>1854</v>
      </c>
      <c r="CB197" s="803" t="s">
        <v>1854</v>
      </c>
      <c r="CC197" s="803" t="s">
        <v>1854</v>
      </c>
      <c r="CD197" s="803" t="s">
        <v>1854</v>
      </c>
      <c r="CE197" s="808" t="s">
        <v>1854</v>
      </c>
      <c r="CF197" s="803" t="s">
        <v>1854</v>
      </c>
      <c r="CG197" s="803" t="s">
        <v>1854</v>
      </c>
      <c r="CH197" s="803" t="s">
        <v>1854</v>
      </c>
      <c r="CI197" s="803" t="s">
        <v>1854</v>
      </c>
      <c r="CJ197" s="808" t="s">
        <v>1854</v>
      </c>
      <c r="CK197" s="811" t="s">
        <v>1854</v>
      </c>
      <c r="CL197" s="803" t="s">
        <v>1854</v>
      </c>
      <c r="CM197" s="803" t="s">
        <v>1854</v>
      </c>
      <c r="CN197" s="803" t="s">
        <v>1854</v>
      </c>
      <c r="CO197" s="808" t="s">
        <v>1854</v>
      </c>
      <c r="CP197" s="811" t="s">
        <v>1854</v>
      </c>
      <c r="CQ197" s="803" t="s">
        <v>1854</v>
      </c>
      <c r="CR197" s="803" t="s">
        <v>1854</v>
      </c>
      <c r="CS197" s="803" t="s">
        <v>1854</v>
      </c>
      <c r="CT197" s="808" t="s">
        <v>1854</v>
      </c>
      <c r="CU197" s="1288">
        <v>-8.0000000000000004E-4</v>
      </c>
      <c r="CV197" s="1287" t="s">
        <v>1854</v>
      </c>
      <c r="CW197" s="1287" t="s">
        <v>1854</v>
      </c>
      <c r="CX197" s="1289" t="s">
        <v>1854</v>
      </c>
      <c r="CY197" s="1287">
        <v>4.0000000000000002E-4</v>
      </c>
      <c r="CZ197" s="1287" t="s">
        <v>1854</v>
      </c>
      <c r="DA197" s="1287" t="s">
        <v>1854</v>
      </c>
      <c r="DB197" s="1289" t="s">
        <v>1854</v>
      </c>
      <c r="DC197" s="788"/>
      <c r="DD197" s="816">
        <v>1</v>
      </c>
      <c r="DE197" s="817"/>
    </row>
    <row r="198" spans="1:109" ht="15.75" customHeight="1">
      <c r="A198" s="775" t="s">
        <v>1026</v>
      </c>
      <c r="B198" s="776">
        <v>192</v>
      </c>
      <c r="C198" s="792" t="s">
        <v>2657</v>
      </c>
      <c r="D198" s="776" t="s">
        <v>2652</v>
      </c>
      <c r="E198" s="776" t="s">
        <v>1819</v>
      </c>
      <c r="F198" s="788" t="s">
        <v>2658</v>
      </c>
      <c r="G198" s="793" t="s">
        <v>2023</v>
      </c>
      <c r="H198" s="794" t="s">
        <v>2659</v>
      </c>
      <c r="I198" s="795">
        <v>1</v>
      </c>
      <c r="J198" s="796"/>
      <c r="K198" s="796"/>
      <c r="L198" s="796"/>
      <c r="M198" s="796"/>
      <c r="N198" s="796"/>
      <c r="O198" s="796"/>
      <c r="P198" s="797"/>
      <c r="Q198" s="798">
        <f t="shared" si="2"/>
        <v>1</v>
      </c>
      <c r="R198" s="792" t="s">
        <v>986</v>
      </c>
      <c r="S198" s="776" t="s">
        <v>964</v>
      </c>
      <c r="T198" s="799" t="s">
        <v>965</v>
      </c>
      <c r="U198" s="776" t="s">
        <v>1891</v>
      </c>
      <c r="V198" s="776" t="s">
        <v>990</v>
      </c>
      <c r="W198" s="776" t="s">
        <v>1892</v>
      </c>
      <c r="X198" s="832">
        <v>1</v>
      </c>
      <c r="Y198" s="801" t="s">
        <v>977</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961</v>
      </c>
      <c r="BM198" s="788" t="s">
        <v>961</v>
      </c>
      <c r="BN198" s="788" t="s">
        <v>961</v>
      </c>
      <c r="BO198" s="788" t="s">
        <v>961</v>
      </c>
      <c r="BP198" s="799" t="s">
        <v>961</v>
      </c>
      <c r="BQ198" s="811" t="s">
        <v>1854</v>
      </c>
      <c r="BR198" s="803" t="s">
        <v>1854</v>
      </c>
      <c r="BS198" s="803" t="s">
        <v>1854</v>
      </c>
      <c r="BT198" s="803" t="s">
        <v>1854</v>
      </c>
      <c r="BU198" s="808" t="s">
        <v>1854</v>
      </c>
      <c r="BV198" s="811" t="s">
        <v>1854</v>
      </c>
      <c r="BW198" s="803" t="s">
        <v>1854</v>
      </c>
      <c r="BX198" s="803" t="s">
        <v>1854</v>
      </c>
      <c r="BY198" s="803" t="s">
        <v>1854</v>
      </c>
      <c r="BZ198" s="803" t="s">
        <v>1854</v>
      </c>
      <c r="CA198" s="811" t="s">
        <v>1854</v>
      </c>
      <c r="CB198" s="803" t="s">
        <v>1854</v>
      </c>
      <c r="CC198" s="803" t="s">
        <v>1854</v>
      </c>
      <c r="CD198" s="803" t="s">
        <v>1854</v>
      </c>
      <c r="CE198" s="808" t="s">
        <v>1854</v>
      </c>
      <c r="CF198" s="803" t="s">
        <v>1854</v>
      </c>
      <c r="CG198" s="803" t="s">
        <v>1854</v>
      </c>
      <c r="CH198" s="803" t="s">
        <v>1854</v>
      </c>
      <c r="CI198" s="803" t="s">
        <v>1854</v>
      </c>
      <c r="CJ198" s="803" t="s">
        <v>1854</v>
      </c>
      <c r="CK198" s="811">
        <v>-1.7</v>
      </c>
      <c r="CL198" s="803">
        <v>-1.7</v>
      </c>
      <c r="CM198" s="803">
        <v>-1.7</v>
      </c>
      <c r="CN198" s="803">
        <v>-1.7</v>
      </c>
      <c r="CO198" s="808">
        <v>-1.7</v>
      </c>
      <c r="CP198" s="811" t="s">
        <v>1854</v>
      </c>
      <c r="CQ198" s="803" t="s">
        <v>1854</v>
      </c>
      <c r="CR198" s="803" t="s">
        <v>1854</v>
      </c>
      <c r="CS198" s="803" t="s">
        <v>1854</v>
      </c>
      <c r="CT198" s="808" t="s">
        <v>1854</v>
      </c>
      <c r="CU198" s="1288">
        <v>-1.9E-2</v>
      </c>
      <c r="CV198" s="1287" t="s">
        <v>1854</v>
      </c>
      <c r="CW198" s="1287" t="s">
        <v>1854</v>
      </c>
      <c r="CX198" s="1289" t="s">
        <v>1854</v>
      </c>
      <c r="CY198" s="1287">
        <v>1.6799999999999999E-2</v>
      </c>
      <c r="CZ198" s="1287" t="s">
        <v>1854</v>
      </c>
      <c r="DA198" s="1287" t="s">
        <v>1854</v>
      </c>
      <c r="DB198" s="1289" t="s">
        <v>1854</v>
      </c>
      <c r="DC198" s="788"/>
      <c r="DD198" s="816">
        <v>1</v>
      </c>
      <c r="DE198" s="817"/>
    </row>
    <row r="199" spans="1:109" ht="15.75" customHeight="1">
      <c r="A199" s="775" t="s">
        <v>1026</v>
      </c>
      <c r="B199" s="776">
        <v>193</v>
      </c>
      <c r="C199" s="792" t="s">
        <v>2660</v>
      </c>
      <c r="D199" s="776" t="s">
        <v>2652</v>
      </c>
      <c r="E199" s="776" t="s">
        <v>1819</v>
      </c>
      <c r="F199" s="788" t="s">
        <v>2661</v>
      </c>
      <c r="G199" s="793" t="s">
        <v>2662</v>
      </c>
      <c r="H199" s="794" t="s">
        <v>2663</v>
      </c>
      <c r="I199" s="795"/>
      <c r="J199" s="796">
        <v>1</v>
      </c>
      <c r="K199" s="796"/>
      <c r="L199" s="796"/>
      <c r="M199" s="796"/>
      <c r="N199" s="796"/>
      <c r="O199" s="796"/>
      <c r="P199" s="797"/>
      <c r="Q199" s="798">
        <f t="shared" si="2"/>
        <v>1</v>
      </c>
      <c r="R199" s="792" t="s">
        <v>2664</v>
      </c>
      <c r="S199" s="776" t="s">
        <v>964</v>
      </c>
      <c r="T199" s="799" t="s">
        <v>976</v>
      </c>
      <c r="U199" s="776" t="s">
        <v>2202</v>
      </c>
      <c r="V199" s="776" t="s">
        <v>117</v>
      </c>
      <c r="W199" s="776" t="s">
        <v>2665</v>
      </c>
      <c r="X199" s="932">
        <v>3</v>
      </c>
      <c r="Y199" s="822" t="s">
        <v>966</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961</v>
      </c>
      <c r="BQ199" s="811" t="s">
        <v>1854</v>
      </c>
      <c r="BR199" s="803" t="s">
        <v>1854</v>
      </c>
      <c r="BS199" s="803" t="s">
        <v>1854</v>
      </c>
      <c r="BT199" s="803" t="s">
        <v>1854</v>
      </c>
      <c r="BU199" s="808" t="s">
        <v>1854</v>
      </c>
      <c r="BV199" s="811" t="s">
        <v>1854</v>
      </c>
      <c r="BW199" s="803" t="s">
        <v>1854</v>
      </c>
      <c r="BX199" s="803" t="s">
        <v>1854</v>
      </c>
      <c r="BY199" s="803" t="s">
        <v>1854</v>
      </c>
      <c r="BZ199" s="803" t="s">
        <v>1854</v>
      </c>
      <c r="CA199" s="811" t="s">
        <v>1854</v>
      </c>
      <c r="CB199" s="803" t="s">
        <v>1854</v>
      </c>
      <c r="CC199" s="803" t="s">
        <v>1854</v>
      </c>
      <c r="CD199" s="803" t="s">
        <v>1854</v>
      </c>
      <c r="CE199" s="808" t="s">
        <v>1854</v>
      </c>
      <c r="CF199" s="803" t="s">
        <v>1854</v>
      </c>
      <c r="CG199" s="803" t="s">
        <v>1854</v>
      </c>
      <c r="CH199" s="803" t="s">
        <v>1854</v>
      </c>
      <c r="CI199" s="803" t="s">
        <v>1854</v>
      </c>
      <c r="CJ199" s="808" t="s">
        <v>1854</v>
      </c>
      <c r="CK199" s="811" t="s">
        <v>1854</v>
      </c>
      <c r="CL199" s="803" t="s">
        <v>1854</v>
      </c>
      <c r="CM199" s="803" t="s">
        <v>1854</v>
      </c>
      <c r="CN199" s="803" t="s">
        <v>1854</v>
      </c>
      <c r="CO199" s="808" t="s">
        <v>1854</v>
      </c>
      <c r="CP199" s="811" t="s">
        <v>1854</v>
      </c>
      <c r="CQ199" s="803" t="s">
        <v>1854</v>
      </c>
      <c r="CR199" s="803" t="s">
        <v>1854</v>
      </c>
      <c r="CS199" s="803" t="s">
        <v>1854</v>
      </c>
      <c r="CT199" s="808" t="s">
        <v>1854</v>
      </c>
      <c r="CU199" s="1288">
        <v>-0.186</v>
      </c>
      <c r="CV199" s="1287" t="s">
        <v>1854</v>
      </c>
      <c r="CW199" s="1287" t="s">
        <v>1854</v>
      </c>
      <c r="CX199" s="1289" t="s">
        <v>1854</v>
      </c>
      <c r="CY199" s="1287">
        <v>0.186</v>
      </c>
      <c r="CZ199" s="1287" t="s">
        <v>1854</v>
      </c>
      <c r="DA199" s="1287" t="s">
        <v>1854</v>
      </c>
      <c r="DB199" s="1289" t="s">
        <v>1854</v>
      </c>
      <c r="DC199" s="788"/>
      <c r="DD199" s="816">
        <v>1</v>
      </c>
      <c r="DE199" s="817"/>
    </row>
    <row r="200" spans="1:109" ht="15.75" customHeight="1">
      <c r="A200" s="775" t="s">
        <v>1026</v>
      </c>
      <c r="B200" s="776">
        <v>194</v>
      </c>
      <c r="C200" s="792" t="s">
        <v>2666</v>
      </c>
      <c r="D200" s="776" t="s">
        <v>2652</v>
      </c>
      <c r="E200" s="776" t="s">
        <v>1801</v>
      </c>
      <c r="F200" s="788" t="s">
        <v>2667</v>
      </c>
      <c r="G200" s="793" t="s">
        <v>2668</v>
      </c>
      <c r="H200" s="794" t="s">
        <v>2669</v>
      </c>
      <c r="I200" s="795"/>
      <c r="J200" s="796">
        <v>1</v>
      </c>
      <c r="K200" s="796"/>
      <c r="L200" s="796"/>
      <c r="M200" s="796"/>
      <c r="N200" s="796"/>
      <c r="O200" s="796"/>
      <c r="P200" s="797"/>
      <c r="Q200" s="798">
        <f t="shared" si="2"/>
        <v>1</v>
      </c>
      <c r="R200" s="792" t="s">
        <v>983</v>
      </c>
      <c r="S200" s="776" t="s">
        <v>964</v>
      </c>
      <c r="T200" s="799" t="s">
        <v>965</v>
      </c>
      <c r="U200" s="776" t="s">
        <v>2202</v>
      </c>
      <c r="V200" s="776" t="s">
        <v>269</v>
      </c>
      <c r="W200" s="776" t="s">
        <v>2670</v>
      </c>
      <c r="X200" s="832">
        <v>1</v>
      </c>
      <c r="Y200" s="822" t="s">
        <v>966</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961</v>
      </c>
      <c r="BM200" s="788" t="s">
        <v>961</v>
      </c>
      <c r="BN200" s="788" t="s">
        <v>961</v>
      </c>
      <c r="BO200" s="788" t="s">
        <v>961</v>
      </c>
      <c r="BP200" s="799" t="s">
        <v>961</v>
      </c>
      <c r="BQ200" s="811" t="s">
        <v>1854</v>
      </c>
      <c r="BR200" s="803" t="s">
        <v>1854</v>
      </c>
      <c r="BS200" s="803" t="s">
        <v>1854</v>
      </c>
      <c r="BT200" s="803" t="s">
        <v>1854</v>
      </c>
      <c r="BU200" s="808" t="s">
        <v>1854</v>
      </c>
      <c r="BV200" s="811">
        <v>70</v>
      </c>
      <c r="BW200" s="803">
        <v>70</v>
      </c>
      <c r="BX200" s="803">
        <v>70</v>
      </c>
      <c r="BY200" s="803">
        <v>70</v>
      </c>
      <c r="BZ200" s="803">
        <v>70</v>
      </c>
      <c r="CA200" s="820" t="s">
        <v>1854</v>
      </c>
      <c r="CB200" s="803" t="s">
        <v>1854</v>
      </c>
      <c r="CC200" s="803" t="s">
        <v>1854</v>
      </c>
      <c r="CD200" s="803" t="s">
        <v>1854</v>
      </c>
      <c r="CE200" s="808" t="s">
        <v>1854</v>
      </c>
      <c r="CF200" s="803" t="s">
        <v>1854</v>
      </c>
      <c r="CG200" s="803" t="s">
        <v>1854</v>
      </c>
      <c r="CH200" s="803" t="s">
        <v>1854</v>
      </c>
      <c r="CI200" s="803" t="s">
        <v>1854</v>
      </c>
      <c r="CJ200" s="808" t="s">
        <v>1854</v>
      </c>
      <c r="CK200" s="811" t="s">
        <v>1854</v>
      </c>
      <c r="CL200" s="803" t="s">
        <v>1854</v>
      </c>
      <c r="CM200" s="803" t="s">
        <v>1854</v>
      </c>
      <c r="CN200" s="803" t="s">
        <v>1854</v>
      </c>
      <c r="CO200" s="808" t="s">
        <v>1854</v>
      </c>
      <c r="CP200" s="811" t="s">
        <v>1854</v>
      </c>
      <c r="CQ200" s="803" t="s">
        <v>1854</v>
      </c>
      <c r="CR200" s="803" t="s">
        <v>1854</v>
      </c>
      <c r="CS200" s="803" t="s">
        <v>1854</v>
      </c>
      <c r="CT200" s="808" t="s">
        <v>1854</v>
      </c>
      <c r="CU200" s="1288">
        <v>-9.3999999999999997E-4</v>
      </c>
      <c r="CV200" s="1287" t="s">
        <v>1854</v>
      </c>
      <c r="CW200" s="1287" t="s">
        <v>1854</v>
      </c>
      <c r="CX200" s="1289" t="s">
        <v>1854</v>
      </c>
      <c r="CY200" s="1287" t="s">
        <v>1854</v>
      </c>
      <c r="CZ200" s="1287" t="s">
        <v>1854</v>
      </c>
      <c r="DA200" s="1287" t="s">
        <v>1854</v>
      </c>
      <c r="DB200" s="1289" t="s">
        <v>1854</v>
      </c>
      <c r="DC200" s="788"/>
      <c r="DD200" s="816">
        <v>1</v>
      </c>
      <c r="DE200" s="817"/>
    </row>
    <row r="201" spans="1:109" ht="15.75" customHeight="1">
      <c r="A201" s="775" t="s">
        <v>1026</v>
      </c>
      <c r="B201" s="776">
        <v>195</v>
      </c>
      <c r="C201" s="792" t="s">
        <v>2671</v>
      </c>
      <c r="D201" s="776" t="s">
        <v>2672</v>
      </c>
      <c r="E201" s="776" t="s">
        <v>1819</v>
      </c>
      <c r="F201" s="788" t="s">
        <v>2673</v>
      </c>
      <c r="G201" s="793" t="s">
        <v>2674</v>
      </c>
      <c r="H201" s="794" t="s">
        <v>2675</v>
      </c>
      <c r="I201" s="795"/>
      <c r="J201" s="796"/>
      <c r="K201" s="796"/>
      <c r="L201" s="796"/>
      <c r="M201" s="796">
        <v>1</v>
      </c>
      <c r="N201" s="796"/>
      <c r="O201" s="796"/>
      <c r="P201" s="797"/>
      <c r="Q201" s="798">
        <f t="shared" ref="Q201:Q264" si="3">SUM(I201:P201)</f>
        <v>1</v>
      </c>
      <c r="R201" s="792" t="s">
        <v>986</v>
      </c>
      <c r="S201" s="776" t="s">
        <v>964</v>
      </c>
      <c r="T201" s="799" t="s">
        <v>965</v>
      </c>
      <c r="U201" s="776" t="s">
        <v>2676</v>
      </c>
      <c r="V201" s="776" t="s">
        <v>269</v>
      </c>
      <c r="W201" s="776" t="s">
        <v>2343</v>
      </c>
      <c r="X201" s="1278">
        <v>2</v>
      </c>
      <c r="Y201" s="822" t="s">
        <v>977</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961</v>
      </c>
      <c r="BM201" s="788" t="s">
        <v>961</v>
      </c>
      <c r="BN201" s="788" t="s">
        <v>961</v>
      </c>
      <c r="BO201" s="788" t="s">
        <v>961</v>
      </c>
      <c r="BP201" s="799" t="s">
        <v>961</v>
      </c>
      <c r="BQ201" s="811" t="s">
        <v>1854</v>
      </c>
      <c r="BR201" s="803" t="s">
        <v>1854</v>
      </c>
      <c r="BS201" s="803" t="s">
        <v>1854</v>
      </c>
      <c r="BT201" s="803" t="s">
        <v>1854</v>
      </c>
      <c r="BU201" s="808" t="s">
        <v>1854</v>
      </c>
      <c r="BV201" s="809">
        <v>2.62</v>
      </c>
      <c r="BW201" s="810">
        <v>2.62</v>
      </c>
      <c r="BX201" s="810">
        <v>2.62</v>
      </c>
      <c r="BY201" s="810">
        <v>2.62</v>
      </c>
      <c r="BZ201" s="810">
        <v>2.62</v>
      </c>
      <c r="CA201" s="811" t="s">
        <v>1854</v>
      </c>
      <c r="CB201" s="803" t="s">
        <v>1854</v>
      </c>
      <c r="CC201" s="803" t="s">
        <v>1854</v>
      </c>
      <c r="CD201" s="803" t="s">
        <v>1854</v>
      </c>
      <c r="CE201" s="808" t="s">
        <v>1854</v>
      </c>
      <c r="CF201" s="813" t="s">
        <v>1854</v>
      </c>
      <c r="CG201" s="813" t="s">
        <v>1854</v>
      </c>
      <c r="CH201" s="813" t="s">
        <v>1854</v>
      </c>
      <c r="CI201" s="813" t="s">
        <v>1854</v>
      </c>
      <c r="CJ201" s="814" t="s">
        <v>1854</v>
      </c>
      <c r="CK201" s="811">
        <v>1.5</v>
      </c>
      <c r="CL201" s="803">
        <v>1.5</v>
      </c>
      <c r="CM201" s="803">
        <v>1.5</v>
      </c>
      <c r="CN201" s="803">
        <v>1.5</v>
      </c>
      <c r="CO201" s="808">
        <v>1.5</v>
      </c>
      <c r="CP201" s="811" t="s">
        <v>1854</v>
      </c>
      <c r="CQ201" s="803" t="s">
        <v>1854</v>
      </c>
      <c r="CR201" s="803" t="s">
        <v>1854</v>
      </c>
      <c r="CS201" s="803" t="s">
        <v>1854</v>
      </c>
      <c r="CT201" s="808" t="s">
        <v>1854</v>
      </c>
      <c r="CU201" s="1288">
        <v>-0.14000000000000001</v>
      </c>
      <c r="CV201" s="1287" t="s">
        <v>1854</v>
      </c>
      <c r="CW201" s="1287" t="s">
        <v>1854</v>
      </c>
      <c r="CX201" s="1289" t="s">
        <v>1854</v>
      </c>
      <c r="CY201" s="1287">
        <v>0.14000000000000001</v>
      </c>
      <c r="CZ201" s="1287" t="s">
        <v>1854</v>
      </c>
      <c r="DA201" s="1287" t="s">
        <v>1854</v>
      </c>
      <c r="DB201" s="1289" t="s">
        <v>1854</v>
      </c>
      <c r="DC201" s="788"/>
      <c r="DD201" s="816">
        <v>1</v>
      </c>
      <c r="DE201" s="817"/>
    </row>
    <row r="202" spans="1:109" ht="15.75" customHeight="1">
      <c r="A202" s="775" t="s">
        <v>1026</v>
      </c>
      <c r="B202" s="776">
        <v>196</v>
      </c>
      <c r="C202" s="792" t="s">
        <v>2677</v>
      </c>
      <c r="D202" s="776" t="s">
        <v>2672</v>
      </c>
      <c r="E202" s="776" t="s">
        <v>1819</v>
      </c>
      <c r="F202" s="788" t="s">
        <v>2678</v>
      </c>
      <c r="G202" s="793" t="s">
        <v>2679</v>
      </c>
      <c r="H202" s="794" t="s">
        <v>2680</v>
      </c>
      <c r="I202" s="795"/>
      <c r="J202" s="796"/>
      <c r="K202" s="796"/>
      <c r="L202" s="796"/>
      <c r="M202" s="796">
        <v>1</v>
      </c>
      <c r="N202" s="796"/>
      <c r="O202" s="796"/>
      <c r="P202" s="797"/>
      <c r="Q202" s="798">
        <f t="shared" si="3"/>
        <v>1</v>
      </c>
      <c r="R202" s="792" t="s">
        <v>983</v>
      </c>
      <c r="S202" s="776" t="s">
        <v>964</v>
      </c>
      <c r="T202" s="799" t="s">
        <v>965</v>
      </c>
      <c r="U202" s="776" t="s">
        <v>1941</v>
      </c>
      <c r="V202" s="776" t="s">
        <v>990</v>
      </c>
      <c r="W202" s="776" t="s">
        <v>2681</v>
      </c>
      <c r="X202" s="832">
        <v>0</v>
      </c>
      <c r="Y202" s="824" t="s">
        <v>966</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961</v>
      </c>
      <c r="BM202" s="788" t="s">
        <v>961</v>
      </c>
      <c r="BN202" s="788" t="s">
        <v>961</v>
      </c>
      <c r="BO202" s="788" t="s">
        <v>961</v>
      </c>
      <c r="BP202" s="799" t="s">
        <v>961</v>
      </c>
      <c r="BQ202" s="811" t="s">
        <v>1854</v>
      </c>
      <c r="BR202" s="803" t="s">
        <v>1854</v>
      </c>
      <c r="BS202" s="803" t="s">
        <v>1854</v>
      </c>
      <c r="BT202" s="803" t="s">
        <v>1854</v>
      </c>
      <c r="BU202" s="808" t="s">
        <v>1854</v>
      </c>
      <c r="BV202" s="811" t="s">
        <v>1854</v>
      </c>
      <c r="BW202" s="803" t="s">
        <v>1854</v>
      </c>
      <c r="BX202" s="803" t="s">
        <v>1854</v>
      </c>
      <c r="BY202" s="803" t="s">
        <v>1854</v>
      </c>
      <c r="BZ202" s="803" t="s">
        <v>1854</v>
      </c>
      <c r="CA202" s="811" t="s">
        <v>1854</v>
      </c>
      <c r="CB202" s="803" t="s">
        <v>1854</v>
      </c>
      <c r="CC202" s="803" t="s">
        <v>1854</v>
      </c>
      <c r="CD202" s="803" t="s">
        <v>1854</v>
      </c>
      <c r="CE202" s="808" t="s">
        <v>1854</v>
      </c>
      <c r="CF202" s="803" t="s">
        <v>1854</v>
      </c>
      <c r="CG202" s="803" t="s">
        <v>1854</v>
      </c>
      <c r="CH202" s="803" t="s">
        <v>1854</v>
      </c>
      <c r="CI202" s="803" t="s">
        <v>1854</v>
      </c>
      <c r="CJ202" s="808" t="s">
        <v>1854</v>
      </c>
      <c r="CK202" s="811" t="s">
        <v>1854</v>
      </c>
      <c r="CL202" s="803" t="s">
        <v>1854</v>
      </c>
      <c r="CM202" s="803" t="s">
        <v>1854</v>
      </c>
      <c r="CN202" s="803" t="s">
        <v>1854</v>
      </c>
      <c r="CO202" s="808" t="s">
        <v>1854</v>
      </c>
      <c r="CP202" s="811" t="s">
        <v>1854</v>
      </c>
      <c r="CQ202" s="803" t="s">
        <v>1854</v>
      </c>
      <c r="CR202" s="803" t="s">
        <v>1854</v>
      </c>
      <c r="CS202" s="803" t="s">
        <v>1854</v>
      </c>
      <c r="CT202" s="808" t="s">
        <v>1854</v>
      </c>
      <c r="CU202" s="1288">
        <v>-2.0999999999999999E-5</v>
      </c>
      <c r="CV202" s="1287" t="s">
        <v>1854</v>
      </c>
      <c r="CW202" s="1287" t="s">
        <v>1854</v>
      </c>
      <c r="CX202" s="1289" t="s">
        <v>1854</v>
      </c>
      <c r="CY202" s="1287" t="s">
        <v>1854</v>
      </c>
      <c r="CZ202" s="1287" t="s">
        <v>1854</v>
      </c>
      <c r="DA202" s="1287" t="s">
        <v>1854</v>
      </c>
      <c r="DB202" s="1289" t="s">
        <v>1854</v>
      </c>
      <c r="DC202" s="788"/>
      <c r="DD202" s="816">
        <v>1</v>
      </c>
      <c r="DE202" s="817"/>
    </row>
    <row r="203" spans="1:109" ht="15.75" customHeight="1">
      <c r="A203" s="775" t="s">
        <v>1026</v>
      </c>
      <c r="B203" s="776">
        <v>197</v>
      </c>
      <c r="C203" s="792" t="s">
        <v>2682</v>
      </c>
      <c r="D203" s="776" t="s">
        <v>2672</v>
      </c>
      <c r="E203" s="776" t="s">
        <v>1819</v>
      </c>
      <c r="F203" s="788" t="s">
        <v>2683</v>
      </c>
      <c r="G203" s="793" t="s">
        <v>1843</v>
      </c>
      <c r="H203" s="794" t="s">
        <v>2684</v>
      </c>
      <c r="I203" s="795"/>
      <c r="J203" s="796"/>
      <c r="K203" s="796"/>
      <c r="L203" s="796"/>
      <c r="M203" s="796">
        <v>1</v>
      </c>
      <c r="N203" s="796"/>
      <c r="O203" s="796"/>
      <c r="P203" s="797"/>
      <c r="Q203" s="798">
        <f t="shared" si="3"/>
        <v>1</v>
      </c>
      <c r="R203" s="792" t="s">
        <v>986</v>
      </c>
      <c r="S203" s="776" t="s">
        <v>964</v>
      </c>
      <c r="T203" s="799" t="s">
        <v>965</v>
      </c>
      <c r="U203" s="776" t="s">
        <v>1027</v>
      </c>
      <c r="V203" s="776" t="s">
        <v>1039</v>
      </c>
      <c r="W203" s="776" t="s">
        <v>2685</v>
      </c>
      <c r="X203" s="1278">
        <v>2</v>
      </c>
      <c r="Y203" s="822" t="s">
        <v>966</v>
      </c>
      <c r="Z203" s="793" t="s">
        <v>1843</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1026</v>
      </c>
      <c r="B204" s="776">
        <v>198</v>
      </c>
      <c r="C204" s="792" t="s">
        <v>2686</v>
      </c>
      <c r="D204" s="776" t="s">
        <v>2672</v>
      </c>
      <c r="E204" s="776" t="s">
        <v>1819</v>
      </c>
      <c r="F204" s="788" t="s">
        <v>2687</v>
      </c>
      <c r="G204" s="793" t="s">
        <v>1847</v>
      </c>
      <c r="H204" s="794" t="s">
        <v>2688</v>
      </c>
      <c r="I204" s="795"/>
      <c r="J204" s="796">
        <v>1</v>
      </c>
      <c r="K204" s="796"/>
      <c r="L204" s="796"/>
      <c r="M204" s="796"/>
      <c r="N204" s="796"/>
      <c r="O204" s="796"/>
      <c r="P204" s="797"/>
      <c r="Q204" s="798">
        <f t="shared" si="3"/>
        <v>1</v>
      </c>
      <c r="R204" s="792" t="s">
        <v>986</v>
      </c>
      <c r="S204" s="776" t="s">
        <v>964</v>
      </c>
      <c r="T204" s="799" t="s">
        <v>965</v>
      </c>
      <c r="U204" s="776" t="s">
        <v>1031</v>
      </c>
      <c r="V204" s="776" t="s">
        <v>1039</v>
      </c>
      <c r="W204" s="776" t="s">
        <v>2689</v>
      </c>
      <c r="X204" s="1278">
        <v>2</v>
      </c>
      <c r="Y204" s="825" t="s">
        <v>966</v>
      </c>
      <c r="Z204" s="793" t="s">
        <v>1847</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1026</v>
      </c>
      <c r="B205" s="776">
        <v>199</v>
      </c>
      <c r="C205" s="792" t="s">
        <v>2690</v>
      </c>
      <c r="D205" s="776" t="s">
        <v>2622</v>
      </c>
      <c r="E205" s="776" t="s">
        <v>1819</v>
      </c>
      <c r="F205" s="788" t="s">
        <v>2691</v>
      </c>
      <c r="G205" s="793" t="s">
        <v>2692</v>
      </c>
      <c r="H205" s="794" t="s">
        <v>2693</v>
      </c>
      <c r="I205" s="795"/>
      <c r="J205" s="796">
        <v>1</v>
      </c>
      <c r="K205" s="796"/>
      <c r="L205" s="796"/>
      <c r="M205" s="796"/>
      <c r="N205" s="796"/>
      <c r="O205" s="796"/>
      <c r="P205" s="797"/>
      <c r="Q205" s="798">
        <f t="shared" si="3"/>
        <v>1</v>
      </c>
      <c r="R205" s="792" t="s">
        <v>963</v>
      </c>
      <c r="S205" s="776"/>
      <c r="T205" s="799"/>
      <c r="U205" s="776" t="s">
        <v>1822</v>
      </c>
      <c r="V205" s="776" t="s">
        <v>269</v>
      </c>
      <c r="W205" s="776" t="s">
        <v>2694</v>
      </c>
      <c r="X205" s="832">
        <v>0</v>
      </c>
      <c r="Y205" s="829" t="s">
        <v>977</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1854</v>
      </c>
      <c r="BR205" s="803" t="s">
        <v>1854</v>
      </c>
      <c r="BS205" s="803" t="s">
        <v>1854</v>
      </c>
      <c r="BT205" s="803" t="s">
        <v>1854</v>
      </c>
      <c r="BU205" s="808" t="s">
        <v>1854</v>
      </c>
      <c r="BV205" s="811" t="s">
        <v>1854</v>
      </c>
      <c r="BW205" s="803" t="s">
        <v>1854</v>
      </c>
      <c r="BX205" s="803" t="s">
        <v>1854</v>
      </c>
      <c r="BY205" s="803" t="s">
        <v>1854</v>
      </c>
      <c r="BZ205" s="803" t="s">
        <v>1854</v>
      </c>
      <c r="CA205" s="811" t="s">
        <v>1854</v>
      </c>
      <c r="CB205" s="803" t="s">
        <v>1854</v>
      </c>
      <c r="CC205" s="803" t="s">
        <v>1854</v>
      </c>
      <c r="CD205" s="803" t="s">
        <v>1854</v>
      </c>
      <c r="CE205" s="808" t="s">
        <v>1854</v>
      </c>
      <c r="CF205" s="803" t="s">
        <v>1854</v>
      </c>
      <c r="CG205" s="803" t="s">
        <v>1854</v>
      </c>
      <c r="CH205" s="803" t="s">
        <v>1854</v>
      </c>
      <c r="CI205" s="803" t="s">
        <v>1854</v>
      </c>
      <c r="CJ205" s="808" t="s">
        <v>1854</v>
      </c>
      <c r="CK205" s="811" t="s">
        <v>1854</v>
      </c>
      <c r="CL205" s="803" t="s">
        <v>1854</v>
      </c>
      <c r="CM205" s="803" t="s">
        <v>1854</v>
      </c>
      <c r="CN205" s="803" t="s">
        <v>1854</v>
      </c>
      <c r="CO205" s="808" t="s">
        <v>1854</v>
      </c>
      <c r="CP205" s="811" t="s">
        <v>1854</v>
      </c>
      <c r="CQ205" s="803" t="s">
        <v>1854</v>
      </c>
      <c r="CR205" s="803" t="s">
        <v>1854</v>
      </c>
      <c r="CS205" s="803" t="s">
        <v>1854</v>
      </c>
      <c r="CT205" s="808" t="s">
        <v>1854</v>
      </c>
      <c r="CU205" s="1288" t="s">
        <v>1854</v>
      </c>
      <c r="CV205" s="1287" t="s">
        <v>1854</v>
      </c>
      <c r="CW205" s="1287" t="s">
        <v>1854</v>
      </c>
      <c r="CX205" s="1289" t="s">
        <v>1854</v>
      </c>
      <c r="CY205" s="1287" t="s">
        <v>1854</v>
      </c>
      <c r="CZ205" s="1287" t="s">
        <v>1854</v>
      </c>
      <c r="DA205" s="1287" t="s">
        <v>1854</v>
      </c>
      <c r="DB205" s="1289" t="s">
        <v>1854</v>
      </c>
      <c r="DC205" s="788"/>
      <c r="DD205" s="816">
        <v>1</v>
      </c>
      <c r="DE205" s="817"/>
    </row>
    <row r="206" spans="1:109" ht="15.75" customHeight="1">
      <c r="A206" s="775" t="s">
        <v>1026</v>
      </c>
      <c r="B206" s="776">
        <v>200</v>
      </c>
      <c r="C206" s="792" t="s">
        <v>2695</v>
      </c>
      <c r="D206" s="776" t="s">
        <v>2622</v>
      </c>
      <c r="E206" s="776" t="s">
        <v>1819</v>
      </c>
      <c r="F206" s="788" t="s">
        <v>2696</v>
      </c>
      <c r="G206" s="793" t="s">
        <v>491</v>
      </c>
      <c r="H206" s="794" t="s">
        <v>2697</v>
      </c>
      <c r="I206" s="795">
        <v>1</v>
      </c>
      <c r="J206" s="796"/>
      <c r="K206" s="796"/>
      <c r="L206" s="796"/>
      <c r="M206" s="796"/>
      <c r="N206" s="796"/>
      <c r="O206" s="796"/>
      <c r="P206" s="797"/>
      <c r="Q206" s="798">
        <f t="shared" si="3"/>
        <v>1</v>
      </c>
      <c r="R206" s="792" t="s">
        <v>963</v>
      </c>
      <c r="S206" s="776"/>
      <c r="T206" s="799"/>
      <c r="U206" s="776" t="s">
        <v>1822</v>
      </c>
      <c r="V206" s="776" t="s">
        <v>269</v>
      </c>
      <c r="W206" s="776" t="s">
        <v>2698</v>
      </c>
      <c r="X206" s="832">
        <v>1</v>
      </c>
      <c r="Y206" s="824" t="s">
        <v>977</v>
      </c>
      <c r="Z206" s="793" t="s">
        <v>491</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1026</v>
      </c>
      <c r="B207" s="776">
        <v>201</v>
      </c>
      <c r="C207" s="792" t="s">
        <v>2699</v>
      </c>
      <c r="D207" s="776" t="s">
        <v>2622</v>
      </c>
      <c r="E207" s="776" t="s">
        <v>1808</v>
      </c>
      <c r="F207" s="788" t="s">
        <v>2700</v>
      </c>
      <c r="G207" s="793" t="s">
        <v>2701</v>
      </c>
      <c r="H207" s="794" t="s">
        <v>2702</v>
      </c>
      <c r="I207" s="795">
        <v>1</v>
      </c>
      <c r="J207" s="796"/>
      <c r="K207" s="796"/>
      <c r="L207" s="796"/>
      <c r="M207" s="796"/>
      <c r="N207" s="796"/>
      <c r="O207" s="796"/>
      <c r="P207" s="797"/>
      <c r="Q207" s="798">
        <f t="shared" si="3"/>
        <v>1</v>
      </c>
      <c r="R207" s="792" t="s">
        <v>963</v>
      </c>
      <c r="S207" s="776"/>
      <c r="T207" s="799"/>
      <c r="U207" s="776" t="s">
        <v>1822</v>
      </c>
      <c r="V207" s="776" t="s">
        <v>990</v>
      </c>
      <c r="W207" s="776" t="s">
        <v>2703</v>
      </c>
      <c r="X207" s="832">
        <v>0</v>
      </c>
      <c r="Y207" s="829" t="s">
        <v>977</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1854</v>
      </c>
      <c r="BR207" s="803" t="s">
        <v>1854</v>
      </c>
      <c r="BS207" s="803" t="s">
        <v>1854</v>
      </c>
      <c r="BT207" s="803" t="s">
        <v>1854</v>
      </c>
      <c r="BU207" s="808" t="s">
        <v>1854</v>
      </c>
      <c r="BV207" s="811" t="s">
        <v>1854</v>
      </c>
      <c r="BW207" s="803" t="s">
        <v>1854</v>
      </c>
      <c r="BX207" s="803" t="s">
        <v>1854</v>
      </c>
      <c r="BY207" s="803" t="s">
        <v>1854</v>
      </c>
      <c r="BZ207" s="803" t="s">
        <v>1854</v>
      </c>
      <c r="CA207" s="811" t="s">
        <v>1854</v>
      </c>
      <c r="CB207" s="803" t="s">
        <v>1854</v>
      </c>
      <c r="CC207" s="803" t="s">
        <v>1854</v>
      </c>
      <c r="CD207" s="803" t="s">
        <v>1854</v>
      </c>
      <c r="CE207" s="808" t="s">
        <v>1854</v>
      </c>
      <c r="CF207" s="803" t="s">
        <v>1854</v>
      </c>
      <c r="CG207" s="803" t="s">
        <v>1854</v>
      </c>
      <c r="CH207" s="803" t="s">
        <v>1854</v>
      </c>
      <c r="CI207" s="803" t="s">
        <v>1854</v>
      </c>
      <c r="CJ207" s="808" t="s">
        <v>1854</v>
      </c>
      <c r="CK207" s="811" t="s">
        <v>1854</v>
      </c>
      <c r="CL207" s="803" t="s">
        <v>1854</v>
      </c>
      <c r="CM207" s="803" t="s">
        <v>1854</v>
      </c>
      <c r="CN207" s="803" t="s">
        <v>1854</v>
      </c>
      <c r="CO207" s="808" t="s">
        <v>1854</v>
      </c>
      <c r="CP207" s="811" t="s">
        <v>1854</v>
      </c>
      <c r="CQ207" s="803" t="s">
        <v>1854</v>
      </c>
      <c r="CR207" s="803" t="s">
        <v>1854</v>
      </c>
      <c r="CS207" s="803" t="s">
        <v>1854</v>
      </c>
      <c r="CT207" s="808" t="s">
        <v>1854</v>
      </c>
      <c r="CU207" s="1288" t="s">
        <v>1854</v>
      </c>
      <c r="CV207" s="1287" t="s">
        <v>1854</v>
      </c>
      <c r="CW207" s="1287" t="s">
        <v>1854</v>
      </c>
      <c r="CX207" s="1289" t="s">
        <v>1854</v>
      </c>
      <c r="CY207" s="1287" t="s">
        <v>1854</v>
      </c>
      <c r="CZ207" s="1287" t="s">
        <v>1854</v>
      </c>
      <c r="DA207" s="1287" t="s">
        <v>1854</v>
      </c>
      <c r="DB207" s="1289" t="s">
        <v>1854</v>
      </c>
      <c r="DC207" s="788"/>
      <c r="DD207" s="816">
        <v>1</v>
      </c>
      <c r="DE207" s="817"/>
    </row>
    <row r="208" spans="1:109" ht="15.75" customHeight="1">
      <c r="A208" s="775" t="s">
        <v>1026</v>
      </c>
      <c r="B208" s="776">
        <v>202</v>
      </c>
      <c r="C208" s="792" t="s">
        <v>2704</v>
      </c>
      <c r="D208" s="776" t="s">
        <v>2652</v>
      </c>
      <c r="E208" s="776" t="s">
        <v>1801</v>
      </c>
      <c r="F208" s="788" t="s">
        <v>2705</v>
      </c>
      <c r="G208" s="793" t="s">
        <v>2706</v>
      </c>
      <c r="H208" s="794" t="s">
        <v>2707</v>
      </c>
      <c r="I208" s="795"/>
      <c r="J208" s="796">
        <v>1</v>
      </c>
      <c r="K208" s="796"/>
      <c r="L208" s="796"/>
      <c r="M208" s="796"/>
      <c r="N208" s="796"/>
      <c r="O208" s="796"/>
      <c r="P208" s="797"/>
      <c r="Q208" s="798">
        <f t="shared" si="3"/>
        <v>1</v>
      </c>
      <c r="R208" s="792" t="s">
        <v>963</v>
      </c>
      <c r="S208" s="776"/>
      <c r="T208" s="799"/>
      <c r="U208" s="776" t="s">
        <v>2045</v>
      </c>
      <c r="V208" s="776" t="s">
        <v>269</v>
      </c>
      <c r="W208" s="776" t="s">
        <v>2708</v>
      </c>
      <c r="X208" s="1278">
        <v>1</v>
      </c>
      <c r="Y208" s="824" t="s">
        <v>977</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1854</v>
      </c>
      <c r="BR208" s="803" t="s">
        <v>1854</v>
      </c>
      <c r="BS208" s="803" t="s">
        <v>1854</v>
      </c>
      <c r="BT208" s="803" t="s">
        <v>1854</v>
      </c>
      <c r="BU208" s="808" t="s">
        <v>1854</v>
      </c>
      <c r="BV208" s="811" t="s">
        <v>1854</v>
      </c>
      <c r="BW208" s="803" t="s">
        <v>1854</v>
      </c>
      <c r="BX208" s="803" t="s">
        <v>1854</v>
      </c>
      <c r="BY208" s="803" t="s">
        <v>1854</v>
      </c>
      <c r="BZ208" s="803" t="s">
        <v>1854</v>
      </c>
      <c r="CA208" s="811" t="s">
        <v>1854</v>
      </c>
      <c r="CB208" s="803" t="s">
        <v>1854</v>
      </c>
      <c r="CC208" s="803" t="s">
        <v>1854</v>
      </c>
      <c r="CD208" s="803" t="s">
        <v>1854</v>
      </c>
      <c r="CE208" s="808" t="s">
        <v>1854</v>
      </c>
      <c r="CF208" s="803" t="s">
        <v>1854</v>
      </c>
      <c r="CG208" s="803" t="s">
        <v>1854</v>
      </c>
      <c r="CH208" s="803" t="s">
        <v>1854</v>
      </c>
      <c r="CI208" s="803" t="s">
        <v>1854</v>
      </c>
      <c r="CJ208" s="803" t="s">
        <v>1854</v>
      </c>
      <c r="CK208" s="811" t="s">
        <v>1854</v>
      </c>
      <c r="CL208" s="803" t="s">
        <v>1854</v>
      </c>
      <c r="CM208" s="803" t="s">
        <v>1854</v>
      </c>
      <c r="CN208" s="803" t="s">
        <v>1854</v>
      </c>
      <c r="CO208" s="808" t="s">
        <v>1854</v>
      </c>
      <c r="CP208" s="811" t="s">
        <v>1854</v>
      </c>
      <c r="CQ208" s="803" t="s">
        <v>1854</v>
      </c>
      <c r="CR208" s="803" t="s">
        <v>1854</v>
      </c>
      <c r="CS208" s="803" t="s">
        <v>1854</v>
      </c>
      <c r="CT208" s="808" t="s">
        <v>1854</v>
      </c>
      <c r="CU208" s="1288" t="s">
        <v>1854</v>
      </c>
      <c r="CV208" s="1287" t="s">
        <v>1854</v>
      </c>
      <c r="CW208" s="1287" t="s">
        <v>1854</v>
      </c>
      <c r="CX208" s="1289" t="s">
        <v>1854</v>
      </c>
      <c r="CY208" s="1287" t="s">
        <v>1854</v>
      </c>
      <c r="CZ208" s="1287" t="s">
        <v>1854</v>
      </c>
      <c r="DA208" s="1287" t="s">
        <v>1854</v>
      </c>
      <c r="DB208" s="1289" t="s">
        <v>1854</v>
      </c>
      <c r="DC208" s="788"/>
      <c r="DD208" s="816">
        <v>1</v>
      </c>
      <c r="DE208" s="817"/>
    </row>
    <row r="209" spans="1:109" ht="15.75" customHeight="1">
      <c r="A209" s="775" t="s">
        <v>1026</v>
      </c>
      <c r="B209" s="776">
        <v>203</v>
      </c>
      <c r="C209" s="792" t="s">
        <v>2709</v>
      </c>
      <c r="D209" s="776" t="s">
        <v>2710</v>
      </c>
      <c r="E209" s="776" t="s">
        <v>1801</v>
      </c>
      <c r="F209" s="788" t="s">
        <v>2711</v>
      </c>
      <c r="G209" s="793" t="s">
        <v>2712</v>
      </c>
      <c r="H209" s="794" t="s">
        <v>2713</v>
      </c>
      <c r="I209" s="795"/>
      <c r="J209" s="796"/>
      <c r="K209" s="796"/>
      <c r="L209" s="796"/>
      <c r="M209" s="796">
        <v>1</v>
      </c>
      <c r="N209" s="796"/>
      <c r="O209" s="796"/>
      <c r="P209" s="797"/>
      <c r="Q209" s="798">
        <f t="shared" si="3"/>
        <v>1</v>
      </c>
      <c r="R209" s="792" t="s">
        <v>963</v>
      </c>
      <c r="S209" s="776"/>
      <c r="T209" s="799"/>
      <c r="U209" s="776" t="s">
        <v>1941</v>
      </c>
      <c r="V209" s="776" t="s">
        <v>269</v>
      </c>
      <c r="W209" s="776" t="s">
        <v>2714</v>
      </c>
      <c r="X209" s="832">
        <v>0</v>
      </c>
      <c r="Y209" s="822" t="s">
        <v>966</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1854</v>
      </c>
      <c r="BR209" s="803" t="s">
        <v>1854</v>
      </c>
      <c r="BS209" s="803" t="s">
        <v>1854</v>
      </c>
      <c r="BT209" s="803" t="s">
        <v>1854</v>
      </c>
      <c r="BU209" s="808" t="s">
        <v>1854</v>
      </c>
      <c r="BV209" s="811" t="s">
        <v>1854</v>
      </c>
      <c r="BW209" s="803" t="s">
        <v>1854</v>
      </c>
      <c r="BX209" s="803" t="s">
        <v>1854</v>
      </c>
      <c r="BY209" s="803" t="s">
        <v>1854</v>
      </c>
      <c r="BZ209" s="803" t="s">
        <v>1854</v>
      </c>
      <c r="CA209" s="811" t="s">
        <v>1854</v>
      </c>
      <c r="CB209" s="803" t="s">
        <v>1854</v>
      </c>
      <c r="CC209" s="803" t="s">
        <v>1854</v>
      </c>
      <c r="CD209" s="803" t="s">
        <v>1854</v>
      </c>
      <c r="CE209" s="808" t="s">
        <v>1854</v>
      </c>
      <c r="CF209" s="803" t="s">
        <v>1854</v>
      </c>
      <c r="CG209" s="803" t="s">
        <v>1854</v>
      </c>
      <c r="CH209" s="803" t="s">
        <v>1854</v>
      </c>
      <c r="CI209" s="803" t="s">
        <v>1854</v>
      </c>
      <c r="CJ209" s="808" t="s">
        <v>1854</v>
      </c>
      <c r="CK209" s="811" t="s">
        <v>1854</v>
      </c>
      <c r="CL209" s="803" t="s">
        <v>1854</v>
      </c>
      <c r="CM209" s="803" t="s">
        <v>1854</v>
      </c>
      <c r="CN209" s="803" t="s">
        <v>1854</v>
      </c>
      <c r="CO209" s="808" t="s">
        <v>1854</v>
      </c>
      <c r="CP209" s="811" t="s">
        <v>1854</v>
      </c>
      <c r="CQ209" s="803" t="s">
        <v>1854</v>
      </c>
      <c r="CR209" s="803" t="s">
        <v>1854</v>
      </c>
      <c r="CS209" s="803" t="s">
        <v>1854</v>
      </c>
      <c r="CT209" s="808" t="s">
        <v>1854</v>
      </c>
      <c r="CU209" s="1288" t="s">
        <v>1854</v>
      </c>
      <c r="CV209" s="1287" t="s">
        <v>1854</v>
      </c>
      <c r="CW209" s="1287" t="s">
        <v>1854</v>
      </c>
      <c r="CX209" s="1289" t="s">
        <v>1854</v>
      </c>
      <c r="CY209" s="1287" t="s">
        <v>1854</v>
      </c>
      <c r="CZ209" s="1287" t="s">
        <v>1854</v>
      </c>
      <c r="DA209" s="1287" t="s">
        <v>1854</v>
      </c>
      <c r="DB209" s="1289" t="s">
        <v>1854</v>
      </c>
      <c r="DC209" s="788"/>
      <c r="DD209" s="816">
        <v>1</v>
      </c>
      <c r="DE209" s="817"/>
    </row>
    <row r="210" spans="1:109" ht="15.75" customHeight="1">
      <c r="A210" s="775" t="s">
        <v>1026</v>
      </c>
      <c r="B210" s="776">
        <v>204</v>
      </c>
      <c r="C210" s="792" t="s">
        <v>2715</v>
      </c>
      <c r="D210" s="776" t="s">
        <v>2716</v>
      </c>
      <c r="E210" s="776" t="s">
        <v>1808</v>
      </c>
      <c r="F210" s="788" t="s">
        <v>2717</v>
      </c>
      <c r="G210" s="793" t="s">
        <v>2718</v>
      </c>
      <c r="H210" s="794" t="s">
        <v>2719</v>
      </c>
      <c r="I210" s="795"/>
      <c r="J210" s="796">
        <v>1</v>
      </c>
      <c r="K210" s="796"/>
      <c r="L210" s="796"/>
      <c r="M210" s="796"/>
      <c r="N210" s="796"/>
      <c r="O210" s="796"/>
      <c r="P210" s="797"/>
      <c r="Q210" s="798">
        <f t="shared" si="3"/>
        <v>1</v>
      </c>
      <c r="R210" s="792" t="s">
        <v>963</v>
      </c>
      <c r="S210" s="776"/>
      <c r="T210" s="799"/>
      <c r="U210" s="776" t="s">
        <v>2720</v>
      </c>
      <c r="V210" s="776" t="s">
        <v>1041</v>
      </c>
      <c r="W210" s="776" t="s">
        <v>2721</v>
      </c>
      <c r="X210" s="1281">
        <v>0</v>
      </c>
      <c r="Y210" s="822" t="s">
        <v>966</v>
      </c>
      <c r="Z210" s="793"/>
      <c r="AA210" s="788"/>
      <c r="AB210" s="788"/>
      <c r="AC210" s="788"/>
      <c r="AD210" s="788"/>
      <c r="AE210" s="788"/>
      <c r="AF210" s="802"/>
      <c r="AG210" s="803"/>
      <c r="AH210" s="803"/>
      <c r="AI210" s="803"/>
      <c r="AJ210" s="803"/>
      <c r="AK210" s="803"/>
      <c r="AL210" s="803"/>
      <c r="AM210" s="803"/>
      <c r="AN210" s="803"/>
      <c r="AO210" s="803"/>
      <c r="AP210" s="803"/>
      <c r="AQ210" s="811" t="s">
        <v>2722</v>
      </c>
      <c r="AR210" s="803" t="s">
        <v>2722</v>
      </c>
      <c r="AS210" s="803" t="s">
        <v>2722</v>
      </c>
      <c r="AT210" s="803" t="s">
        <v>2722</v>
      </c>
      <c r="AU210" s="808" t="s">
        <v>2722</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1854</v>
      </c>
      <c r="BR210" s="803" t="s">
        <v>1854</v>
      </c>
      <c r="BS210" s="803" t="s">
        <v>1854</v>
      </c>
      <c r="BT210" s="803" t="s">
        <v>1854</v>
      </c>
      <c r="BU210" s="808" t="s">
        <v>1854</v>
      </c>
      <c r="BV210" s="811" t="s">
        <v>1854</v>
      </c>
      <c r="BW210" s="803" t="s">
        <v>1854</v>
      </c>
      <c r="BX210" s="803" t="s">
        <v>1854</v>
      </c>
      <c r="BY210" s="803" t="s">
        <v>1854</v>
      </c>
      <c r="BZ210" s="803" t="s">
        <v>1854</v>
      </c>
      <c r="CA210" s="811" t="s">
        <v>1854</v>
      </c>
      <c r="CB210" s="803" t="s">
        <v>1854</v>
      </c>
      <c r="CC210" s="803" t="s">
        <v>1854</v>
      </c>
      <c r="CD210" s="803" t="s">
        <v>1854</v>
      </c>
      <c r="CE210" s="808" t="s">
        <v>1854</v>
      </c>
      <c r="CF210" s="803" t="s">
        <v>1854</v>
      </c>
      <c r="CG210" s="803" t="s">
        <v>1854</v>
      </c>
      <c r="CH210" s="803" t="s">
        <v>1854</v>
      </c>
      <c r="CI210" s="803" t="s">
        <v>1854</v>
      </c>
      <c r="CJ210" s="808" t="s">
        <v>1854</v>
      </c>
      <c r="CK210" s="811" t="s">
        <v>1854</v>
      </c>
      <c r="CL210" s="803" t="s">
        <v>1854</v>
      </c>
      <c r="CM210" s="803" t="s">
        <v>1854</v>
      </c>
      <c r="CN210" s="803" t="s">
        <v>1854</v>
      </c>
      <c r="CO210" s="808" t="s">
        <v>1854</v>
      </c>
      <c r="CP210" s="811" t="s">
        <v>1854</v>
      </c>
      <c r="CQ210" s="803" t="s">
        <v>1854</v>
      </c>
      <c r="CR210" s="803" t="s">
        <v>1854</v>
      </c>
      <c r="CS210" s="803" t="s">
        <v>1854</v>
      </c>
      <c r="CT210" s="808" t="s">
        <v>1854</v>
      </c>
      <c r="CU210" s="1288" t="s">
        <v>1854</v>
      </c>
      <c r="CV210" s="1287" t="s">
        <v>1854</v>
      </c>
      <c r="CW210" s="1287" t="s">
        <v>1854</v>
      </c>
      <c r="CX210" s="1289" t="s">
        <v>1854</v>
      </c>
      <c r="CY210" s="1287" t="s">
        <v>1854</v>
      </c>
      <c r="CZ210" s="1287" t="s">
        <v>1854</v>
      </c>
      <c r="DA210" s="1287" t="s">
        <v>1854</v>
      </c>
      <c r="DB210" s="1289" t="s">
        <v>1854</v>
      </c>
      <c r="DC210" s="788"/>
      <c r="DD210" s="816">
        <v>1</v>
      </c>
      <c r="DE210" s="817"/>
    </row>
    <row r="211" spans="1:109" ht="15.75" customHeight="1">
      <c r="A211" s="775" t="s">
        <v>1026</v>
      </c>
      <c r="B211" s="776">
        <v>205</v>
      </c>
      <c r="C211" s="792" t="s">
        <v>2723</v>
      </c>
      <c r="D211" s="776" t="s">
        <v>2672</v>
      </c>
      <c r="E211" s="776" t="s">
        <v>1819</v>
      </c>
      <c r="F211" s="788" t="s">
        <v>2724</v>
      </c>
      <c r="G211" s="793" t="s">
        <v>659</v>
      </c>
      <c r="H211" s="794" t="s">
        <v>2725</v>
      </c>
      <c r="I211" s="795"/>
      <c r="J211" s="796"/>
      <c r="K211" s="796"/>
      <c r="L211" s="796"/>
      <c r="M211" s="796">
        <v>1</v>
      </c>
      <c r="N211" s="796"/>
      <c r="O211" s="796"/>
      <c r="P211" s="797"/>
      <c r="Q211" s="798">
        <f t="shared" si="3"/>
        <v>1</v>
      </c>
      <c r="R211" s="792" t="s">
        <v>963</v>
      </c>
      <c r="S211" s="776"/>
      <c r="T211" s="799"/>
      <c r="U211" s="776" t="s">
        <v>1941</v>
      </c>
      <c r="V211" s="776" t="s">
        <v>1039</v>
      </c>
      <c r="W211" s="776" t="s">
        <v>1039</v>
      </c>
      <c r="X211" s="832">
        <v>1</v>
      </c>
      <c r="Y211" s="822" t="s">
        <v>966</v>
      </c>
      <c r="Z211" s="793" t="s">
        <v>659</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1026</v>
      </c>
      <c r="B212" s="776">
        <v>206</v>
      </c>
      <c r="C212" s="792" t="s">
        <v>2726</v>
      </c>
      <c r="D212" s="776"/>
      <c r="E212" s="776"/>
      <c r="F212" s="788" t="s">
        <v>1944</v>
      </c>
      <c r="G212" s="793" t="s">
        <v>1945</v>
      </c>
      <c r="H212" s="794"/>
      <c r="I212" s="795"/>
      <c r="J212" s="796"/>
      <c r="K212" s="796"/>
      <c r="L212" s="796"/>
      <c r="M212" s="796"/>
      <c r="N212" s="796"/>
      <c r="O212" s="796"/>
      <c r="P212" s="797"/>
      <c r="Q212" s="798">
        <f t="shared" si="3"/>
        <v>0</v>
      </c>
      <c r="R212" s="792" t="s">
        <v>963</v>
      </c>
      <c r="S212" s="776"/>
      <c r="T212" s="799"/>
      <c r="U212" s="776"/>
      <c r="V212" s="1251" t="s">
        <v>1030</v>
      </c>
      <c r="W212" s="776" t="s">
        <v>1946</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1947</v>
      </c>
      <c r="AR212" s="803" t="s">
        <v>1947</v>
      </c>
      <c r="AS212" s="803" t="s">
        <v>1947</v>
      </c>
      <c r="AT212" s="803" t="s">
        <v>1947</v>
      </c>
      <c r="AU212" s="808" t="s">
        <v>1947</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1854</v>
      </c>
      <c r="BR212" s="803" t="s">
        <v>1854</v>
      </c>
      <c r="BS212" s="803" t="s">
        <v>1854</v>
      </c>
      <c r="BT212" s="803" t="s">
        <v>1854</v>
      </c>
      <c r="BU212" s="808" t="s">
        <v>1854</v>
      </c>
      <c r="BV212" s="811" t="s">
        <v>1854</v>
      </c>
      <c r="BW212" s="803" t="s">
        <v>1854</v>
      </c>
      <c r="BX212" s="803" t="s">
        <v>1854</v>
      </c>
      <c r="BY212" s="803" t="s">
        <v>1854</v>
      </c>
      <c r="BZ212" s="803" t="s">
        <v>1854</v>
      </c>
      <c r="CA212" s="811" t="s">
        <v>1854</v>
      </c>
      <c r="CB212" s="803" t="s">
        <v>1854</v>
      </c>
      <c r="CC212" s="803" t="s">
        <v>1854</v>
      </c>
      <c r="CD212" s="803" t="s">
        <v>1854</v>
      </c>
      <c r="CE212" s="808" t="s">
        <v>1854</v>
      </c>
      <c r="CF212" s="803" t="s">
        <v>1854</v>
      </c>
      <c r="CG212" s="803" t="s">
        <v>1854</v>
      </c>
      <c r="CH212" s="803" t="s">
        <v>1854</v>
      </c>
      <c r="CI212" s="803" t="s">
        <v>1854</v>
      </c>
      <c r="CJ212" s="808" t="s">
        <v>1854</v>
      </c>
      <c r="CK212" s="811" t="s">
        <v>1854</v>
      </c>
      <c r="CL212" s="803" t="s">
        <v>1854</v>
      </c>
      <c r="CM212" s="803" t="s">
        <v>1854</v>
      </c>
      <c r="CN212" s="803" t="s">
        <v>1854</v>
      </c>
      <c r="CO212" s="808" t="s">
        <v>1854</v>
      </c>
      <c r="CP212" s="811" t="s">
        <v>1854</v>
      </c>
      <c r="CQ212" s="803" t="s">
        <v>1854</v>
      </c>
      <c r="CR212" s="803" t="s">
        <v>1854</v>
      </c>
      <c r="CS212" s="803" t="s">
        <v>1854</v>
      </c>
      <c r="CT212" s="808" t="s">
        <v>1854</v>
      </c>
      <c r="CU212" s="1288" t="s">
        <v>1854</v>
      </c>
      <c r="CV212" s="1287" t="s">
        <v>1854</v>
      </c>
      <c r="CW212" s="1287" t="s">
        <v>1854</v>
      </c>
      <c r="CX212" s="1289" t="s">
        <v>1854</v>
      </c>
      <c r="CY212" s="1287" t="s">
        <v>1854</v>
      </c>
      <c r="CZ212" s="1287" t="s">
        <v>1854</v>
      </c>
      <c r="DA212" s="1287" t="s">
        <v>1854</v>
      </c>
      <c r="DB212" s="1289" t="s">
        <v>1854</v>
      </c>
      <c r="DC212" s="788"/>
      <c r="DD212" s="816"/>
      <c r="DE212" s="817"/>
    </row>
    <row r="213" spans="1:109" ht="15.75" customHeight="1">
      <c r="A213" s="775" t="s">
        <v>1026</v>
      </c>
      <c r="B213" s="776">
        <v>207</v>
      </c>
      <c r="C213" s="792" t="s">
        <v>2727</v>
      </c>
      <c r="D213" s="776"/>
      <c r="E213" s="776"/>
      <c r="F213" s="788" t="s">
        <v>2728</v>
      </c>
      <c r="G213" s="793" t="s">
        <v>2056</v>
      </c>
      <c r="H213" s="794"/>
      <c r="I213" s="795">
        <v>1</v>
      </c>
      <c r="J213" s="796"/>
      <c r="K213" s="796"/>
      <c r="L213" s="796"/>
      <c r="M213" s="796"/>
      <c r="N213" s="796"/>
      <c r="O213" s="796"/>
      <c r="P213" s="797"/>
      <c r="Q213" s="798">
        <f t="shared" si="3"/>
        <v>1</v>
      </c>
      <c r="R213" s="792" t="s">
        <v>983</v>
      </c>
      <c r="S213" s="776" t="s">
        <v>964</v>
      </c>
      <c r="T213" s="799" t="s">
        <v>965</v>
      </c>
      <c r="U213" s="776"/>
      <c r="V213" s="1252" t="s">
        <v>990</v>
      </c>
      <c r="W213" s="776" t="s">
        <v>2729</v>
      </c>
      <c r="X213" s="832">
        <v>0</v>
      </c>
      <c r="Y213" s="822" t="s">
        <v>966</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961</v>
      </c>
      <c r="BM213" s="788" t="s">
        <v>961</v>
      </c>
      <c r="BN213" s="788" t="s">
        <v>961</v>
      </c>
      <c r="BO213" s="788" t="s">
        <v>961</v>
      </c>
      <c r="BP213" s="799" t="s">
        <v>961</v>
      </c>
      <c r="BQ213" s="811" t="s">
        <v>1854</v>
      </c>
      <c r="BR213" s="803" t="s">
        <v>1854</v>
      </c>
      <c r="BS213" s="803" t="s">
        <v>1854</v>
      </c>
      <c r="BT213" s="803" t="s">
        <v>1854</v>
      </c>
      <c r="BU213" s="808" t="s">
        <v>1854</v>
      </c>
      <c r="BV213" s="811" t="s">
        <v>1854</v>
      </c>
      <c r="BW213" s="803" t="s">
        <v>1854</v>
      </c>
      <c r="BX213" s="803" t="s">
        <v>1854</v>
      </c>
      <c r="BY213" s="803" t="s">
        <v>1854</v>
      </c>
      <c r="BZ213" s="803" t="s">
        <v>1854</v>
      </c>
      <c r="CA213" s="811" t="s">
        <v>1854</v>
      </c>
      <c r="CB213" s="803" t="s">
        <v>1854</v>
      </c>
      <c r="CC213" s="803" t="s">
        <v>1854</v>
      </c>
      <c r="CD213" s="803" t="s">
        <v>1854</v>
      </c>
      <c r="CE213" s="808" t="s">
        <v>1854</v>
      </c>
      <c r="CF213" s="803" t="s">
        <v>1854</v>
      </c>
      <c r="CG213" s="803" t="s">
        <v>1854</v>
      </c>
      <c r="CH213" s="803" t="s">
        <v>1854</v>
      </c>
      <c r="CI213" s="803" t="s">
        <v>1854</v>
      </c>
      <c r="CJ213" s="808" t="s">
        <v>1854</v>
      </c>
      <c r="CK213" s="811" t="s">
        <v>1854</v>
      </c>
      <c r="CL213" s="803" t="s">
        <v>1854</v>
      </c>
      <c r="CM213" s="803" t="s">
        <v>1854</v>
      </c>
      <c r="CN213" s="803" t="s">
        <v>1854</v>
      </c>
      <c r="CO213" s="808" t="s">
        <v>1854</v>
      </c>
      <c r="CP213" s="811" t="s">
        <v>1854</v>
      </c>
      <c r="CQ213" s="803" t="s">
        <v>1854</v>
      </c>
      <c r="CR213" s="803" t="s">
        <v>1854</v>
      </c>
      <c r="CS213" s="803" t="s">
        <v>1854</v>
      </c>
      <c r="CT213" s="808" t="s">
        <v>1854</v>
      </c>
      <c r="CU213" s="1288">
        <v>-2.23E-2</v>
      </c>
      <c r="CV213" s="1287" t="s">
        <v>1854</v>
      </c>
      <c r="CW213" s="1287" t="s">
        <v>1854</v>
      </c>
      <c r="CX213" s="1289" t="s">
        <v>1854</v>
      </c>
      <c r="CY213" s="1287" t="s">
        <v>1854</v>
      </c>
      <c r="CZ213" s="1287" t="s">
        <v>1854</v>
      </c>
      <c r="DA213" s="1287" t="s">
        <v>1854</v>
      </c>
      <c r="DB213" s="1289" t="s">
        <v>1854</v>
      </c>
      <c r="DC213" s="788"/>
      <c r="DD213" s="816"/>
      <c r="DE213" s="817"/>
    </row>
    <row r="214" spans="1:109" ht="15.75" customHeight="1">
      <c r="A214" s="775" t="s">
        <v>1026</v>
      </c>
      <c r="B214" s="776">
        <v>208</v>
      </c>
      <c r="C214" s="792" t="s">
        <v>2730</v>
      </c>
      <c r="D214" s="776"/>
      <c r="E214" s="776"/>
      <c r="F214" s="788">
        <v>15</v>
      </c>
      <c r="G214" s="793" t="s">
        <v>2731</v>
      </c>
      <c r="H214" s="794" t="s">
        <v>2732</v>
      </c>
      <c r="I214" s="795"/>
      <c r="J214" s="796"/>
      <c r="K214" s="796"/>
      <c r="L214" s="796"/>
      <c r="M214" s="796"/>
      <c r="N214" s="796"/>
      <c r="O214" s="796"/>
      <c r="P214" s="797"/>
      <c r="Q214" s="798">
        <f t="shared" si="3"/>
        <v>0</v>
      </c>
      <c r="R214" s="792" t="s">
        <v>983</v>
      </c>
      <c r="S214" s="776" t="s">
        <v>964</v>
      </c>
      <c r="T214" s="799" t="s">
        <v>976</v>
      </c>
      <c r="U214" s="776"/>
      <c r="V214" s="776" t="s">
        <v>2615</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1854</v>
      </c>
      <c r="AR214" s="803" t="s">
        <v>1854</v>
      </c>
      <c r="AS214" s="803" t="s">
        <v>1854</v>
      </c>
      <c r="AT214" s="803" t="s">
        <v>1854</v>
      </c>
      <c r="AU214" s="808" t="s">
        <v>1854</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1854</v>
      </c>
      <c r="BR214" s="803" t="s">
        <v>1854</v>
      </c>
      <c r="BS214" s="803" t="s">
        <v>1854</v>
      </c>
      <c r="BT214" s="803" t="s">
        <v>1854</v>
      </c>
      <c r="BU214" s="808" t="s">
        <v>1854</v>
      </c>
      <c r="BV214" s="811" t="s">
        <v>1854</v>
      </c>
      <c r="BW214" s="803" t="s">
        <v>1854</v>
      </c>
      <c r="BX214" s="803" t="s">
        <v>1854</v>
      </c>
      <c r="BY214" s="803" t="s">
        <v>1854</v>
      </c>
      <c r="BZ214" s="803" t="s">
        <v>1854</v>
      </c>
      <c r="CA214" s="811" t="s">
        <v>1854</v>
      </c>
      <c r="CB214" s="803" t="s">
        <v>1854</v>
      </c>
      <c r="CC214" s="803" t="s">
        <v>1854</v>
      </c>
      <c r="CD214" s="803" t="s">
        <v>1854</v>
      </c>
      <c r="CE214" s="808" t="s">
        <v>1854</v>
      </c>
      <c r="CF214" s="803" t="s">
        <v>1854</v>
      </c>
      <c r="CG214" s="803" t="s">
        <v>1854</v>
      </c>
      <c r="CH214" s="803" t="s">
        <v>1854</v>
      </c>
      <c r="CI214" s="803" t="s">
        <v>1854</v>
      </c>
      <c r="CJ214" s="808" t="s">
        <v>1854</v>
      </c>
      <c r="CK214" s="811" t="s">
        <v>1854</v>
      </c>
      <c r="CL214" s="803" t="s">
        <v>1854</v>
      </c>
      <c r="CM214" s="803" t="s">
        <v>1854</v>
      </c>
      <c r="CN214" s="803" t="s">
        <v>1854</v>
      </c>
      <c r="CO214" s="808" t="s">
        <v>1854</v>
      </c>
      <c r="CP214" s="811" t="s">
        <v>1854</v>
      </c>
      <c r="CQ214" s="803" t="s">
        <v>1854</v>
      </c>
      <c r="CR214" s="803" t="s">
        <v>1854</v>
      </c>
      <c r="CS214" s="803" t="s">
        <v>1854</v>
      </c>
      <c r="CT214" s="808" t="s">
        <v>1854</v>
      </c>
      <c r="CU214" s="1288">
        <v>-7.9000000000000001E-2</v>
      </c>
      <c r="CV214" s="1287" t="s">
        <v>1854</v>
      </c>
      <c r="CW214" s="1287" t="s">
        <v>1854</v>
      </c>
      <c r="CX214" s="1289" t="s">
        <v>1854</v>
      </c>
      <c r="CY214" s="1287">
        <v>0.31590000000000001</v>
      </c>
      <c r="CZ214" s="1287" t="s">
        <v>1854</v>
      </c>
      <c r="DA214" s="1287" t="s">
        <v>1854</v>
      </c>
      <c r="DB214" s="1289" t="s">
        <v>1854</v>
      </c>
      <c r="DC214" s="788"/>
      <c r="DD214" s="816"/>
      <c r="DE214" s="817"/>
    </row>
    <row r="215" spans="1:109" ht="15.75" customHeight="1">
      <c r="A215" s="775" t="s">
        <v>1029</v>
      </c>
      <c r="B215" s="776">
        <v>209</v>
      </c>
      <c r="C215" s="792" t="s">
        <v>2733</v>
      </c>
      <c r="D215" s="776" t="s">
        <v>2734</v>
      </c>
      <c r="E215" s="776" t="s">
        <v>1808</v>
      </c>
      <c r="F215" s="788" t="s">
        <v>2735</v>
      </c>
      <c r="G215" s="793" t="s">
        <v>130</v>
      </c>
      <c r="H215" s="794" t="s">
        <v>2736</v>
      </c>
      <c r="I215" s="795"/>
      <c r="J215" s="796">
        <v>1</v>
      </c>
      <c r="K215" s="796"/>
      <c r="L215" s="796"/>
      <c r="M215" s="796"/>
      <c r="N215" s="796"/>
      <c r="O215" s="796"/>
      <c r="P215" s="797"/>
      <c r="Q215" s="798">
        <f t="shared" si="3"/>
        <v>1</v>
      </c>
      <c r="R215" s="792" t="s">
        <v>986</v>
      </c>
      <c r="S215" s="776" t="s">
        <v>964</v>
      </c>
      <c r="T215" s="799" t="s">
        <v>965</v>
      </c>
      <c r="U215" s="776" t="s">
        <v>1804</v>
      </c>
      <c r="V215" s="776" t="s">
        <v>985</v>
      </c>
      <c r="W215" s="776" t="s">
        <v>2737</v>
      </c>
      <c r="X215" s="832">
        <v>0</v>
      </c>
      <c r="Y215" s="824" t="s">
        <v>977</v>
      </c>
      <c r="Z215" s="793" t="s">
        <v>130</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1029</v>
      </c>
      <c r="B216" s="776">
        <v>210</v>
      </c>
      <c r="C216" s="792" t="s">
        <v>2738</v>
      </c>
      <c r="D216" s="776" t="s">
        <v>2734</v>
      </c>
      <c r="E216" s="776" t="s">
        <v>1808</v>
      </c>
      <c r="F216" s="788" t="s">
        <v>2739</v>
      </c>
      <c r="G216" s="793" t="s">
        <v>154</v>
      </c>
      <c r="H216" s="794" t="s">
        <v>2736</v>
      </c>
      <c r="I216" s="795"/>
      <c r="J216" s="796">
        <v>1</v>
      </c>
      <c r="K216" s="796"/>
      <c r="L216" s="796"/>
      <c r="M216" s="796"/>
      <c r="N216" s="796"/>
      <c r="O216" s="796"/>
      <c r="P216" s="797"/>
      <c r="Q216" s="798">
        <f t="shared" si="3"/>
        <v>1</v>
      </c>
      <c r="R216" s="792" t="s">
        <v>983</v>
      </c>
      <c r="S216" s="776" t="s">
        <v>964</v>
      </c>
      <c r="T216" s="799" t="s">
        <v>965</v>
      </c>
      <c r="U216" s="776" t="s">
        <v>1987</v>
      </c>
      <c r="V216" s="776" t="s">
        <v>990</v>
      </c>
      <c r="W216" s="776" t="s">
        <v>2120</v>
      </c>
      <c r="X216" s="832">
        <v>1</v>
      </c>
      <c r="Y216" s="824" t="s">
        <v>977</v>
      </c>
      <c r="Z216" s="793" t="s">
        <v>154</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1029</v>
      </c>
      <c r="B217" s="776">
        <v>211</v>
      </c>
      <c r="C217" s="792" t="s">
        <v>2740</v>
      </c>
      <c r="D217" s="776" t="s">
        <v>2734</v>
      </c>
      <c r="E217" s="776" t="s">
        <v>1808</v>
      </c>
      <c r="F217" s="788" t="s">
        <v>2741</v>
      </c>
      <c r="G217" s="793" t="s">
        <v>2742</v>
      </c>
      <c r="H217" s="794" t="s">
        <v>2743</v>
      </c>
      <c r="I217" s="795"/>
      <c r="J217" s="796">
        <v>1</v>
      </c>
      <c r="K217" s="796"/>
      <c r="L217" s="796"/>
      <c r="M217" s="796"/>
      <c r="N217" s="796"/>
      <c r="O217" s="796"/>
      <c r="P217" s="797"/>
      <c r="Q217" s="798">
        <f t="shared" si="3"/>
        <v>1</v>
      </c>
      <c r="R217" s="792" t="s">
        <v>983</v>
      </c>
      <c r="S217" s="776" t="s">
        <v>964</v>
      </c>
      <c r="T217" s="799" t="s">
        <v>965</v>
      </c>
      <c r="U217" s="776" t="s">
        <v>2062</v>
      </c>
      <c r="V217" s="776" t="s">
        <v>990</v>
      </c>
      <c r="W217" s="776" t="s">
        <v>2132</v>
      </c>
      <c r="X217" s="832">
        <v>2</v>
      </c>
      <c r="Y217" s="824" t="s">
        <v>977</v>
      </c>
      <c r="Z217" s="793" t="s">
        <v>1914</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961</v>
      </c>
      <c r="BM217" s="788" t="s">
        <v>961</v>
      </c>
      <c r="BN217" s="788" t="s">
        <v>961</v>
      </c>
      <c r="BO217" s="788" t="s">
        <v>961</v>
      </c>
      <c r="BP217" s="799" t="s">
        <v>961</v>
      </c>
      <c r="BQ217" s="811" t="s">
        <v>1854</v>
      </c>
      <c r="BR217" s="803" t="s">
        <v>1854</v>
      </c>
      <c r="BS217" s="803" t="s">
        <v>1854</v>
      </c>
      <c r="BT217" s="803" t="s">
        <v>1854</v>
      </c>
      <c r="BU217" s="808" t="s">
        <v>1854</v>
      </c>
      <c r="BV217" s="811" t="s">
        <v>1854</v>
      </c>
      <c r="BW217" s="803" t="s">
        <v>1854</v>
      </c>
      <c r="BX217" s="803" t="s">
        <v>1854</v>
      </c>
      <c r="BY217" s="803" t="s">
        <v>1854</v>
      </c>
      <c r="BZ217" s="803" t="s">
        <v>1854</v>
      </c>
      <c r="CA217" s="811" t="s">
        <v>1854</v>
      </c>
      <c r="CB217" s="803" t="s">
        <v>1854</v>
      </c>
      <c r="CC217" s="803" t="s">
        <v>1854</v>
      </c>
      <c r="CD217" s="803" t="s">
        <v>1854</v>
      </c>
      <c r="CE217" s="808" t="s">
        <v>1854</v>
      </c>
      <c r="CF217" s="803" t="s">
        <v>1854</v>
      </c>
      <c r="CG217" s="803" t="s">
        <v>1854</v>
      </c>
      <c r="CH217" s="803" t="s">
        <v>1854</v>
      </c>
      <c r="CI217" s="803" t="s">
        <v>1854</v>
      </c>
      <c r="CJ217" s="808" t="s">
        <v>1854</v>
      </c>
      <c r="CK217" s="811" t="s">
        <v>1854</v>
      </c>
      <c r="CL217" s="803" t="s">
        <v>1854</v>
      </c>
      <c r="CM217" s="803" t="s">
        <v>1854</v>
      </c>
      <c r="CN217" s="803" t="s">
        <v>1854</v>
      </c>
      <c r="CO217" s="808" t="s">
        <v>1854</v>
      </c>
      <c r="CP217" s="811" t="s">
        <v>1854</v>
      </c>
      <c r="CQ217" s="803" t="s">
        <v>1854</v>
      </c>
      <c r="CR217" s="803" t="s">
        <v>1854</v>
      </c>
      <c r="CS217" s="803" t="s">
        <v>1854</v>
      </c>
      <c r="CT217" s="808" t="s">
        <v>1854</v>
      </c>
      <c r="CU217" s="1288">
        <v>-0.79600000000000004</v>
      </c>
      <c r="CV217" s="1287" t="s">
        <v>1854</v>
      </c>
      <c r="CW217" s="1287" t="s">
        <v>1854</v>
      </c>
      <c r="CX217" s="1289" t="s">
        <v>1854</v>
      </c>
      <c r="CY217" s="1287" t="s">
        <v>1854</v>
      </c>
      <c r="CZ217" s="1287" t="s">
        <v>1854</v>
      </c>
      <c r="DA217" s="1287" t="s">
        <v>1854</v>
      </c>
      <c r="DB217" s="1289" t="s">
        <v>1854</v>
      </c>
      <c r="DC217" s="788"/>
      <c r="DD217" s="816">
        <v>1</v>
      </c>
      <c r="DE217" s="817"/>
    </row>
    <row r="218" spans="1:109" ht="15.75" customHeight="1">
      <c r="A218" s="775" t="s">
        <v>1029</v>
      </c>
      <c r="B218" s="776">
        <v>212</v>
      </c>
      <c r="C218" s="792" t="s">
        <v>2744</v>
      </c>
      <c r="D218" s="776" t="s">
        <v>2734</v>
      </c>
      <c r="E218" s="776" t="s">
        <v>1801</v>
      </c>
      <c r="F218" s="788" t="s">
        <v>2745</v>
      </c>
      <c r="G218" s="793" t="s">
        <v>124</v>
      </c>
      <c r="H218" s="794" t="s">
        <v>2736</v>
      </c>
      <c r="I218" s="795"/>
      <c r="J218" s="796">
        <v>1</v>
      </c>
      <c r="K218" s="796"/>
      <c r="L218" s="796"/>
      <c r="M218" s="796"/>
      <c r="N218" s="796"/>
      <c r="O218" s="796"/>
      <c r="P218" s="797"/>
      <c r="Q218" s="798">
        <f t="shared" si="3"/>
        <v>1</v>
      </c>
      <c r="R218" s="792" t="s">
        <v>983</v>
      </c>
      <c r="S218" s="776" t="s">
        <v>964</v>
      </c>
      <c r="T218" s="799" t="s">
        <v>965</v>
      </c>
      <c r="U218" s="776" t="s">
        <v>1838</v>
      </c>
      <c r="V218" s="776" t="s">
        <v>1039</v>
      </c>
      <c r="W218" s="776" t="s">
        <v>2746</v>
      </c>
      <c r="X218" s="832">
        <v>2</v>
      </c>
      <c r="Y218" s="824" t="s">
        <v>977</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1029</v>
      </c>
      <c r="B219" s="776">
        <v>213</v>
      </c>
      <c r="C219" s="792" t="s">
        <v>2747</v>
      </c>
      <c r="D219" s="776" t="s">
        <v>2748</v>
      </c>
      <c r="E219" s="776" t="s">
        <v>1808</v>
      </c>
      <c r="F219" s="788" t="s">
        <v>2749</v>
      </c>
      <c r="G219" s="793" t="s">
        <v>2750</v>
      </c>
      <c r="H219" s="794" t="s">
        <v>2751</v>
      </c>
      <c r="I219" s="795"/>
      <c r="J219" s="796"/>
      <c r="K219" s="796"/>
      <c r="L219" s="796"/>
      <c r="M219" s="796">
        <v>1</v>
      </c>
      <c r="N219" s="796"/>
      <c r="O219" s="796"/>
      <c r="P219" s="797"/>
      <c r="Q219" s="798">
        <f t="shared" si="3"/>
        <v>1</v>
      </c>
      <c r="R219" s="792" t="s">
        <v>983</v>
      </c>
      <c r="S219" s="776" t="s">
        <v>964</v>
      </c>
      <c r="T219" s="799" t="s">
        <v>965</v>
      </c>
      <c r="U219" s="776" t="s">
        <v>2030</v>
      </c>
      <c r="V219" s="776" t="s">
        <v>990</v>
      </c>
      <c r="W219" s="776" t="s">
        <v>2752</v>
      </c>
      <c r="X219" s="832">
        <v>0</v>
      </c>
      <c r="Y219" s="824" t="s">
        <v>966</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961</v>
      </c>
      <c r="BM219" s="788" t="s">
        <v>961</v>
      </c>
      <c r="BN219" s="788" t="s">
        <v>961</v>
      </c>
      <c r="BO219" s="788" t="s">
        <v>961</v>
      </c>
      <c r="BP219" s="799" t="s">
        <v>961</v>
      </c>
      <c r="BQ219" s="811" t="s">
        <v>1854</v>
      </c>
      <c r="BR219" s="803" t="s">
        <v>1854</v>
      </c>
      <c r="BS219" s="803" t="s">
        <v>1854</v>
      </c>
      <c r="BT219" s="803" t="s">
        <v>1854</v>
      </c>
      <c r="BU219" s="808" t="s">
        <v>1854</v>
      </c>
      <c r="BV219" s="811" t="s">
        <v>1854</v>
      </c>
      <c r="BW219" s="803" t="s">
        <v>1854</v>
      </c>
      <c r="BX219" s="803" t="s">
        <v>1854</v>
      </c>
      <c r="BY219" s="803" t="s">
        <v>1854</v>
      </c>
      <c r="BZ219" s="803" t="s">
        <v>1854</v>
      </c>
      <c r="CA219" s="811" t="s">
        <v>1854</v>
      </c>
      <c r="CB219" s="803" t="s">
        <v>1854</v>
      </c>
      <c r="CC219" s="803" t="s">
        <v>1854</v>
      </c>
      <c r="CD219" s="803" t="s">
        <v>1854</v>
      </c>
      <c r="CE219" s="808" t="s">
        <v>1854</v>
      </c>
      <c r="CF219" s="803" t="s">
        <v>1854</v>
      </c>
      <c r="CG219" s="803" t="s">
        <v>1854</v>
      </c>
      <c r="CH219" s="803" t="s">
        <v>1854</v>
      </c>
      <c r="CI219" s="803" t="s">
        <v>1854</v>
      </c>
      <c r="CJ219" s="803" t="s">
        <v>1854</v>
      </c>
      <c r="CK219" s="811" t="s">
        <v>1854</v>
      </c>
      <c r="CL219" s="803" t="s">
        <v>1854</v>
      </c>
      <c r="CM219" s="803" t="s">
        <v>1854</v>
      </c>
      <c r="CN219" s="803" t="s">
        <v>1854</v>
      </c>
      <c r="CO219" s="808" t="s">
        <v>1854</v>
      </c>
      <c r="CP219" s="811" t="s">
        <v>1854</v>
      </c>
      <c r="CQ219" s="803" t="s">
        <v>1854</v>
      </c>
      <c r="CR219" s="803" t="s">
        <v>1854</v>
      </c>
      <c r="CS219" s="803" t="s">
        <v>1854</v>
      </c>
      <c r="CT219" s="808" t="s">
        <v>1854</v>
      </c>
      <c r="CU219" s="1288">
        <v>-9.0999999999999993E-6</v>
      </c>
      <c r="CV219" s="1287" t="s">
        <v>1854</v>
      </c>
      <c r="CW219" s="1287" t="s">
        <v>1854</v>
      </c>
      <c r="CX219" s="1289" t="s">
        <v>1854</v>
      </c>
      <c r="CY219" s="1287" t="s">
        <v>1854</v>
      </c>
      <c r="CZ219" s="1287" t="s">
        <v>1854</v>
      </c>
      <c r="DA219" s="1287" t="s">
        <v>1854</v>
      </c>
      <c r="DB219" s="1289" t="s">
        <v>1854</v>
      </c>
      <c r="DC219" s="788"/>
      <c r="DD219" s="816">
        <v>1</v>
      </c>
      <c r="DE219" s="817"/>
    </row>
    <row r="220" spans="1:109" ht="15.75" customHeight="1">
      <c r="A220" s="775" t="s">
        <v>1029</v>
      </c>
      <c r="B220" s="776">
        <v>214</v>
      </c>
      <c r="C220" s="792" t="s">
        <v>2753</v>
      </c>
      <c r="D220" s="776" t="s">
        <v>2748</v>
      </c>
      <c r="E220" s="776" t="s">
        <v>1819</v>
      </c>
      <c r="F220" s="788" t="s">
        <v>2754</v>
      </c>
      <c r="G220" s="793" t="s">
        <v>2755</v>
      </c>
      <c r="H220" s="794" t="s">
        <v>2756</v>
      </c>
      <c r="I220" s="795"/>
      <c r="J220" s="796"/>
      <c r="K220" s="796"/>
      <c r="L220" s="796"/>
      <c r="M220" s="796">
        <v>1</v>
      </c>
      <c r="N220" s="796"/>
      <c r="O220" s="796"/>
      <c r="P220" s="797"/>
      <c r="Q220" s="798">
        <f t="shared" si="3"/>
        <v>1</v>
      </c>
      <c r="R220" s="792" t="s">
        <v>963</v>
      </c>
      <c r="S220" s="776"/>
      <c r="T220" s="799"/>
      <c r="U220" s="776" t="s">
        <v>2030</v>
      </c>
      <c r="V220" s="776" t="s">
        <v>269</v>
      </c>
      <c r="W220" s="776" t="s">
        <v>2372</v>
      </c>
      <c r="X220" s="832">
        <v>1</v>
      </c>
      <c r="Y220" s="824" t="s">
        <v>966</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1854</v>
      </c>
      <c r="BR220" s="803" t="s">
        <v>1854</v>
      </c>
      <c r="BS220" s="803" t="s">
        <v>1854</v>
      </c>
      <c r="BT220" s="803" t="s">
        <v>1854</v>
      </c>
      <c r="BU220" s="808" t="s">
        <v>1854</v>
      </c>
      <c r="BV220" s="811" t="s">
        <v>1854</v>
      </c>
      <c r="BW220" s="803" t="s">
        <v>1854</v>
      </c>
      <c r="BX220" s="803" t="s">
        <v>1854</v>
      </c>
      <c r="BY220" s="803" t="s">
        <v>1854</v>
      </c>
      <c r="BZ220" s="803" t="s">
        <v>1854</v>
      </c>
      <c r="CA220" s="811" t="s">
        <v>1854</v>
      </c>
      <c r="CB220" s="803" t="s">
        <v>1854</v>
      </c>
      <c r="CC220" s="803" t="s">
        <v>1854</v>
      </c>
      <c r="CD220" s="803" t="s">
        <v>1854</v>
      </c>
      <c r="CE220" s="808" t="s">
        <v>1854</v>
      </c>
      <c r="CF220" s="803" t="s">
        <v>1854</v>
      </c>
      <c r="CG220" s="803" t="s">
        <v>1854</v>
      </c>
      <c r="CH220" s="803" t="s">
        <v>1854</v>
      </c>
      <c r="CI220" s="803" t="s">
        <v>1854</v>
      </c>
      <c r="CJ220" s="808" t="s">
        <v>1854</v>
      </c>
      <c r="CK220" s="811" t="s">
        <v>1854</v>
      </c>
      <c r="CL220" s="803" t="s">
        <v>1854</v>
      </c>
      <c r="CM220" s="803" t="s">
        <v>1854</v>
      </c>
      <c r="CN220" s="803" t="s">
        <v>1854</v>
      </c>
      <c r="CO220" s="808" t="s">
        <v>1854</v>
      </c>
      <c r="CP220" s="811" t="s">
        <v>1854</v>
      </c>
      <c r="CQ220" s="803" t="s">
        <v>1854</v>
      </c>
      <c r="CR220" s="803" t="s">
        <v>1854</v>
      </c>
      <c r="CS220" s="803" t="s">
        <v>1854</v>
      </c>
      <c r="CT220" s="808" t="s">
        <v>1854</v>
      </c>
      <c r="CU220" s="1288" t="s">
        <v>1854</v>
      </c>
      <c r="CV220" s="1287" t="s">
        <v>1854</v>
      </c>
      <c r="CW220" s="1287" t="s">
        <v>1854</v>
      </c>
      <c r="CX220" s="1289" t="s">
        <v>1854</v>
      </c>
      <c r="CY220" s="1287" t="s">
        <v>1854</v>
      </c>
      <c r="CZ220" s="1287" t="s">
        <v>1854</v>
      </c>
      <c r="DA220" s="1287" t="s">
        <v>1854</v>
      </c>
      <c r="DB220" s="1289" t="s">
        <v>1854</v>
      </c>
      <c r="DC220" s="788"/>
      <c r="DD220" s="816">
        <v>1</v>
      </c>
      <c r="DE220" s="817"/>
    </row>
    <row r="221" spans="1:109" ht="15.75" customHeight="1">
      <c r="A221" s="775" t="s">
        <v>1029</v>
      </c>
      <c r="B221" s="776">
        <v>215</v>
      </c>
      <c r="C221" s="792" t="s">
        <v>2757</v>
      </c>
      <c r="D221" s="776" t="s">
        <v>2748</v>
      </c>
      <c r="E221" s="776" t="s">
        <v>1819</v>
      </c>
      <c r="F221" s="788" t="s">
        <v>2758</v>
      </c>
      <c r="G221" s="793" t="s">
        <v>2759</v>
      </c>
      <c r="H221" s="794" t="s">
        <v>2760</v>
      </c>
      <c r="I221" s="795"/>
      <c r="J221" s="796"/>
      <c r="K221" s="796"/>
      <c r="L221" s="796"/>
      <c r="M221" s="796">
        <v>1</v>
      </c>
      <c r="N221" s="796"/>
      <c r="O221" s="796"/>
      <c r="P221" s="797"/>
      <c r="Q221" s="798">
        <f t="shared" si="3"/>
        <v>1</v>
      </c>
      <c r="R221" s="792" t="s">
        <v>963</v>
      </c>
      <c r="S221" s="776"/>
      <c r="T221" s="799"/>
      <c r="U221" s="776" t="s">
        <v>2030</v>
      </c>
      <c r="V221" s="776" t="s">
        <v>269</v>
      </c>
      <c r="W221" s="776" t="s">
        <v>2372</v>
      </c>
      <c r="X221" s="832">
        <v>1</v>
      </c>
      <c r="Y221" s="801" t="s">
        <v>966</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1854</v>
      </c>
      <c r="BR221" s="803" t="s">
        <v>1854</v>
      </c>
      <c r="BS221" s="803" t="s">
        <v>1854</v>
      </c>
      <c r="BT221" s="803" t="s">
        <v>1854</v>
      </c>
      <c r="BU221" s="808" t="s">
        <v>1854</v>
      </c>
      <c r="BV221" s="811" t="s">
        <v>1854</v>
      </c>
      <c r="BW221" s="803" t="s">
        <v>1854</v>
      </c>
      <c r="BX221" s="803" t="s">
        <v>1854</v>
      </c>
      <c r="BY221" s="803" t="s">
        <v>1854</v>
      </c>
      <c r="BZ221" s="803" t="s">
        <v>1854</v>
      </c>
      <c r="CA221" s="811" t="s">
        <v>1854</v>
      </c>
      <c r="CB221" s="803" t="s">
        <v>1854</v>
      </c>
      <c r="CC221" s="803" t="s">
        <v>1854</v>
      </c>
      <c r="CD221" s="803" t="s">
        <v>1854</v>
      </c>
      <c r="CE221" s="808" t="s">
        <v>1854</v>
      </c>
      <c r="CF221" s="803" t="s">
        <v>1854</v>
      </c>
      <c r="CG221" s="803" t="s">
        <v>1854</v>
      </c>
      <c r="CH221" s="803" t="s">
        <v>1854</v>
      </c>
      <c r="CI221" s="803" t="s">
        <v>1854</v>
      </c>
      <c r="CJ221" s="808" t="s">
        <v>1854</v>
      </c>
      <c r="CK221" s="811" t="s">
        <v>1854</v>
      </c>
      <c r="CL221" s="803" t="s">
        <v>1854</v>
      </c>
      <c r="CM221" s="803" t="s">
        <v>1854</v>
      </c>
      <c r="CN221" s="803" t="s">
        <v>1854</v>
      </c>
      <c r="CO221" s="808" t="s">
        <v>1854</v>
      </c>
      <c r="CP221" s="811" t="s">
        <v>1854</v>
      </c>
      <c r="CQ221" s="803" t="s">
        <v>1854</v>
      </c>
      <c r="CR221" s="803" t="s">
        <v>1854</v>
      </c>
      <c r="CS221" s="803" t="s">
        <v>1854</v>
      </c>
      <c r="CT221" s="808" t="s">
        <v>1854</v>
      </c>
      <c r="CU221" s="1288" t="s">
        <v>1854</v>
      </c>
      <c r="CV221" s="1287" t="s">
        <v>1854</v>
      </c>
      <c r="CW221" s="1287" t="s">
        <v>1854</v>
      </c>
      <c r="CX221" s="1289" t="s">
        <v>1854</v>
      </c>
      <c r="CY221" s="1287" t="s">
        <v>1854</v>
      </c>
      <c r="CZ221" s="1287" t="s">
        <v>1854</v>
      </c>
      <c r="DA221" s="1287" t="s">
        <v>1854</v>
      </c>
      <c r="DB221" s="1289" t="s">
        <v>1854</v>
      </c>
      <c r="DC221" s="788"/>
      <c r="DD221" s="816">
        <v>1</v>
      </c>
      <c r="DE221" s="817"/>
    </row>
    <row r="222" spans="1:109" ht="15.75" customHeight="1">
      <c r="A222" s="775" t="s">
        <v>1029</v>
      </c>
      <c r="B222" s="776">
        <v>216</v>
      </c>
      <c r="C222" s="792" t="s">
        <v>2761</v>
      </c>
      <c r="D222" s="776" t="s">
        <v>2748</v>
      </c>
      <c r="E222" s="776" t="s">
        <v>1819</v>
      </c>
      <c r="F222" s="788" t="s">
        <v>2762</v>
      </c>
      <c r="G222" s="793" t="s">
        <v>2176</v>
      </c>
      <c r="H222" s="794" t="s">
        <v>2763</v>
      </c>
      <c r="I222" s="795"/>
      <c r="J222" s="796"/>
      <c r="K222" s="796"/>
      <c r="L222" s="796"/>
      <c r="M222" s="796">
        <v>1</v>
      </c>
      <c r="N222" s="796"/>
      <c r="O222" s="796"/>
      <c r="P222" s="797"/>
      <c r="Q222" s="798">
        <f t="shared" si="3"/>
        <v>1</v>
      </c>
      <c r="R222" s="792" t="s">
        <v>986</v>
      </c>
      <c r="S222" s="776" t="s">
        <v>964</v>
      </c>
      <c r="T222" s="799" t="s">
        <v>965</v>
      </c>
      <c r="U222" s="776" t="s">
        <v>2030</v>
      </c>
      <c r="V222" s="776" t="s">
        <v>269</v>
      </c>
      <c r="W222" s="776" t="s">
        <v>2764</v>
      </c>
      <c r="X222" s="832">
        <v>2</v>
      </c>
      <c r="Y222" s="801" t="s">
        <v>977</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961</v>
      </c>
      <c r="BM222" s="788" t="s">
        <v>961</v>
      </c>
      <c r="BN222" s="788" t="s">
        <v>961</v>
      </c>
      <c r="BO222" s="788" t="s">
        <v>961</v>
      </c>
      <c r="BP222" s="799" t="s">
        <v>961</v>
      </c>
      <c r="BQ222" s="807" t="s">
        <v>1854</v>
      </c>
      <c r="BR222" s="803" t="s">
        <v>1854</v>
      </c>
      <c r="BS222" s="803" t="s">
        <v>1854</v>
      </c>
      <c r="BT222" s="803" t="s">
        <v>1854</v>
      </c>
      <c r="BU222" s="808" t="s">
        <v>1854</v>
      </c>
      <c r="BV222" s="809">
        <v>3.36</v>
      </c>
      <c r="BW222" s="810">
        <v>3.36</v>
      </c>
      <c r="BX222" s="810">
        <v>3.36</v>
      </c>
      <c r="BY222" s="810">
        <v>3.36</v>
      </c>
      <c r="BZ222" s="810">
        <v>3.36</v>
      </c>
      <c r="CA222" s="811" t="s">
        <v>1854</v>
      </c>
      <c r="CB222" s="803" t="s">
        <v>1854</v>
      </c>
      <c r="CC222" s="803" t="s">
        <v>1854</v>
      </c>
      <c r="CD222" s="803" t="s">
        <v>1854</v>
      </c>
      <c r="CE222" s="808" t="s">
        <v>1854</v>
      </c>
      <c r="CF222" s="813" t="s">
        <v>1854</v>
      </c>
      <c r="CG222" s="813" t="s">
        <v>1854</v>
      </c>
      <c r="CH222" s="813" t="s">
        <v>1854</v>
      </c>
      <c r="CI222" s="813" t="s">
        <v>1854</v>
      </c>
      <c r="CJ222" s="814" t="s">
        <v>1854</v>
      </c>
      <c r="CK222" s="811">
        <v>2.2999999999999998</v>
      </c>
      <c r="CL222" s="803">
        <v>2.2000000000000002</v>
      </c>
      <c r="CM222" s="803">
        <v>2</v>
      </c>
      <c r="CN222" s="803">
        <v>1.9</v>
      </c>
      <c r="CO222" s="808">
        <v>1.7</v>
      </c>
      <c r="CP222" s="811" t="s">
        <v>1854</v>
      </c>
      <c r="CQ222" s="803" t="s">
        <v>1854</v>
      </c>
      <c r="CR222" s="803" t="s">
        <v>1854</v>
      </c>
      <c r="CS222" s="803" t="s">
        <v>1854</v>
      </c>
      <c r="CT222" s="808" t="s">
        <v>1854</v>
      </c>
      <c r="CU222" s="1288">
        <v>-0.24099999999999999</v>
      </c>
      <c r="CV222" s="1287" t="s">
        <v>1854</v>
      </c>
      <c r="CW222" s="1287" t="s">
        <v>1854</v>
      </c>
      <c r="CX222" s="1289" t="s">
        <v>1854</v>
      </c>
      <c r="CY222" s="1287">
        <v>0.24099999999999999</v>
      </c>
      <c r="CZ222" s="1287" t="s">
        <v>1854</v>
      </c>
      <c r="DA222" s="1287" t="s">
        <v>1854</v>
      </c>
      <c r="DB222" s="1289" t="s">
        <v>1854</v>
      </c>
      <c r="DC222" s="788"/>
      <c r="DD222" s="816">
        <v>1</v>
      </c>
      <c r="DE222" s="817"/>
    </row>
    <row r="223" spans="1:109" ht="15.75" customHeight="1">
      <c r="A223" s="775" t="s">
        <v>1029</v>
      </c>
      <c r="B223" s="776">
        <v>217</v>
      </c>
      <c r="C223" s="792" t="s">
        <v>2765</v>
      </c>
      <c r="D223" s="776" t="s">
        <v>2748</v>
      </c>
      <c r="E223" s="776" t="s">
        <v>1819</v>
      </c>
      <c r="F223" s="788" t="s">
        <v>2766</v>
      </c>
      <c r="G223" s="793" t="s">
        <v>659</v>
      </c>
      <c r="H223" s="794" t="s">
        <v>2736</v>
      </c>
      <c r="I223" s="795"/>
      <c r="J223" s="796"/>
      <c r="K223" s="796"/>
      <c r="L223" s="796"/>
      <c r="M223" s="796">
        <v>1</v>
      </c>
      <c r="N223" s="796"/>
      <c r="O223" s="796"/>
      <c r="P223" s="797"/>
      <c r="Q223" s="798">
        <f t="shared" si="3"/>
        <v>1</v>
      </c>
      <c r="R223" s="792" t="s">
        <v>963</v>
      </c>
      <c r="S223" s="776"/>
      <c r="T223" s="799"/>
      <c r="U223" s="776" t="s">
        <v>2030</v>
      </c>
      <c r="V223" s="776" t="s">
        <v>269</v>
      </c>
      <c r="W223" s="776" t="s">
        <v>2767</v>
      </c>
      <c r="X223" s="832">
        <v>1</v>
      </c>
      <c r="Y223" s="801" t="s">
        <v>966</v>
      </c>
      <c r="Z223" s="793" t="s">
        <v>659</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1029</v>
      </c>
      <c r="B224" s="776">
        <v>218</v>
      </c>
      <c r="C224" s="792" t="s">
        <v>2768</v>
      </c>
      <c r="D224" s="776" t="s">
        <v>2769</v>
      </c>
      <c r="E224" s="776" t="s">
        <v>1819</v>
      </c>
      <c r="F224" s="788" t="s">
        <v>2770</v>
      </c>
      <c r="G224" s="793" t="s">
        <v>491</v>
      </c>
      <c r="H224" s="794" t="s">
        <v>2736</v>
      </c>
      <c r="I224" s="795">
        <v>1</v>
      </c>
      <c r="J224" s="796"/>
      <c r="K224" s="796"/>
      <c r="L224" s="796"/>
      <c r="M224" s="796"/>
      <c r="N224" s="796"/>
      <c r="O224" s="796"/>
      <c r="P224" s="797"/>
      <c r="Q224" s="798">
        <f t="shared" si="3"/>
        <v>1</v>
      </c>
      <c r="R224" s="792" t="s">
        <v>963</v>
      </c>
      <c r="S224" s="776"/>
      <c r="T224" s="799"/>
      <c r="U224" s="776" t="s">
        <v>1822</v>
      </c>
      <c r="V224" s="776" t="s">
        <v>269</v>
      </c>
      <c r="W224" s="776" t="s">
        <v>2771</v>
      </c>
      <c r="X224" s="832">
        <v>1</v>
      </c>
      <c r="Y224" s="801" t="s">
        <v>977</v>
      </c>
      <c r="Z224" s="793" t="s">
        <v>491</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1029</v>
      </c>
      <c r="B225" s="776">
        <v>219</v>
      </c>
      <c r="C225" s="792" t="s">
        <v>2772</v>
      </c>
      <c r="D225" s="776" t="s">
        <v>2769</v>
      </c>
      <c r="E225" s="776" t="s">
        <v>1819</v>
      </c>
      <c r="F225" s="788" t="s">
        <v>2773</v>
      </c>
      <c r="G225" s="793" t="s">
        <v>160</v>
      </c>
      <c r="H225" s="794" t="s">
        <v>2736</v>
      </c>
      <c r="I225" s="795"/>
      <c r="J225" s="796">
        <v>1</v>
      </c>
      <c r="K225" s="796"/>
      <c r="L225" s="796"/>
      <c r="M225" s="796"/>
      <c r="N225" s="796"/>
      <c r="O225" s="796"/>
      <c r="P225" s="797"/>
      <c r="Q225" s="798">
        <f t="shared" si="3"/>
        <v>1</v>
      </c>
      <c r="R225" s="792" t="s">
        <v>983</v>
      </c>
      <c r="S225" s="776" t="s">
        <v>964</v>
      </c>
      <c r="T225" s="799" t="s">
        <v>965</v>
      </c>
      <c r="U225" s="776" t="s">
        <v>1827</v>
      </c>
      <c r="V225" s="776" t="s">
        <v>269</v>
      </c>
      <c r="W225" s="776" t="s">
        <v>2774</v>
      </c>
      <c r="X225" s="832">
        <v>2</v>
      </c>
      <c r="Y225" s="822" t="s">
        <v>977</v>
      </c>
      <c r="Z225" s="793" t="s">
        <v>160</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1029</v>
      </c>
      <c r="B226" s="776">
        <v>220</v>
      </c>
      <c r="C226" s="792" t="s">
        <v>2775</v>
      </c>
      <c r="D226" s="776" t="s">
        <v>2769</v>
      </c>
      <c r="E226" s="776" t="s">
        <v>1808</v>
      </c>
      <c r="F226" s="788" t="s">
        <v>2776</v>
      </c>
      <c r="G226" s="793" t="s">
        <v>625</v>
      </c>
      <c r="H226" s="794" t="s">
        <v>2736</v>
      </c>
      <c r="I226" s="795"/>
      <c r="J226" s="796">
        <v>1</v>
      </c>
      <c r="K226" s="796"/>
      <c r="L226" s="796"/>
      <c r="M226" s="796"/>
      <c r="N226" s="796"/>
      <c r="O226" s="796"/>
      <c r="P226" s="797"/>
      <c r="Q226" s="798">
        <f t="shared" si="3"/>
        <v>1</v>
      </c>
      <c r="R226" s="792" t="s">
        <v>986</v>
      </c>
      <c r="S226" s="776" t="s">
        <v>964</v>
      </c>
      <c r="T226" s="799" t="s">
        <v>965</v>
      </c>
      <c r="U226" s="776" t="s">
        <v>625</v>
      </c>
      <c r="V226" s="776" t="s">
        <v>990</v>
      </c>
      <c r="W226" s="776" t="s">
        <v>2777</v>
      </c>
      <c r="X226" s="832">
        <v>1</v>
      </c>
      <c r="Y226" s="822" t="s">
        <v>977</v>
      </c>
      <c r="Z226" s="793" t="s">
        <v>625</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1029</v>
      </c>
      <c r="B227" s="776">
        <v>221</v>
      </c>
      <c r="C227" s="792" t="s">
        <v>2778</v>
      </c>
      <c r="D227" s="776" t="s">
        <v>2779</v>
      </c>
      <c r="E227" s="776" t="s">
        <v>1819</v>
      </c>
      <c r="F227" s="788" t="s">
        <v>2780</v>
      </c>
      <c r="G227" s="793" t="s">
        <v>2781</v>
      </c>
      <c r="H227" s="794" t="s">
        <v>2782</v>
      </c>
      <c r="I227" s="795"/>
      <c r="J227" s="796"/>
      <c r="K227" s="796"/>
      <c r="L227" s="796"/>
      <c r="M227" s="796">
        <v>1</v>
      </c>
      <c r="N227" s="796"/>
      <c r="O227" s="796"/>
      <c r="P227" s="797"/>
      <c r="Q227" s="798">
        <f t="shared" si="3"/>
        <v>1</v>
      </c>
      <c r="R227" s="792" t="s">
        <v>983</v>
      </c>
      <c r="S227" s="776" t="s">
        <v>964</v>
      </c>
      <c r="T227" s="799" t="s">
        <v>965</v>
      </c>
      <c r="U227" s="776" t="s">
        <v>1859</v>
      </c>
      <c r="V227" s="776" t="s">
        <v>269</v>
      </c>
      <c r="W227" s="776" t="s">
        <v>2783</v>
      </c>
      <c r="X227" s="832">
        <v>1</v>
      </c>
      <c r="Y227" s="824" t="s">
        <v>966</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961</v>
      </c>
      <c r="BM227" s="788" t="s">
        <v>961</v>
      </c>
      <c r="BN227" s="788" t="s">
        <v>961</v>
      </c>
      <c r="BO227" s="788" t="s">
        <v>961</v>
      </c>
      <c r="BP227" s="799" t="s">
        <v>961</v>
      </c>
      <c r="BQ227" s="811" t="s">
        <v>1854</v>
      </c>
      <c r="BR227" s="803" t="s">
        <v>1854</v>
      </c>
      <c r="BS227" s="803" t="s">
        <v>1854</v>
      </c>
      <c r="BT227" s="803" t="s">
        <v>1854</v>
      </c>
      <c r="BU227" s="808" t="s">
        <v>1854</v>
      </c>
      <c r="BV227" s="811" t="s">
        <v>1854</v>
      </c>
      <c r="BW227" s="803" t="s">
        <v>1854</v>
      </c>
      <c r="BX227" s="803" t="s">
        <v>1854</v>
      </c>
      <c r="BY227" s="803" t="s">
        <v>1854</v>
      </c>
      <c r="BZ227" s="803" t="s">
        <v>1854</v>
      </c>
      <c r="CA227" s="811" t="s">
        <v>1854</v>
      </c>
      <c r="CB227" s="803" t="s">
        <v>1854</v>
      </c>
      <c r="CC227" s="803" t="s">
        <v>1854</v>
      </c>
      <c r="CD227" s="803" t="s">
        <v>1854</v>
      </c>
      <c r="CE227" s="808" t="s">
        <v>1854</v>
      </c>
      <c r="CF227" s="803" t="s">
        <v>1854</v>
      </c>
      <c r="CG227" s="803" t="s">
        <v>1854</v>
      </c>
      <c r="CH227" s="803" t="s">
        <v>1854</v>
      </c>
      <c r="CI227" s="803" t="s">
        <v>1854</v>
      </c>
      <c r="CJ227" s="808" t="s">
        <v>1854</v>
      </c>
      <c r="CK227" s="811" t="s">
        <v>1854</v>
      </c>
      <c r="CL227" s="803" t="s">
        <v>1854</v>
      </c>
      <c r="CM227" s="803" t="s">
        <v>1854</v>
      </c>
      <c r="CN227" s="803" t="s">
        <v>1854</v>
      </c>
      <c r="CO227" s="808" t="s">
        <v>1854</v>
      </c>
      <c r="CP227" s="811" t="s">
        <v>1854</v>
      </c>
      <c r="CQ227" s="803" t="s">
        <v>1854</v>
      </c>
      <c r="CR227" s="803" t="s">
        <v>1854</v>
      </c>
      <c r="CS227" s="803" t="s">
        <v>1854</v>
      </c>
      <c r="CT227" s="808" t="s">
        <v>1854</v>
      </c>
      <c r="CU227" s="1288">
        <v>-3.261E-3</v>
      </c>
      <c r="CV227" s="1287" t="s">
        <v>1854</v>
      </c>
      <c r="CW227" s="1287" t="s">
        <v>1854</v>
      </c>
      <c r="CX227" s="1289" t="s">
        <v>1854</v>
      </c>
      <c r="CY227" s="1287" t="s">
        <v>1854</v>
      </c>
      <c r="CZ227" s="1287" t="s">
        <v>1854</v>
      </c>
      <c r="DA227" s="1287" t="s">
        <v>1854</v>
      </c>
      <c r="DB227" s="1289" t="s">
        <v>1854</v>
      </c>
      <c r="DC227" s="788"/>
      <c r="DD227" s="816">
        <v>1</v>
      </c>
      <c r="DE227" s="817"/>
    </row>
    <row r="228" spans="1:109" ht="15.75" customHeight="1">
      <c r="A228" s="775" t="s">
        <v>1029</v>
      </c>
      <c r="B228" s="776">
        <v>222</v>
      </c>
      <c r="C228" s="792" t="s">
        <v>2784</v>
      </c>
      <c r="D228" s="776" t="s">
        <v>2779</v>
      </c>
      <c r="E228" s="776" t="s">
        <v>1819</v>
      </c>
      <c r="F228" s="788" t="s">
        <v>2785</v>
      </c>
      <c r="G228" s="793" t="s">
        <v>1843</v>
      </c>
      <c r="H228" s="794" t="s">
        <v>2736</v>
      </c>
      <c r="I228" s="795"/>
      <c r="J228" s="796"/>
      <c r="K228" s="796"/>
      <c r="L228" s="796"/>
      <c r="M228" s="796">
        <v>1</v>
      </c>
      <c r="N228" s="796"/>
      <c r="O228" s="796"/>
      <c r="P228" s="797"/>
      <c r="Q228" s="798">
        <f t="shared" si="3"/>
        <v>1</v>
      </c>
      <c r="R228" s="792" t="s">
        <v>986</v>
      </c>
      <c r="S228" s="776" t="s">
        <v>964</v>
      </c>
      <c r="T228" s="799" t="s">
        <v>965</v>
      </c>
      <c r="U228" s="776" t="s">
        <v>1027</v>
      </c>
      <c r="V228" s="776" t="s">
        <v>1039</v>
      </c>
      <c r="W228" s="776" t="s">
        <v>2786</v>
      </c>
      <c r="X228" s="1278">
        <v>2</v>
      </c>
      <c r="Y228" s="822" t="s">
        <v>966</v>
      </c>
      <c r="Z228" s="793" t="s">
        <v>1843</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1029</v>
      </c>
      <c r="B229" s="776">
        <v>223</v>
      </c>
      <c r="C229" s="792" t="s">
        <v>2787</v>
      </c>
      <c r="D229" s="776" t="s">
        <v>2779</v>
      </c>
      <c r="E229" s="776" t="s">
        <v>1819</v>
      </c>
      <c r="F229" s="788" t="s">
        <v>2788</v>
      </c>
      <c r="G229" s="793" t="s">
        <v>1847</v>
      </c>
      <c r="H229" s="794" t="s">
        <v>2736</v>
      </c>
      <c r="I229" s="795"/>
      <c r="J229" s="796">
        <v>1</v>
      </c>
      <c r="K229" s="796"/>
      <c r="L229" s="796"/>
      <c r="M229" s="796"/>
      <c r="N229" s="796"/>
      <c r="O229" s="796"/>
      <c r="P229" s="797"/>
      <c r="Q229" s="798">
        <f t="shared" si="3"/>
        <v>1</v>
      </c>
      <c r="R229" s="792" t="s">
        <v>986</v>
      </c>
      <c r="S229" s="776" t="s">
        <v>964</v>
      </c>
      <c r="T229" s="799" t="s">
        <v>965</v>
      </c>
      <c r="U229" s="776" t="s">
        <v>1031</v>
      </c>
      <c r="V229" s="776" t="s">
        <v>1039</v>
      </c>
      <c r="W229" s="776" t="s">
        <v>2689</v>
      </c>
      <c r="X229" s="1278">
        <v>2</v>
      </c>
      <c r="Y229" s="825" t="s">
        <v>966</v>
      </c>
      <c r="Z229" s="793" t="s">
        <v>1847</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1029</v>
      </c>
      <c r="B230" s="776">
        <v>224</v>
      </c>
      <c r="C230" s="792" t="s">
        <v>2789</v>
      </c>
      <c r="D230" s="776" t="s">
        <v>2790</v>
      </c>
      <c r="E230" s="776" t="s">
        <v>1801</v>
      </c>
      <c r="F230" s="788" t="s">
        <v>2791</v>
      </c>
      <c r="G230" s="793" t="s">
        <v>1814</v>
      </c>
      <c r="H230" s="794" t="s">
        <v>2736</v>
      </c>
      <c r="I230" s="795"/>
      <c r="J230" s="796">
        <v>1</v>
      </c>
      <c r="K230" s="796"/>
      <c r="L230" s="796"/>
      <c r="M230" s="796"/>
      <c r="N230" s="796"/>
      <c r="O230" s="796"/>
      <c r="P230" s="797"/>
      <c r="Q230" s="798">
        <f t="shared" si="3"/>
        <v>1</v>
      </c>
      <c r="R230" s="792" t="s">
        <v>983</v>
      </c>
      <c r="S230" s="776" t="s">
        <v>964</v>
      </c>
      <c r="T230" s="1444" t="s">
        <v>976</v>
      </c>
      <c r="U230" s="776" t="s">
        <v>1967</v>
      </c>
      <c r="V230" s="776" t="s">
        <v>990</v>
      </c>
      <c r="W230" s="776" t="s">
        <v>2792</v>
      </c>
      <c r="X230" s="832">
        <v>1</v>
      </c>
      <c r="Y230" s="829" t="s">
        <v>977</v>
      </c>
      <c r="Z230" s="793" t="s">
        <v>1814</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1029</v>
      </c>
      <c r="B231" s="776">
        <v>225</v>
      </c>
      <c r="C231" s="792" t="s">
        <v>2793</v>
      </c>
      <c r="D231" s="776" t="s">
        <v>2790</v>
      </c>
      <c r="E231" s="776" t="s">
        <v>1808</v>
      </c>
      <c r="F231" s="788" t="s">
        <v>2794</v>
      </c>
      <c r="G231" s="793" t="s">
        <v>2795</v>
      </c>
      <c r="H231" s="794" t="s">
        <v>2796</v>
      </c>
      <c r="I231" s="795"/>
      <c r="J231" s="796">
        <v>1</v>
      </c>
      <c r="K231" s="796"/>
      <c r="L231" s="796"/>
      <c r="M231" s="796"/>
      <c r="N231" s="796"/>
      <c r="O231" s="796"/>
      <c r="P231" s="797"/>
      <c r="Q231" s="798">
        <f t="shared" si="3"/>
        <v>1</v>
      </c>
      <c r="R231" s="792" t="s">
        <v>983</v>
      </c>
      <c r="S231" s="776" t="s">
        <v>964</v>
      </c>
      <c r="T231" s="799" t="s">
        <v>965</v>
      </c>
      <c r="U231" s="776" t="s">
        <v>2045</v>
      </c>
      <c r="V231" s="776" t="s">
        <v>990</v>
      </c>
      <c r="W231" s="776" t="s">
        <v>2797</v>
      </c>
      <c r="X231" s="832">
        <v>0</v>
      </c>
      <c r="Y231" s="824" t="s">
        <v>977</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961</v>
      </c>
      <c r="BM231" s="788" t="s">
        <v>961</v>
      </c>
      <c r="BN231" s="788" t="s">
        <v>961</v>
      </c>
      <c r="BO231" s="788" t="s">
        <v>961</v>
      </c>
      <c r="BP231" s="799" t="s">
        <v>961</v>
      </c>
      <c r="BQ231" s="811" t="s">
        <v>1854</v>
      </c>
      <c r="BR231" s="803" t="s">
        <v>1854</v>
      </c>
      <c r="BS231" s="803" t="s">
        <v>1854</v>
      </c>
      <c r="BT231" s="803" t="s">
        <v>1854</v>
      </c>
      <c r="BU231" s="808" t="s">
        <v>1854</v>
      </c>
      <c r="BV231" s="811" t="s">
        <v>1854</v>
      </c>
      <c r="BW231" s="803" t="s">
        <v>1854</v>
      </c>
      <c r="BX231" s="803" t="s">
        <v>1854</v>
      </c>
      <c r="BY231" s="803" t="s">
        <v>1854</v>
      </c>
      <c r="BZ231" s="803" t="s">
        <v>1854</v>
      </c>
      <c r="CA231" s="811" t="s">
        <v>1854</v>
      </c>
      <c r="CB231" s="803" t="s">
        <v>1854</v>
      </c>
      <c r="CC231" s="803" t="s">
        <v>1854</v>
      </c>
      <c r="CD231" s="803" t="s">
        <v>1854</v>
      </c>
      <c r="CE231" s="808" t="s">
        <v>1854</v>
      </c>
      <c r="CF231" s="803" t="s">
        <v>1854</v>
      </c>
      <c r="CG231" s="803" t="s">
        <v>1854</v>
      </c>
      <c r="CH231" s="803" t="s">
        <v>1854</v>
      </c>
      <c r="CI231" s="803" t="s">
        <v>1854</v>
      </c>
      <c r="CJ231" s="808" t="s">
        <v>1854</v>
      </c>
      <c r="CK231" s="811" t="s">
        <v>1854</v>
      </c>
      <c r="CL231" s="803" t="s">
        <v>1854</v>
      </c>
      <c r="CM231" s="803" t="s">
        <v>1854</v>
      </c>
      <c r="CN231" s="803" t="s">
        <v>1854</v>
      </c>
      <c r="CO231" s="808" t="s">
        <v>1854</v>
      </c>
      <c r="CP231" s="811" t="s">
        <v>1854</v>
      </c>
      <c r="CQ231" s="803" t="s">
        <v>1854</v>
      </c>
      <c r="CR231" s="803" t="s">
        <v>1854</v>
      </c>
      <c r="CS231" s="803" t="s">
        <v>1854</v>
      </c>
      <c r="CT231" s="808" t="s">
        <v>1854</v>
      </c>
      <c r="CU231" s="1288">
        <v>-1.578E-3</v>
      </c>
      <c r="CV231" s="1287" t="s">
        <v>1854</v>
      </c>
      <c r="CW231" s="1287" t="s">
        <v>1854</v>
      </c>
      <c r="CX231" s="1289" t="s">
        <v>1854</v>
      </c>
      <c r="CY231" s="1287" t="s">
        <v>1854</v>
      </c>
      <c r="CZ231" s="1287" t="s">
        <v>1854</v>
      </c>
      <c r="DA231" s="1287" t="s">
        <v>1854</v>
      </c>
      <c r="DB231" s="1289" t="s">
        <v>1854</v>
      </c>
      <c r="DC231" s="788"/>
      <c r="DD231" s="816">
        <v>1</v>
      </c>
      <c r="DE231" s="817"/>
    </row>
    <row r="232" spans="1:109" ht="15.75" customHeight="1">
      <c r="A232" s="775" t="s">
        <v>1029</v>
      </c>
      <c r="B232" s="776">
        <v>226</v>
      </c>
      <c r="C232" s="792" t="s">
        <v>2798</v>
      </c>
      <c r="D232" s="776" t="s">
        <v>2790</v>
      </c>
      <c r="E232" s="776" t="s">
        <v>1801</v>
      </c>
      <c r="F232" s="788" t="s">
        <v>2799</v>
      </c>
      <c r="G232" s="793" t="s">
        <v>691</v>
      </c>
      <c r="H232" s="794" t="s">
        <v>2800</v>
      </c>
      <c r="I232" s="795"/>
      <c r="J232" s="796">
        <v>1</v>
      </c>
      <c r="K232" s="796"/>
      <c r="L232" s="796"/>
      <c r="M232" s="796"/>
      <c r="N232" s="796"/>
      <c r="O232" s="796"/>
      <c r="P232" s="797"/>
      <c r="Q232" s="798">
        <f t="shared" si="3"/>
        <v>1</v>
      </c>
      <c r="R232" s="792" t="s">
        <v>963</v>
      </c>
      <c r="S232" s="776"/>
      <c r="T232" s="799"/>
      <c r="U232" s="776" t="s">
        <v>691</v>
      </c>
      <c r="V232" s="776" t="s">
        <v>990</v>
      </c>
      <c r="W232" s="776" t="s">
        <v>2801</v>
      </c>
      <c r="X232" s="832">
        <v>0</v>
      </c>
      <c r="Y232" s="829" t="s">
        <v>977</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1029</v>
      </c>
      <c r="B233" s="776">
        <v>227</v>
      </c>
      <c r="C233" s="792" t="s">
        <v>2802</v>
      </c>
      <c r="D233" s="776" t="s">
        <v>2790</v>
      </c>
      <c r="E233" s="776" t="s">
        <v>1819</v>
      </c>
      <c r="F233" s="788" t="s">
        <v>2803</v>
      </c>
      <c r="G233" s="793" t="s">
        <v>2804</v>
      </c>
      <c r="H233" s="794" t="s">
        <v>2805</v>
      </c>
      <c r="I233" s="795">
        <v>1</v>
      </c>
      <c r="J233" s="796"/>
      <c r="K233" s="796"/>
      <c r="L233" s="796"/>
      <c r="M233" s="796"/>
      <c r="N233" s="796"/>
      <c r="O233" s="796"/>
      <c r="P233" s="797"/>
      <c r="Q233" s="798">
        <f t="shared" si="3"/>
        <v>1</v>
      </c>
      <c r="R233" s="792" t="s">
        <v>963</v>
      </c>
      <c r="S233" s="776"/>
      <c r="T233" s="799"/>
      <c r="U233" s="776" t="s">
        <v>1891</v>
      </c>
      <c r="V233" s="776" t="s">
        <v>990</v>
      </c>
      <c r="W233" s="776" t="s">
        <v>2225</v>
      </c>
      <c r="X233" s="832">
        <v>0</v>
      </c>
      <c r="Y233" s="829" t="s">
        <v>977</v>
      </c>
      <c r="Z233" s="793"/>
      <c r="AA233" s="788"/>
      <c r="AB233" s="788"/>
      <c r="AC233" s="788"/>
      <c r="AD233" s="788"/>
      <c r="AE233" s="788"/>
      <c r="AF233" s="802"/>
      <c r="AG233" s="803"/>
      <c r="AH233" s="803"/>
      <c r="AI233" s="803"/>
      <c r="AJ233" s="803"/>
      <c r="AK233" s="803"/>
      <c r="AL233" s="803"/>
      <c r="AM233" s="803"/>
      <c r="AN233" s="803"/>
      <c r="AO233" s="803"/>
      <c r="AP233" s="803"/>
      <c r="AQ233" s="860" t="s">
        <v>2806</v>
      </c>
      <c r="AR233" s="803" t="s">
        <v>2806</v>
      </c>
      <c r="AS233" s="803" t="s">
        <v>2806</v>
      </c>
      <c r="AT233" s="803" t="s">
        <v>2806</v>
      </c>
      <c r="AU233" s="808" t="s">
        <v>2806</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1854</v>
      </c>
      <c r="BR233" s="803" t="s">
        <v>1854</v>
      </c>
      <c r="BS233" s="803" t="s">
        <v>1854</v>
      </c>
      <c r="BT233" s="803" t="s">
        <v>1854</v>
      </c>
      <c r="BU233" s="808" t="s">
        <v>1854</v>
      </c>
      <c r="BV233" s="811" t="s">
        <v>1854</v>
      </c>
      <c r="BW233" s="803" t="s">
        <v>1854</v>
      </c>
      <c r="BX233" s="803" t="s">
        <v>1854</v>
      </c>
      <c r="BY233" s="803" t="s">
        <v>1854</v>
      </c>
      <c r="BZ233" s="803" t="s">
        <v>1854</v>
      </c>
      <c r="CA233" s="811" t="s">
        <v>1854</v>
      </c>
      <c r="CB233" s="803" t="s">
        <v>1854</v>
      </c>
      <c r="CC233" s="803" t="s">
        <v>1854</v>
      </c>
      <c r="CD233" s="803" t="s">
        <v>1854</v>
      </c>
      <c r="CE233" s="808" t="s">
        <v>1854</v>
      </c>
      <c r="CF233" s="803" t="s">
        <v>1854</v>
      </c>
      <c r="CG233" s="803" t="s">
        <v>1854</v>
      </c>
      <c r="CH233" s="803" t="s">
        <v>1854</v>
      </c>
      <c r="CI233" s="803" t="s">
        <v>1854</v>
      </c>
      <c r="CJ233" s="803" t="s">
        <v>1854</v>
      </c>
      <c r="CK233" s="811" t="s">
        <v>1854</v>
      </c>
      <c r="CL233" s="803" t="s">
        <v>1854</v>
      </c>
      <c r="CM233" s="803" t="s">
        <v>1854</v>
      </c>
      <c r="CN233" s="803" t="s">
        <v>1854</v>
      </c>
      <c r="CO233" s="808" t="s">
        <v>1854</v>
      </c>
      <c r="CP233" s="811" t="s">
        <v>1854</v>
      </c>
      <c r="CQ233" s="803" t="s">
        <v>1854</v>
      </c>
      <c r="CR233" s="803" t="s">
        <v>1854</v>
      </c>
      <c r="CS233" s="803" t="s">
        <v>1854</v>
      </c>
      <c r="CT233" s="808" t="s">
        <v>1854</v>
      </c>
      <c r="CU233" s="1288" t="s">
        <v>1854</v>
      </c>
      <c r="CV233" s="1287" t="s">
        <v>1854</v>
      </c>
      <c r="CW233" s="1287" t="s">
        <v>1854</v>
      </c>
      <c r="CX233" s="1289" t="s">
        <v>1854</v>
      </c>
      <c r="CY233" s="1287" t="s">
        <v>1854</v>
      </c>
      <c r="CZ233" s="1287" t="s">
        <v>1854</v>
      </c>
      <c r="DA233" s="1287" t="s">
        <v>1854</v>
      </c>
      <c r="DB233" s="1289" t="s">
        <v>1854</v>
      </c>
      <c r="DC233" s="788"/>
      <c r="DD233" s="816">
        <v>1</v>
      </c>
      <c r="DE233" s="817"/>
    </row>
    <row r="234" spans="1:109" ht="15.75" customHeight="1">
      <c r="A234" s="775" t="s">
        <v>1029</v>
      </c>
      <c r="B234" s="776">
        <v>228</v>
      </c>
      <c r="C234" s="792" t="s">
        <v>2807</v>
      </c>
      <c r="D234" s="776" t="s">
        <v>2790</v>
      </c>
      <c r="E234" s="776" t="s">
        <v>1819</v>
      </c>
      <c r="F234" s="788" t="s">
        <v>2808</v>
      </c>
      <c r="G234" s="793" t="s">
        <v>2809</v>
      </c>
      <c r="H234" s="794" t="s">
        <v>2810</v>
      </c>
      <c r="I234" s="795"/>
      <c r="J234" s="796">
        <v>1</v>
      </c>
      <c r="K234" s="796"/>
      <c r="L234" s="796"/>
      <c r="M234" s="796"/>
      <c r="N234" s="796"/>
      <c r="O234" s="796"/>
      <c r="P234" s="797"/>
      <c r="Q234" s="798">
        <f t="shared" si="3"/>
        <v>1</v>
      </c>
      <c r="R234" s="792" t="s">
        <v>963</v>
      </c>
      <c r="S234" s="776"/>
      <c r="T234" s="799"/>
      <c r="U234" s="776" t="s">
        <v>2202</v>
      </c>
      <c r="V234" s="776" t="s">
        <v>990</v>
      </c>
      <c r="W234" s="776" t="s">
        <v>2595</v>
      </c>
      <c r="X234" s="832">
        <v>0</v>
      </c>
      <c r="Y234" s="822" t="s">
        <v>966</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1854</v>
      </c>
      <c r="BR234" s="803" t="s">
        <v>1854</v>
      </c>
      <c r="BS234" s="803" t="s">
        <v>1854</v>
      </c>
      <c r="BT234" s="803" t="s">
        <v>1854</v>
      </c>
      <c r="BU234" s="808" t="s">
        <v>1854</v>
      </c>
      <c r="BV234" s="811" t="s">
        <v>1854</v>
      </c>
      <c r="BW234" s="803" t="s">
        <v>1854</v>
      </c>
      <c r="BX234" s="803" t="s">
        <v>1854</v>
      </c>
      <c r="BY234" s="803" t="s">
        <v>1854</v>
      </c>
      <c r="BZ234" s="803" t="s">
        <v>1854</v>
      </c>
      <c r="CA234" s="811" t="s">
        <v>1854</v>
      </c>
      <c r="CB234" s="803" t="s">
        <v>1854</v>
      </c>
      <c r="CC234" s="803" t="s">
        <v>1854</v>
      </c>
      <c r="CD234" s="803" t="s">
        <v>1854</v>
      </c>
      <c r="CE234" s="808" t="s">
        <v>1854</v>
      </c>
      <c r="CF234" s="803" t="s">
        <v>1854</v>
      </c>
      <c r="CG234" s="803" t="s">
        <v>1854</v>
      </c>
      <c r="CH234" s="803" t="s">
        <v>1854</v>
      </c>
      <c r="CI234" s="803" t="s">
        <v>1854</v>
      </c>
      <c r="CJ234" s="808" t="s">
        <v>1854</v>
      </c>
      <c r="CK234" s="811" t="s">
        <v>1854</v>
      </c>
      <c r="CL234" s="803" t="s">
        <v>1854</v>
      </c>
      <c r="CM234" s="803" t="s">
        <v>1854</v>
      </c>
      <c r="CN234" s="803" t="s">
        <v>1854</v>
      </c>
      <c r="CO234" s="808" t="s">
        <v>1854</v>
      </c>
      <c r="CP234" s="811" t="s">
        <v>1854</v>
      </c>
      <c r="CQ234" s="803" t="s">
        <v>1854</v>
      </c>
      <c r="CR234" s="803" t="s">
        <v>1854</v>
      </c>
      <c r="CS234" s="803" t="s">
        <v>1854</v>
      </c>
      <c r="CT234" s="808" t="s">
        <v>1854</v>
      </c>
      <c r="CU234" s="1288" t="s">
        <v>1854</v>
      </c>
      <c r="CV234" s="1287" t="s">
        <v>1854</v>
      </c>
      <c r="CW234" s="1287" t="s">
        <v>1854</v>
      </c>
      <c r="CX234" s="1289" t="s">
        <v>1854</v>
      </c>
      <c r="CY234" s="1287" t="s">
        <v>1854</v>
      </c>
      <c r="CZ234" s="1287" t="s">
        <v>1854</v>
      </c>
      <c r="DA234" s="1287" t="s">
        <v>1854</v>
      </c>
      <c r="DB234" s="1289" t="s">
        <v>1854</v>
      </c>
      <c r="DC234" s="788"/>
      <c r="DD234" s="816">
        <v>1</v>
      </c>
      <c r="DE234" s="817"/>
    </row>
    <row r="235" spans="1:109" ht="15.75" customHeight="1">
      <c r="A235" s="775" t="s">
        <v>1029</v>
      </c>
      <c r="B235" s="776">
        <v>229</v>
      </c>
      <c r="C235" s="792" t="s">
        <v>2811</v>
      </c>
      <c r="D235" s="776" t="s">
        <v>2790</v>
      </c>
      <c r="E235" s="776" t="s">
        <v>1808</v>
      </c>
      <c r="F235" s="788" t="s">
        <v>2812</v>
      </c>
      <c r="G235" s="793" t="s">
        <v>2813</v>
      </c>
      <c r="H235" s="794" t="s">
        <v>2814</v>
      </c>
      <c r="I235" s="795">
        <v>0.34</v>
      </c>
      <c r="J235" s="796">
        <v>0.66</v>
      </c>
      <c r="K235" s="796"/>
      <c r="L235" s="796"/>
      <c r="M235" s="796"/>
      <c r="N235" s="796"/>
      <c r="O235" s="796"/>
      <c r="P235" s="797"/>
      <c r="Q235" s="798">
        <f t="shared" si="3"/>
        <v>1</v>
      </c>
      <c r="R235" s="792" t="s">
        <v>983</v>
      </c>
      <c r="S235" s="776" t="s">
        <v>964</v>
      </c>
      <c r="T235" s="799" t="s">
        <v>965</v>
      </c>
      <c r="U235" s="776" t="s">
        <v>2019</v>
      </c>
      <c r="V235" s="776" t="s">
        <v>990</v>
      </c>
      <c r="W235" s="776" t="s">
        <v>2815</v>
      </c>
      <c r="X235" s="832">
        <v>0</v>
      </c>
      <c r="Y235" s="822" t="s">
        <v>966</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961</v>
      </c>
      <c r="BM235" s="788" t="s">
        <v>961</v>
      </c>
      <c r="BN235" s="788" t="s">
        <v>961</v>
      </c>
      <c r="BO235" s="788" t="s">
        <v>961</v>
      </c>
      <c r="BP235" s="799" t="s">
        <v>961</v>
      </c>
      <c r="BQ235" s="811" t="s">
        <v>1854</v>
      </c>
      <c r="BR235" s="803" t="s">
        <v>1854</v>
      </c>
      <c r="BS235" s="803" t="s">
        <v>1854</v>
      </c>
      <c r="BT235" s="803" t="s">
        <v>1854</v>
      </c>
      <c r="BU235" s="808" t="s">
        <v>1854</v>
      </c>
      <c r="BV235" s="811" t="s">
        <v>1854</v>
      </c>
      <c r="BW235" s="803" t="s">
        <v>1854</v>
      </c>
      <c r="BX235" s="803" t="s">
        <v>1854</v>
      </c>
      <c r="BY235" s="803" t="s">
        <v>1854</v>
      </c>
      <c r="BZ235" s="803" t="s">
        <v>1854</v>
      </c>
      <c r="CA235" s="811" t="s">
        <v>1854</v>
      </c>
      <c r="CB235" s="803" t="s">
        <v>1854</v>
      </c>
      <c r="CC235" s="803" t="s">
        <v>1854</v>
      </c>
      <c r="CD235" s="803" t="s">
        <v>1854</v>
      </c>
      <c r="CE235" s="808" t="s">
        <v>1854</v>
      </c>
      <c r="CF235" s="803" t="s">
        <v>1854</v>
      </c>
      <c r="CG235" s="803" t="s">
        <v>1854</v>
      </c>
      <c r="CH235" s="803" t="s">
        <v>1854</v>
      </c>
      <c r="CI235" s="803" t="s">
        <v>1854</v>
      </c>
      <c r="CJ235" s="808" t="s">
        <v>1854</v>
      </c>
      <c r="CK235" s="811" t="s">
        <v>1854</v>
      </c>
      <c r="CL235" s="803" t="s">
        <v>1854</v>
      </c>
      <c r="CM235" s="803" t="s">
        <v>1854</v>
      </c>
      <c r="CN235" s="803" t="s">
        <v>1854</v>
      </c>
      <c r="CO235" s="808" t="s">
        <v>1854</v>
      </c>
      <c r="CP235" s="811" t="s">
        <v>1854</v>
      </c>
      <c r="CQ235" s="803" t="s">
        <v>1854</v>
      </c>
      <c r="CR235" s="803" t="s">
        <v>1854</v>
      </c>
      <c r="CS235" s="803" t="s">
        <v>1854</v>
      </c>
      <c r="CT235" s="808" t="s">
        <v>1854</v>
      </c>
      <c r="CU235" s="1288">
        <v>-4.2500000000000003E-3</v>
      </c>
      <c r="CV235" s="1287" t="s">
        <v>1854</v>
      </c>
      <c r="CW235" s="1287" t="s">
        <v>1854</v>
      </c>
      <c r="CX235" s="1289" t="s">
        <v>1854</v>
      </c>
      <c r="CY235" s="1287" t="s">
        <v>1854</v>
      </c>
      <c r="CZ235" s="1287" t="s">
        <v>1854</v>
      </c>
      <c r="DA235" s="1287" t="s">
        <v>1854</v>
      </c>
      <c r="DB235" s="1289" t="s">
        <v>1854</v>
      </c>
      <c r="DC235" s="788"/>
      <c r="DD235" s="816">
        <v>1</v>
      </c>
      <c r="DE235" s="817"/>
    </row>
    <row r="236" spans="1:109" ht="15.75" customHeight="1">
      <c r="A236" s="775" t="s">
        <v>1029</v>
      </c>
      <c r="B236" s="776">
        <v>230</v>
      </c>
      <c r="C236" s="792" t="s">
        <v>2816</v>
      </c>
      <c r="D236" s="776" t="s">
        <v>2734</v>
      </c>
      <c r="E236" s="776" t="s">
        <v>1819</v>
      </c>
      <c r="F236" s="788" t="s">
        <v>2817</v>
      </c>
      <c r="G236" s="793" t="s">
        <v>2818</v>
      </c>
      <c r="H236" s="794" t="s">
        <v>2819</v>
      </c>
      <c r="I236" s="795"/>
      <c r="J236" s="796">
        <v>1</v>
      </c>
      <c r="K236" s="796"/>
      <c r="L236" s="796"/>
      <c r="M236" s="796"/>
      <c r="N236" s="796"/>
      <c r="O236" s="796"/>
      <c r="P236" s="797"/>
      <c r="Q236" s="798">
        <f t="shared" si="3"/>
        <v>1</v>
      </c>
      <c r="R236" s="792" t="s">
        <v>983</v>
      </c>
      <c r="S236" s="776" t="s">
        <v>964</v>
      </c>
      <c r="T236" s="799" t="s">
        <v>965</v>
      </c>
      <c r="U236" s="776"/>
      <c r="V236" s="776" t="s">
        <v>990</v>
      </c>
      <c r="W236" s="776" t="s">
        <v>2820</v>
      </c>
      <c r="X236" s="1278">
        <v>1</v>
      </c>
      <c r="Y236" s="829" t="s">
        <v>977</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961</v>
      </c>
      <c r="BM236" s="788" t="s">
        <v>961</v>
      </c>
      <c r="BN236" s="788" t="s">
        <v>961</v>
      </c>
      <c r="BO236" s="788" t="s">
        <v>961</v>
      </c>
      <c r="BP236" s="799" t="s">
        <v>961</v>
      </c>
      <c r="BQ236" s="811" t="s">
        <v>1854</v>
      </c>
      <c r="BR236" s="803" t="s">
        <v>1854</v>
      </c>
      <c r="BS236" s="803" t="s">
        <v>1854</v>
      </c>
      <c r="BT236" s="803" t="s">
        <v>1854</v>
      </c>
      <c r="BU236" s="808" t="s">
        <v>1854</v>
      </c>
      <c r="BV236" s="811" t="s">
        <v>1854</v>
      </c>
      <c r="BW236" s="803" t="s">
        <v>1854</v>
      </c>
      <c r="BX236" s="803" t="s">
        <v>1854</v>
      </c>
      <c r="BY236" s="803" t="s">
        <v>1854</v>
      </c>
      <c r="BZ236" s="803" t="s">
        <v>1854</v>
      </c>
      <c r="CA236" s="811" t="s">
        <v>1854</v>
      </c>
      <c r="CB236" s="803" t="s">
        <v>1854</v>
      </c>
      <c r="CC236" s="803" t="s">
        <v>1854</v>
      </c>
      <c r="CD236" s="803" t="s">
        <v>1854</v>
      </c>
      <c r="CE236" s="808" t="s">
        <v>1854</v>
      </c>
      <c r="CF236" s="803" t="s">
        <v>1854</v>
      </c>
      <c r="CG236" s="803" t="s">
        <v>1854</v>
      </c>
      <c r="CH236" s="803" t="s">
        <v>1854</v>
      </c>
      <c r="CI236" s="803" t="s">
        <v>1854</v>
      </c>
      <c r="CJ236" s="808" t="s">
        <v>1854</v>
      </c>
      <c r="CK236" s="811" t="s">
        <v>1854</v>
      </c>
      <c r="CL236" s="803" t="s">
        <v>1854</v>
      </c>
      <c r="CM236" s="803" t="s">
        <v>1854</v>
      </c>
      <c r="CN236" s="803" t="s">
        <v>1854</v>
      </c>
      <c r="CO236" s="808" t="s">
        <v>1854</v>
      </c>
      <c r="CP236" s="811" t="s">
        <v>1854</v>
      </c>
      <c r="CQ236" s="803" t="s">
        <v>1854</v>
      </c>
      <c r="CR236" s="803" t="s">
        <v>1854</v>
      </c>
      <c r="CS236" s="803" t="s">
        <v>1854</v>
      </c>
      <c r="CT236" s="808" t="s">
        <v>1854</v>
      </c>
      <c r="CU236" s="1288">
        <v>-2.8199999999999999E-2</v>
      </c>
      <c r="CV236" s="1287" t="s">
        <v>1854</v>
      </c>
      <c r="CW236" s="1287" t="s">
        <v>1854</v>
      </c>
      <c r="CX236" s="1289" t="s">
        <v>1854</v>
      </c>
      <c r="CY236" s="1287" t="s">
        <v>1854</v>
      </c>
      <c r="CZ236" s="1287" t="s">
        <v>1854</v>
      </c>
      <c r="DA236" s="1287" t="s">
        <v>1854</v>
      </c>
      <c r="DB236" s="1289" t="s">
        <v>1854</v>
      </c>
      <c r="DC236" s="788"/>
      <c r="DD236" s="816"/>
      <c r="DE236" s="817"/>
    </row>
    <row r="237" spans="1:109" ht="15.75" customHeight="1">
      <c r="A237" s="775" t="s">
        <v>1029</v>
      </c>
      <c r="B237" s="776">
        <v>231</v>
      </c>
      <c r="C237" s="792" t="s">
        <v>2821</v>
      </c>
      <c r="D237" s="776" t="s">
        <v>2748</v>
      </c>
      <c r="E237" s="776" t="s">
        <v>1808</v>
      </c>
      <c r="F237" s="788" t="s">
        <v>2822</v>
      </c>
      <c r="G237" s="793" t="s">
        <v>2823</v>
      </c>
      <c r="H237" s="794" t="s">
        <v>2824</v>
      </c>
      <c r="I237" s="795"/>
      <c r="J237" s="796"/>
      <c r="K237" s="796"/>
      <c r="L237" s="796"/>
      <c r="M237" s="796">
        <v>1</v>
      </c>
      <c r="N237" s="796"/>
      <c r="O237" s="796"/>
      <c r="P237" s="797"/>
      <c r="Q237" s="798">
        <f t="shared" si="3"/>
        <v>1</v>
      </c>
      <c r="R237" s="792" t="s">
        <v>963</v>
      </c>
      <c r="S237" s="776"/>
      <c r="T237" s="799"/>
      <c r="U237" s="776" t="s">
        <v>2030</v>
      </c>
      <c r="V237" s="776" t="s">
        <v>269</v>
      </c>
      <c r="W237" s="776" t="s">
        <v>2372</v>
      </c>
      <c r="X237" s="832">
        <v>0</v>
      </c>
      <c r="Y237" s="829" t="s">
        <v>977</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1854</v>
      </c>
      <c r="BR237" s="803" t="s">
        <v>1854</v>
      </c>
      <c r="BS237" s="803" t="s">
        <v>1854</v>
      </c>
      <c r="BT237" s="803" t="s">
        <v>1854</v>
      </c>
      <c r="BU237" s="808" t="s">
        <v>1854</v>
      </c>
      <c r="BV237" s="811" t="s">
        <v>1854</v>
      </c>
      <c r="BW237" s="803" t="s">
        <v>1854</v>
      </c>
      <c r="BX237" s="803" t="s">
        <v>1854</v>
      </c>
      <c r="BY237" s="803" t="s">
        <v>1854</v>
      </c>
      <c r="BZ237" s="803" t="s">
        <v>1854</v>
      </c>
      <c r="CA237" s="811" t="s">
        <v>1854</v>
      </c>
      <c r="CB237" s="803" t="s">
        <v>1854</v>
      </c>
      <c r="CC237" s="803" t="s">
        <v>1854</v>
      </c>
      <c r="CD237" s="803" t="s">
        <v>1854</v>
      </c>
      <c r="CE237" s="808" t="s">
        <v>1854</v>
      </c>
      <c r="CF237" s="803" t="s">
        <v>1854</v>
      </c>
      <c r="CG237" s="803" t="s">
        <v>1854</v>
      </c>
      <c r="CH237" s="803" t="s">
        <v>1854</v>
      </c>
      <c r="CI237" s="803" t="s">
        <v>1854</v>
      </c>
      <c r="CJ237" s="808" t="s">
        <v>1854</v>
      </c>
      <c r="CK237" s="811" t="s">
        <v>1854</v>
      </c>
      <c r="CL237" s="803" t="s">
        <v>1854</v>
      </c>
      <c r="CM237" s="803" t="s">
        <v>1854</v>
      </c>
      <c r="CN237" s="803" t="s">
        <v>1854</v>
      </c>
      <c r="CO237" s="808" t="s">
        <v>1854</v>
      </c>
      <c r="CP237" s="811" t="s">
        <v>1854</v>
      </c>
      <c r="CQ237" s="803" t="s">
        <v>1854</v>
      </c>
      <c r="CR237" s="803" t="s">
        <v>1854</v>
      </c>
      <c r="CS237" s="803" t="s">
        <v>1854</v>
      </c>
      <c r="CT237" s="808" t="s">
        <v>1854</v>
      </c>
      <c r="CU237" s="1288" t="s">
        <v>1854</v>
      </c>
      <c r="CV237" s="1287" t="s">
        <v>1854</v>
      </c>
      <c r="CW237" s="1287" t="s">
        <v>1854</v>
      </c>
      <c r="CX237" s="1289" t="s">
        <v>1854</v>
      </c>
      <c r="CY237" s="1287" t="s">
        <v>1854</v>
      </c>
      <c r="CZ237" s="1287" t="s">
        <v>1854</v>
      </c>
      <c r="DA237" s="1287" t="s">
        <v>1854</v>
      </c>
      <c r="DB237" s="1289" t="s">
        <v>1854</v>
      </c>
      <c r="DC237" s="788"/>
      <c r="DD237" s="816"/>
      <c r="DE237" s="817"/>
    </row>
    <row r="238" spans="1:109" ht="15.75" customHeight="1">
      <c r="A238" s="775" t="s">
        <v>1029</v>
      </c>
      <c r="B238" s="776">
        <v>232</v>
      </c>
      <c r="C238" s="792" t="s">
        <v>2825</v>
      </c>
      <c r="D238" s="776"/>
      <c r="E238" s="776"/>
      <c r="F238" s="788" t="s">
        <v>1944</v>
      </c>
      <c r="G238" s="793" t="s">
        <v>1945</v>
      </c>
      <c r="H238" s="794"/>
      <c r="I238" s="795"/>
      <c r="J238" s="796"/>
      <c r="K238" s="796"/>
      <c r="L238" s="796"/>
      <c r="M238" s="796"/>
      <c r="N238" s="796"/>
      <c r="O238" s="796"/>
      <c r="P238" s="797"/>
      <c r="Q238" s="798">
        <f t="shared" si="3"/>
        <v>0</v>
      </c>
      <c r="R238" s="792" t="s">
        <v>963</v>
      </c>
      <c r="S238" s="776"/>
      <c r="T238" s="799"/>
      <c r="U238" s="776"/>
      <c r="V238" s="1251" t="s">
        <v>1030</v>
      </c>
      <c r="W238" s="776" t="s">
        <v>1946</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1947</v>
      </c>
      <c r="AR238" s="803" t="s">
        <v>1947</v>
      </c>
      <c r="AS238" s="803" t="s">
        <v>1947</v>
      </c>
      <c r="AT238" s="803" t="s">
        <v>1947</v>
      </c>
      <c r="AU238" s="808" t="s">
        <v>1947</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1854</v>
      </c>
      <c r="BR238" s="803" t="s">
        <v>1854</v>
      </c>
      <c r="BS238" s="803" t="s">
        <v>1854</v>
      </c>
      <c r="BT238" s="803" t="s">
        <v>1854</v>
      </c>
      <c r="BU238" s="808" t="s">
        <v>1854</v>
      </c>
      <c r="BV238" s="811" t="s">
        <v>1854</v>
      </c>
      <c r="BW238" s="803" t="s">
        <v>1854</v>
      </c>
      <c r="BX238" s="803" t="s">
        <v>1854</v>
      </c>
      <c r="BY238" s="803" t="s">
        <v>1854</v>
      </c>
      <c r="BZ238" s="803" t="s">
        <v>1854</v>
      </c>
      <c r="CA238" s="811" t="s">
        <v>1854</v>
      </c>
      <c r="CB238" s="803" t="s">
        <v>1854</v>
      </c>
      <c r="CC238" s="803" t="s">
        <v>1854</v>
      </c>
      <c r="CD238" s="803" t="s">
        <v>1854</v>
      </c>
      <c r="CE238" s="808" t="s">
        <v>1854</v>
      </c>
      <c r="CF238" s="803" t="s">
        <v>1854</v>
      </c>
      <c r="CG238" s="803" t="s">
        <v>1854</v>
      </c>
      <c r="CH238" s="803" t="s">
        <v>1854</v>
      </c>
      <c r="CI238" s="803" t="s">
        <v>1854</v>
      </c>
      <c r="CJ238" s="808" t="s">
        <v>1854</v>
      </c>
      <c r="CK238" s="811" t="s">
        <v>1854</v>
      </c>
      <c r="CL238" s="803" t="s">
        <v>1854</v>
      </c>
      <c r="CM238" s="803" t="s">
        <v>1854</v>
      </c>
      <c r="CN238" s="803" t="s">
        <v>1854</v>
      </c>
      <c r="CO238" s="808" t="s">
        <v>1854</v>
      </c>
      <c r="CP238" s="811" t="s">
        <v>1854</v>
      </c>
      <c r="CQ238" s="803" t="s">
        <v>1854</v>
      </c>
      <c r="CR238" s="803" t="s">
        <v>1854</v>
      </c>
      <c r="CS238" s="803" t="s">
        <v>1854</v>
      </c>
      <c r="CT238" s="808" t="s">
        <v>1854</v>
      </c>
      <c r="CU238" s="1288" t="s">
        <v>1854</v>
      </c>
      <c r="CV238" s="1287" t="s">
        <v>1854</v>
      </c>
      <c r="CW238" s="1287" t="s">
        <v>1854</v>
      </c>
      <c r="CX238" s="1289" t="s">
        <v>1854</v>
      </c>
      <c r="CY238" s="1287" t="s">
        <v>1854</v>
      </c>
      <c r="CZ238" s="1287" t="s">
        <v>1854</v>
      </c>
      <c r="DA238" s="1287" t="s">
        <v>1854</v>
      </c>
      <c r="DB238" s="1289" t="s">
        <v>1854</v>
      </c>
      <c r="DC238" s="788"/>
      <c r="DD238" s="816"/>
      <c r="DE238" s="817"/>
    </row>
    <row r="239" spans="1:109" ht="15.75" customHeight="1">
      <c r="A239" s="775" t="s">
        <v>1029</v>
      </c>
      <c r="B239" s="776">
        <v>233</v>
      </c>
      <c r="C239" s="792" t="s">
        <v>2826</v>
      </c>
      <c r="D239" s="776"/>
      <c r="E239" s="776"/>
      <c r="F239" s="788" t="s">
        <v>2827</v>
      </c>
      <c r="G239" s="793" t="s">
        <v>2828</v>
      </c>
      <c r="H239" s="794"/>
      <c r="I239" s="795"/>
      <c r="J239" s="796">
        <v>1</v>
      </c>
      <c r="K239" s="796"/>
      <c r="L239" s="796"/>
      <c r="M239" s="796"/>
      <c r="N239" s="796"/>
      <c r="O239" s="796"/>
      <c r="P239" s="797"/>
      <c r="Q239" s="798">
        <f t="shared" si="3"/>
        <v>1</v>
      </c>
      <c r="R239" s="792" t="s">
        <v>983</v>
      </c>
      <c r="S239" s="776" t="s">
        <v>964</v>
      </c>
      <c r="T239" s="799" t="s">
        <v>965</v>
      </c>
      <c r="U239" s="776"/>
      <c r="V239" s="776" t="s">
        <v>269</v>
      </c>
      <c r="W239" s="776" t="s">
        <v>2829</v>
      </c>
      <c r="X239" s="1278">
        <v>0</v>
      </c>
      <c r="Y239" s="822" t="s">
        <v>966</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1" t="s">
        <v>961</v>
      </c>
      <c r="BM239" s="1962" t="s">
        <v>961</v>
      </c>
      <c r="BN239" s="1962" t="s">
        <v>961</v>
      </c>
      <c r="BO239" s="1962" t="s">
        <v>961</v>
      </c>
      <c r="BP239" s="799" t="s">
        <v>961</v>
      </c>
      <c r="BQ239" s="811" t="s">
        <v>1854</v>
      </c>
      <c r="BR239" s="803" t="s">
        <v>1854</v>
      </c>
      <c r="BS239" s="803" t="s">
        <v>1854</v>
      </c>
      <c r="BT239" s="803" t="s">
        <v>1854</v>
      </c>
      <c r="BU239" s="808" t="s">
        <v>1854</v>
      </c>
      <c r="BV239" s="811" t="s">
        <v>1854</v>
      </c>
      <c r="BW239" s="803" t="s">
        <v>1854</v>
      </c>
      <c r="BX239" s="803" t="s">
        <v>1854</v>
      </c>
      <c r="BY239" s="803" t="s">
        <v>1854</v>
      </c>
      <c r="BZ239" s="803" t="s">
        <v>1854</v>
      </c>
      <c r="CA239" s="811" t="s">
        <v>1854</v>
      </c>
      <c r="CB239" s="803" t="s">
        <v>1854</v>
      </c>
      <c r="CC239" s="803" t="s">
        <v>1854</v>
      </c>
      <c r="CD239" s="803" t="s">
        <v>1854</v>
      </c>
      <c r="CE239" s="808" t="s">
        <v>1854</v>
      </c>
      <c r="CF239" s="803" t="s">
        <v>1854</v>
      </c>
      <c r="CG239" s="803" t="s">
        <v>1854</v>
      </c>
      <c r="CH239" s="803" t="s">
        <v>1854</v>
      </c>
      <c r="CI239" s="803" t="s">
        <v>1854</v>
      </c>
      <c r="CJ239" s="808" t="s">
        <v>1854</v>
      </c>
      <c r="CK239" s="811" t="s">
        <v>1854</v>
      </c>
      <c r="CL239" s="803" t="s">
        <v>1854</v>
      </c>
      <c r="CM239" s="803" t="s">
        <v>1854</v>
      </c>
      <c r="CN239" s="803" t="s">
        <v>1854</v>
      </c>
      <c r="CO239" s="808" t="s">
        <v>1854</v>
      </c>
      <c r="CP239" s="811" t="s">
        <v>1854</v>
      </c>
      <c r="CQ239" s="803" t="s">
        <v>1854</v>
      </c>
      <c r="CR239" s="803" t="s">
        <v>1854</v>
      </c>
      <c r="CS239" s="803" t="s">
        <v>1854</v>
      </c>
      <c r="CT239" s="808" t="s">
        <v>1854</v>
      </c>
      <c r="CU239" s="1288">
        <v>-6.4000000000000003E-3</v>
      </c>
      <c r="CV239" s="1287" t="s">
        <v>1854</v>
      </c>
      <c r="CW239" s="1287" t="s">
        <v>1854</v>
      </c>
      <c r="CX239" s="1289" t="s">
        <v>1854</v>
      </c>
      <c r="CY239" s="1287" t="s">
        <v>1854</v>
      </c>
      <c r="CZ239" s="1287" t="s">
        <v>1854</v>
      </c>
      <c r="DA239" s="1287" t="s">
        <v>1854</v>
      </c>
      <c r="DB239" s="1289" t="s">
        <v>1854</v>
      </c>
      <c r="DC239" s="788"/>
      <c r="DD239" s="816"/>
      <c r="DE239" s="817"/>
    </row>
    <row r="240" spans="1:109" ht="15.75" customHeight="1">
      <c r="A240" s="775" t="s">
        <v>1033</v>
      </c>
      <c r="B240" s="776">
        <v>234</v>
      </c>
      <c r="C240" s="792" t="s">
        <v>2830</v>
      </c>
      <c r="D240" s="776" t="s">
        <v>2831</v>
      </c>
      <c r="E240" s="776" t="s">
        <v>1819</v>
      </c>
      <c r="F240" s="788" t="s">
        <v>2770</v>
      </c>
      <c r="G240" s="793" t="s">
        <v>1843</v>
      </c>
      <c r="H240" s="794" t="s">
        <v>2832</v>
      </c>
      <c r="I240" s="795"/>
      <c r="J240" s="796"/>
      <c r="K240" s="796"/>
      <c r="L240" s="796"/>
      <c r="M240" s="796">
        <v>1</v>
      </c>
      <c r="N240" s="796"/>
      <c r="O240" s="796"/>
      <c r="P240" s="797"/>
      <c r="Q240" s="798">
        <f t="shared" si="3"/>
        <v>1</v>
      </c>
      <c r="R240" s="792" t="s">
        <v>986</v>
      </c>
      <c r="S240" s="776" t="s">
        <v>964</v>
      </c>
      <c r="T240" s="799" t="s">
        <v>965</v>
      </c>
      <c r="U240" s="776" t="s">
        <v>1027</v>
      </c>
      <c r="V240" s="776" t="s">
        <v>1039</v>
      </c>
      <c r="W240" s="776" t="s">
        <v>2833</v>
      </c>
      <c r="X240" s="1315">
        <v>2</v>
      </c>
      <c r="Y240" s="822" t="s">
        <v>966</v>
      </c>
      <c r="Z240" s="793" t="s">
        <v>1843</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1033</v>
      </c>
      <c r="B241" s="776">
        <v>235</v>
      </c>
      <c r="C241" s="792" t="s">
        <v>2834</v>
      </c>
      <c r="D241" s="776" t="s">
        <v>2835</v>
      </c>
      <c r="E241" s="776" t="s">
        <v>1819</v>
      </c>
      <c r="F241" s="788" t="s">
        <v>2836</v>
      </c>
      <c r="G241" s="793" t="s">
        <v>1847</v>
      </c>
      <c r="H241" s="794" t="s">
        <v>2837</v>
      </c>
      <c r="I241" s="795"/>
      <c r="J241" s="796">
        <v>1</v>
      </c>
      <c r="K241" s="796"/>
      <c r="L241" s="796"/>
      <c r="M241" s="796"/>
      <c r="N241" s="796"/>
      <c r="O241" s="796"/>
      <c r="P241" s="797"/>
      <c r="Q241" s="798">
        <f t="shared" si="3"/>
        <v>1</v>
      </c>
      <c r="R241" s="792" t="s">
        <v>986</v>
      </c>
      <c r="S241" s="776" t="s">
        <v>964</v>
      </c>
      <c r="T241" s="799" t="s">
        <v>965</v>
      </c>
      <c r="U241" s="776" t="s">
        <v>1031</v>
      </c>
      <c r="V241" s="776" t="s">
        <v>1039</v>
      </c>
      <c r="W241" s="776" t="s">
        <v>2833</v>
      </c>
      <c r="X241" s="1315">
        <v>2</v>
      </c>
      <c r="Y241" s="822" t="s">
        <v>966</v>
      </c>
      <c r="Z241" s="793" t="s">
        <v>1847</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1033</v>
      </c>
      <c r="B242" s="776">
        <v>236</v>
      </c>
      <c r="C242" s="792" t="s">
        <v>2838</v>
      </c>
      <c r="D242" s="776" t="s">
        <v>2839</v>
      </c>
      <c r="E242" s="776" t="s">
        <v>1819</v>
      </c>
      <c r="F242" s="788" t="s">
        <v>2735</v>
      </c>
      <c r="G242" s="793" t="s">
        <v>124</v>
      </c>
      <c r="H242" s="794" t="s">
        <v>2840</v>
      </c>
      <c r="I242" s="795">
        <v>0.1</v>
      </c>
      <c r="J242" s="796">
        <v>0.9</v>
      </c>
      <c r="K242" s="796"/>
      <c r="L242" s="796"/>
      <c r="M242" s="796"/>
      <c r="N242" s="796"/>
      <c r="O242" s="796"/>
      <c r="P242" s="797"/>
      <c r="Q242" s="798">
        <f t="shared" si="3"/>
        <v>1</v>
      </c>
      <c r="R242" s="792" t="s">
        <v>983</v>
      </c>
      <c r="S242" s="776" t="s">
        <v>964</v>
      </c>
      <c r="T242" s="799" t="s">
        <v>965</v>
      </c>
      <c r="U242" s="776" t="s">
        <v>1838</v>
      </c>
      <c r="V242" s="776" t="s">
        <v>1039</v>
      </c>
      <c r="W242" s="776" t="s">
        <v>2841</v>
      </c>
      <c r="X242" s="1314">
        <v>2</v>
      </c>
      <c r="Y242" s="824" t="s">
        <v>977</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1033</v>
      </c>
      <c r="B243" s="776">
        <v>237</v>
      </c>
      <c r="C243" s="792" t="s">
        <v>2842</v>
      </c>
      <c r="D243" s="776" t="s">
        <v>2843</v>
      </c>
      <c r="E243" s="776" t="s">
        <v>1808</v>
      </c>
      <c r="F243" s="788" t="s">
        <v>2749</v>
      </c>
      <c r="G243" s="793" t="s">
        <v>130</v>
      </c>
      <c r="H243" s="794" t="s">
        <v>2844</v>
      </c>
      <c r="I243" s="795">
        <v>0.05</v>
      </c>
      <c r="J243" s="796">
        <v>0.95</v>
      </c>
      <c r="K243" s="796"/>
      <c r="L243" s="796"/>
      <c r="M243" s="796"/>
      <c r="N243" s="796"/>
      <c r="O243" s="796"/>
      <c r="P243" s="797"/>
      <c r="Q243" s="798">
        <f t="shared" si="3"/>
        <v>1</v>
      </c>
      <c r="R243" s="792" t="s">
        <v>986</v>
      </c>
      <c r="S243" s="776" t="s">
        <v>964</v>
      </c>
      <c r="T243" s="799" t="s">
        <v>965</v>
      </c>
      <c r="U243" s="776" t="s">
        <v>1804</v>
      </c>
      <c r="V243" s="776" t="s">
        <v>985</v>
      </c>
      <c r="W243" s="776" t="s">
        <v>2845</v>
      </c>
      <c r="X243" s="1315">
        <v>0</v>
      </c>
      <c r="Y243" s="824" t="s">
        <v>977</v>
      </c>
      <c r="Z243" s="793" t="s">
        <v>130</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1033</v>
      </c>
      <c r="B244" s="776">
        <v>238</v>
      </c>
      <c r="C244" s="792" t="s">
        <v>2846</v>
      </c>
      <c r="D244" s="776" t="s">
        <v>2847</v>
      </c>
      <c r="E244" s="776" t="s">
        <v>1801</v>
      </c>
      <c r="F244" s="788" t="s">
        <v>2780</v>
      </c>
      <c r="G244" s="793" t="s">
        <v>625</v>
      </c>
      <c r="H244" s="794" t="s">
        <v>2848</v>
      </c>
      <c r="I244" s="795"/>
      <c r="J244" s="796">
        <v>1</v>
      </c>
      <c r="K244" s="796"/>
      <c r="L244" s="796"/>
      <c r="M244" s="796"/>
      <c r="N244" s="796"/>
      <c r="O244" s="796"/>
      <c r="P244" s="797"/>
      <c r="Q244" s="798">
        <f t="shared" si="3"/>
        <v>1</v>
      </c>
      <c r="R244" s="792" t="s">
        <v>986</v>
      </c>
      <c r="S244" s="776" t="s">
        <v>964</v>
      </c>
      <c r="T244" s="799" t="s">
        <v>965</v>
      </c>
      <c r="U244" s="776" t="s">
        <v>625</v>
      </c>
      <c r="V244" s="776" t="s">
        <v>269</v>
      </c>
      <c r="W244" s="776" t="s">
        <v>2849</v>
      </c>
      <c r="X244" s="1314">
        <v>1</v>
      </c>
      <c r="Y244" s="824" t="s">
        <v>966</v>
      </c>
      <c r="Z244" s="793" t="s">
        <v>625</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1033</v>
      </c>
      <c r="B245" s="776">
        <v>239</v>
      </c>
      <c r="C245" s="792" t="s">
        <v>2850</v>
      </c>
      <c r="D245" s="776" t="s">
        <v>2851</v>
      </c>
      <c r="E245" s="776" t="s">
        <v>1819</v>
      </c>
      <c r="F245" s="788" t="s">
        <v>2791</v>
      </c>
      <c r="G245" s="793" t="s">
        <v>1814</v>
      </c>
      <c r="H245" s="794" t="s">
        <v>2852</v>
      </c>
      <c r="I245" s="795"/>
      <c r="J245" s="796">
        <v>0.25</v>
      </c>
      <c r="K245" s="796"/>
      <c r="L245" s="796"/>
      <c r="M245" s="796">
        <v>0.75</v>
      </c>
      <c r="N245" s="796"/>
      <c r="O245" s="796"/>
      <c r="P245" s="797"/>
      <c r="Q245" s="798">
        <f t="shared" si="3"/>
        <v>1</v>
      </c>
      <c r="R245" s="792" t="s">
        <v>986</v>
      </c>
      <c r="S245" s="776" t="s">
        <v>964</v>
      </c>
      <c r="T245" s="1444" t="s">
        <v>976</v>
      </c>
      <c r="U245" s="776" t="s">
        <v>1967</v>
      </c>
      <c r="V245" s="776" t="s">
        <v>990</v>
      </c>
      <c r="W245" s="776" t="s">
        <v>2853</v>
      </c>
      <c r="X245" s="1314">
        <v>1</v>
      </c>
      <c r="Y245" s="824" t="s">
        <v>977</v>
      </c>
      <c r="Z245" s="793" t="s">
        <v>1814</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1033</v>
      </c>
      <c r="B246" s="776">
        <v>240</v>
      </c>
      <c r="C246" s="792" t="s">
        <v>2854</v>
      </c>
      <c r="D246" s="776" t="s">
        <v>2855</v>
      </c>
      <c r="E246" s="776" t="s">
        <v>1819</v>
      </c>
      <c r="F246" s="788" t="s">
        <v>2856</v>
      </c>
      <c r="G246" s="793" t="s">
        <v>491</v>
      </c>
      <c r="H246" s="794" t="s">
        <v>2427</v>
      </c>
      <c r="I246" s="795">
        <v>0.75</v>
      </c>
      <c r="J246" s="796">
        <v>0.25</v>
      </c>
      <c r="K246" s="796"/>
      <c r="L246" s="796"/>
      <c r="M246" s="796"/>
      <c r="N246" s="796"/>
      <c r="O246" s="796"/>
      <c r="P246" s="797"/>
      <c r="Q246" s="798">
        <f t="shared" si="3"/>
        <v>1</v>
      </c>
      <c r="R246" s="792" t="s">
        <v>963</v>
      </c>
      <c r="S246" s="776"/>
      <c r="T246" s="799"/>
      <c r="U246" s="776" t="s">
        <v>2857</v>
      </c>
      <c r="V246" s="776" t="s">
        <v>269</v>
      </c>
      <c r="W246" s="776" t="s">
        <v>2858</v>
      </c>
      <c r="X246" s="1314">
        <v>1</v>
      </c>
      <c r="Y246" s="824" t="s">
        <v>977</v>
      </c>
      <c r="Z246" s="793" t="s">
        <v>491</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1033</v>
      </c>
      <c r="B247" s="776">
        <v>241</v>
      </c>
      <c r="C247" s="792" t="s">
        <v>2859</v>
      </c>
      <c r="D247" s="776" t="s">
        <v>2843</v>
      </c>
      <c r="E247" s="776" t="s">
        <v>1801</v>
      </c>
      <c r="F247" s="788" t="s">
        <v>2754</v>
      </c>
      <c r="G247" s="793" t="s">
        <v>154</v>
      </c>
      <c r="H247" s="794" t="s">
        <v>2860</v>
      </c>
      <c r="I247" s="795"/>
      <c r="J247" s="796">
        <v>1</v>
      </c>
      <c r="K247" s="796"/>
      <c r="L247" s="796"/>
      <c r="M247" s="796"/>
      <c r="N247" s="796"/>
      <c r="O247" s="796"/>
      <c r="P247" s="797"/>
      <c r="Q247" s="798">
        <f t="shared" si="3"/>
        <v>1</v>
      </c>
      <c r="R247" s="792" t="s">
        <v>983</v>
      </c>
      <c r="S247" s="776" t="s">
        <v>964</v>
      </c>
      <c r="T247" s="799" t="s">
        <v>965</v>
      </c>
      <c r="U247" s="776" t="s">
        <v>1987</v>
      </c>
      <c r="V247" s="776" t="s">
        <v>990</v>
      </c>
      <c r="W247" s="776" t="s">
        <v>2861</v>
      </c>
      <c r="X247" s="1314">
        <v>1</v>
      </c>
      <c r="Y247" s="824" t="s">
        <v>977</v>
      </c>
      <c r="Z247" s="793" t="s">
        <v>154</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1033</v>
      </c>
      <c r="B248" s="776">
        <v>242</v>
      </c>
      <c r="C248" s="792" t="s">
        <v>2862</v>
      </c>
      <c r="D248" s="776" t="s">
        <v>2843</v>
      </c>
      <c r="E248" s="776" t="s">
        <v>1819</v>
      </c>
      <c r="F248" s="788" t="s">
        <v>2758</v>
      </c>
      <c r="G248" s="793" t="s">
        <v>160</v>
      </c>
      <c r="H248" s="794" t="s">
        <v>2863</v>
      </c>
      <c r="I248" s="795">
        <v>0.05</v>
      </c>
      <c r="J248" s="796">
        <v>0.95</v>
      </c>
      <c r="K248" s="796"/>
      <c r="L248" s="796"/>
      <c r="M248" s="796"/>
      <c r="N248" s="796"/>
      <c r="O248" s="796"/>
      <c r="P248" s="797"/>
      <c r="Q248" s="798">
        <f t="shared" si="3"/>
        <v>1</v>
      </c>
      <c r="R248" s="792" t="s">
        <v>983</v>
      </c>
      <c r="S248" s="776" t="s">
        <v>964</v>
      </c>
      <c r="T248" s="799" t="s">
        <v>965</v>
      </c>
      <c r="U248" s="776" t="s">
        <v>1827</v>
      </c>
      <c r="V248" s="776" t="s">
        <v>269</v>
      </c>
      <c r="W248" s="776" t="s">
        <v>2864</v>
      </c>
      <c r="X248" s="1315">
        <v>2</v>
      </c>
      <c r="Y248" s="824" t="s">
        <v>977</v>
      </c>
      <c r="Z248" s="793" t="s">
        <v>160</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1033</v>
      </c>
      <c r="B249" s="776">
        <v>243</v>
      </c>
      <c r="C249" s="792" t="s">
        <v>2865</v>
      </c>
      <c r="D249" s="776" t="s">
        <v>2831</v>
      </c>
      <c r="E249" s="776" t="s">
        <v>1819</v>
      </c>
      <c r="F249" s="788" t="s">
        <v>2827</v>
      </c>
      <c r="G249" s="793" t="s">
        <v>2866</v>
      </c>
      <c r="H249" s="794" t="s">
        <v>2867</v>
      </c>
      <c r="I249" s="795"/>
      <c r="J249" s="796">
        <v>0.25</v>
      </c>
      <c r="K249" s="796"/>
      <c r="L249" s="796"/>
      <c r="M249" s="796">
        <v>0.75</v>
      </c>
      <c r="N249" s="796"/>
      <c r="O249" s="796"/>
      <c r="P249" s="797"/>
      <c r="Q249" s="798">
        <f t="shared" si="3"/>
        <v>1</v>
      </c>
      <c r="R249" s="792" t="s">
        <v>963</v>
      </c>
      <c r="S249" s="776"/>
      <c r="T249" s="799"/>
      <c r="U249" s="776" t="s">
        <v>1859</v>
      </c>
      <c r="V249" s="776" t="s">
        <v>1039</v>
      </c>
      <c r="W249" s="776" t="s">
        <v>2868</v>
      </c>
      <c r="X249" s="1314">
        <v>1</v>
      </c>
      <c r="Y249" s="824" t="s">
        <v>966</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1854</v>
      </c>
      <c r="BR249" s="803" t="s">
        <v>1854</v>
      </c>
      <c r="BS249" s="803" t="s">
        <v>1854</v>
      </c>
      <c r="BT249" s="803" t="s">
        <v>1854</v>
      </c>
      <c r="BU249" s="808" t="s">
        <v>1854</v>
      </c>
      <c r="BV249" s="811" t="s">
        <v>1854</v>
      </c>
      <c r="BW249" s="803" t="s">
        <v>1854</v>
      </c>
      <c r="BX249" s="803" t="s">
        <v>1854</v>
      </c>
      <c r="BY249" s="803" t="s">
        <v>1854</v>
      </c>
      <c r="BZ249" s="803" t="s">
        <v>1854</v>
      </c>
      <c r="CA249" s="811" t="s">
        <v>1854</v>
      </c>
      <c r="CB249" s="803" t="s">
        <v>1854</v>
      </c>
      <c r="CC249" s="803" t="s">
        <v>1854</v>
      </c>
      <c r="CD249" s="803" t="s">
        <v>1854</v>
      </c>
      <c r="CE249" s="808" t="s">
        <v>1854</v>
      </c>
      <c r="CF249" s="803" t="s">
        <v>1854</v>
      </c>
      <c r="CG249" s="803" t="s">
        <v>1854</v>
      </c>
      <c r="CH249" s="803" t="s">
        <v>1854</v>
      </c>
      <c r="CI249" s="803" t="s">
        <v>1854</v>
      </c>
      <c r="CJ249" s="808" t="s">
        <v>1854</v>
      </c>
      <c r="CK249" s="811" t="s">
        <v>1854</v>
      </c>
      <c r="CL249" s="803" t="s">
        <v>1854</v>
      </c>
      <c r="CM249" s="803" t="s">
        <v>1854</v>
      </c>
      <c r="CN249" s="803" t="s">
        <v>1854</v>
      </c>
      <c r="CO249" s="808" t="s">
        <v>1854</v>
      </c>
      <c r="CP249" s="811" t="s">
        <v>1854</v>
      </c>
      <c r="CQ249" s="803" t="s">
        <v>1854</v>
      </c>
      <c r="CR249" s="803" t="s">
        <v>1854</v>
      </c>
      <c r="CS249" s="803" t="s">
        <v>1854</v>
      </c>
      <c r="CT249" s="808" t="s">
        <v>1854</v>
      </c>
      <c r="CU249" s="1288" t="s">
        <v>1854</v>
      </c>
      <c r="CV249" s="1287" t="s">
        <v>1854</v>
      </c>
      <c r="CW249" s="1287" t="s">
        <v>1854</v>
      </c>
      <c r="CX249" s="1289" t="s">
        <v>1854</v>
      </c>
      <c r="CY249" s="1287" t="s">
        <v>1854</v>
      </c>
      <c r="CZ249" s="1287" t="s">
        <v>1854</v>
      </c>
      <c r="DA249" s="1287" t="s">
        <v>1854</v>
      </c>
      <c r="DB249" s="1289" t="s">
        <v>1854</v>
      </c>
      <c r="DC249" s="788"/>
      <c r="DD249" s="816">
        <v>1</v>
      </c>
      <c r="DE249" s="817"/>
    </row>
    <row r="250" spans="1:109" ht="15.75" customHeight="1">
      <c r="A250" s="775" t="s">
        <v>1033</v>
      </c>
      <c r="B250" s="776">
        <v>244</v>
      </c>
      <c r="C250" s="792" t="s">
        <v>2869</v>
      </c>
      <c r="D250" s="776" t="s">
        <v>2831</v>
      </c>
      <c r="E250" s="776" t="s">
        <v>1819</v>
      </c>
      <c r="F250" s="788" t="s">
        <v>2773</v>
      </c>
      <c r="G250" s="793" t="s">
        <v>2870</v>
      </c>
      <c r="H250" s="794" t="s">
        <v>2871</v>
      </c>
      <c r="I250" s="795"/>
      <c r="J250" s="796">
        <v>0.25</v>
      </c>
      <c r="K250" s="796"/>
      <c r="L250" s="796"/>
      <c r="M250" s="796">
        <v>0.75</v>
      </c>
      <c r="N250" s="796"/>
      <c r="O250" s="796"/>
      <c r="P250" s="797"/>
      <c r="Q250" s="798">
        <f t="shared" si="3"/>
        <v>1</v>
      </c>
      <c r="R250" s="792" t="s">
        <v>963</v>
      </c>
      <c r="S250" s="776"/>
      <c r="T250" s="799"/>
      <c r="U250" s="776" t="s">
        <v>1859</v>
      </c>
      <c r="V250" s="776" t="s">
        <v>1039</v>
      </c>
      <c r="W250" s="776" t="s">
        <v>2868</v>
      </c>
      <c r="X250" s="1314">
        <v>1</v>
      </c>
      <c r="Y250" s="824" t="s">
        <v>966</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1854</v>
      </c>
      <c r="BR250" s="803" t="s">
        <v>1854</v>
      </c>
      <c r="BS250" s="803" t="s">
        <v>1854</v>
      </c>
      <c r="BT250" s="803" t="s">
        <v>1854</v>
      </c>
      <c r="BU250" s="808" t="s">
        <v>1854</v>
      </c>
      <c r="BV250" s="811" t="s">
        <v>1854</v>
      </c>
      <c r="BW250" s="803" t="s">
        <v>1854</v>
      </c>
      <c r="BX250" s="803" t="s">
        <v>1854</v>
      </c>
      <c r="BY250" s="803" t="s">
        <v>1854</v>
      </c>
      <c r="BZ250" s="803" t="s">
        <v>1854</v>
      </c>
      <c r="CA250" s="811" t="s">
        <v>1854</v>
      </c>
      <c r="CB250" s="803" t="s">
        <v>1854</v>
      </c>
      <c r="CC250" s="803" t="s">
        <v>1854</v>
      </c>
      <c r="CD250" s="803" t="s">
        <v>1854</v>
      </c>
      <c r="CE250" s="808" t="s">
        <v>1854</v>
      </c>
      <c r="CF250" s="803" t="s">
        <v>1854</v>
      </c>
      <c r="CG250" s="803" t="s">
        <v>1854</v>
      </c>
      <c r="CH250" s="803" t="s">
        <v>1854</v>
      </c>
      <c r="CI250" s="803" t="s">
        <v>1854</v>
      </c>
      <c r="CJ250" s="808" t="s">
        <v>1854</v>
      </c>
      <c r="CK250" s="811" t="s">
        <v>1854</v>
      </c>
      <c r="CL250" s="803" t="s">
        <v>1854</v>
      </c>
      <c r="CM250" s="803" t="s">
        <v>1854</v>
      </c>
      <c r="CN250" s="803" t="s">
        <v>1854</v>
      </c>
      <c r="CO250" s="808" t="s">
        <v>1854</v>
      </c>
      <c r="CP250" s="811" t="s">
        <v>1854</v>
      </c>
      <c r="CQ250" s="803" t="s">
        <v>1854</v>
      </c>
      <c r="CR250" s="803" t="s">
        <v>1854</v>
      </c>
      <c r="CS250" s="803" t="s">
        <v>1854</v>
      </c>
      <c r="CT250" s="808" t="s">
        <v>1854</v>
      </c>
      <c r="CU250" s="1288" t="s">
        <v>1854</v>
      </c>
      <c r="CV250" s="1287" t="s">
        <v>1854</v>
      </c>
      <c r="CW250" s="1287" t="s">
        <v>1854</v>
      </c>
      <c r="CX250" s="1289" t="s">
        <v>1854</v>
      </c>
      <c r="CY250" s="1287" t="s">
        <v>1854</v>
      </c>
      <c r="CZ250" s="1287" t="s">
        <v>1854</v>
      </c>
      <c r="DA250" s="1287" t="s">
        <v>1854</v>
      </c>
      <c r="DB250" s="1289" t="s">
        <v>1854</v>
      </c>
      <c r="DC250" s="788"/>
      <c r="DD250" s="816">
        <v>1</v>
      </c>
      <c r="DE250" s="817"/>
    </row>
    <row r="251" spans="1:109" ht="15.75" customHeight="1">
      <c r="A251" s="775" t="s">
        <v>1033</v>
      </c>
      <c r="B251" s="776">
        <v>245</v>
      </c>
      <c r="C251" s="792" t="s">
        <v>2872</v>
      </c>
      <c r="D251" s="776" t="s">
        <v>2831</v>
      </c>
      <c r="E251" s="776" t="s">
        <v>1819</v>
      </c>
      <c r="F251" s="788" t="s">
        <v>2776</v>
      </c>
      <c r="G251" s="793" t="s">
        <v>2873</v>
      </c>
      <c r="H251" s="794" t="s">
        <v>2874</v>
      </c>
      <c r="I251" s="795"/>
      <c r="J251" s="796">
        <v>0.25</v>
      </c>
      <c r="K251" s="796"/>
      <c r="L251" s="796"/>
      <c r="M251" s="796">
        <v>0.75</v>
      </c>
      <c r="N251" s="796"/>
      <c r="O251" s="796"/>
      <c r="P251" s="797"/>
      <c r="Q251" s="798">
        <f t="shared" si="3"/>
        <v>1</v>
      </c>
      <c r="R251" s="792" t="s">
        <v>963</v>
      </c>
      <c r="S251" s="776"/>
      <c r="T251" s="799"/>
      <c r="U251" s="776" t="s">
        <v>1859</v>
      </c>
      <c r="V251" s="776" t="s">
        <v>1039</v>
      </c>
      <c r="W251" s="776" t="s">
        <v>2868</v>
      </c>
      <c r="X251" s="1314">
        <v>1</v>
      </c>
      <c r="Y251" s="824" t="s">
        <v>966</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1854</v>
      </c>
      <c r="BR251" s="803" t="s">
        <v>1854</v>
      </c>
      <c r="BS251" s="803" t="s">
        <v>1854</v>
      </c>
      <c r="BT251" s="803" t="s">
        <v>1854</v>
      </c>
      <c r="BU251" s="808" t="s">
        <v>1854</v>
      </c>
      <c r="BV251" s="811" t="s">
        <v>1854</v>
      </c>
      <c r="BW251" s="803" t="s">
        <v>1854</v>
      </c>
      <c r="BX251" s="803" t="s">
        <v>1854</v>
      </c>
      <c r="BY251" s="803" t="s">
        <v>1854</v>
      </c>
      <c r="BZ251" s="803" t="s">
        <v>1854</v>
      </c>
      <c r="CA251" s="811" t="s">
        <v>1854</v>
      </c>
      <c r="CB251" s="803" t="s">
        <v>1854</v>
      </c>
      <c r="CC251" s="803" t="s">
        <v>1854</v>
      </c>
      <c r="CD251" s="803" t="s">
        <v>1854</v>
      </c>
      <c r="CE251" s="808" t="s">
        <v>1854</v>
      </c>
      <c r="CF251" s="803" t="s">
        <v>1854</v>
      </c>
      <c r="CG251" s="803" t="s">
        <v>1854</v>
      </c>
      <c r="CH251" s="803" t="s">
        <v>1854</v>
      </c>
      <c r="CI251" s="803" t="s">
        <v>1854</v>
      </c>
      <c r="CJ251" s="808" t="s">
        <v>1854</v>
      </c>
      <c r="CK251" s="811" t="s">
        <v>1854</v>
      </c>
      <c r="CL251" s="803" t="s">
        <v>1854</v>
      </c>
      <c r="CM251" s="803" t="s">
        <v>1854</v>
      </c>
      <c r="CN251" s="803" t="s">
        <v>1854</v>
      </c>
      <c r="CO251" s="808" t="s">
        <v>1854</v>
      </c>
      <c r="CP251" s="811" t="s">
        <v>1854</v>
      </c>
      <c r="CQ251" s="803" t="s">
        <v>1854</v>
      </c>
      <c r="CR251" s="803" t="s">
        <v>1854</v>
      </c>
      <c r="CS251" s="803" t="s">
        <v>1854</v>
      </c>
      <c r="CT251" s="808" t="s">
        <v>1854</v>
      </c>
      <c r="CU251" s="1288" t="s">
        <v>1854</v>
      </c>
      <c r="CV251" s="1287" t="s">
        <v>1854</v>
      </c>
      <c r="CW251" s="1287" t="s">
        <v>1854</v>
      </c>
      <c r="CX251" s="1289" t="s">
        <v>1854</v>
      </c>
      <c r="CY251" s="1287" t="s">
        <v>1854</v>
      </c>
      <c r="CZ251" s="1287" t="s">
        <v>1854</v>
      </c>
      <c r="DA251" s="1287" t="s">
        <v>1854</v>
      </c>
      <c r="DB251" s="1289" t="s">
        <v>1854</v>
      </c>
      <c r="DC251" s="788"/>
      <c r="DD251" s="816">
        <v>1</v>
      </c>
      <c r="DE251" s="817"/>
    </row>
    <row r="252" spans="1:109" ht="15.75" customHeight="1">
      <c r="A252" s="775" t="s">
        <v>1033</v>
      </c>
      <c r="B252" s="776">
        <v>246</v>
      </c>
      <c r="C252" s="792" t="s">
        <v>2875</v>
      </c>
      <c r="D252" s="776" t="s">
        <v>2831</v>
      </c>
      <c r="E252" s="776" t="s">
        <v>1819</v>
      </c>
      <c r="F252" s="788" t="s">
        <v>2876</v>
      </c>
      <c r="G252" s="793" t="s">
        <v>2877</v>
      </c>
      <c r="H252" s="794" t="s">
        <v>2878</v>
      </c>
      <c r="I252" s="795"/>
      <c r="J252" s="796">
        <v>0.25</v>
      </c>
      <c r="K252" s="796"/>
      <c r="L252" s="796"/>
      <c r="M252" s="796">
        <v>0.75</v>
      </c>
      <c r="N252" s="796"/>
      <c r="O252" s="796"/>
      <c r="P252" s="797"/>
      <c r="Q252" s="798">
        <f t="shared" si="3"/>
        <v>1</v>
      </c>
      <c r="R252" s="792" t="s">
        <v>963</v>
      </c>
      <c r="S252" s="776"/>
      <c r="T252" s="799"/>
      <c r="U252" s="776" t="s">
        <v>1859</v>
      </c>
      <c r="V252" s="776" t="s">
        <v>1039</v>
      </c>
      <c r="W252" s="776" t="s">
        <v>2868</v>
      </c>
      <c r="X252" s="1314">
        <v>1</v>
      </c>
      <c r="Y252" s="822" t="s">
        <v>966</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1854</v>
      </c>
      <c r="BR252" s="803" t="s">
        <v>1854</v>
      </c>
      <c r="BS252" s="803" t="s">
        <v>1854</v>
      </c>
      <c r="BT252" s="803" t="s">
        <v>1854</v>
      </c>
      <c r="BU252" s="808" t="s">
        <v>1854</v>
      </c>
      <c r="BV252" s="811" t="s">
        <v>1854</v>
      </c>
      <c r="BW252" s="803" t="s">
        <v>1854</v>
      </c>
      <c r="BX252" s="803" t="s">
        <v>1854</v>
      </c>
      <c r="BY252" s="803" t="s">
        <v>1854</v>
      </c>
      <c r="BZ252" s="803" t="s">
        <v>1854</v>
      </c>
      <c r="CA252" s="811" t="s">
        <v>1854</v>
      </c>
      <c r="CB252" s="803" t="s">
        <v>1854</v>
      </c>
      <c r="CC252" s="803" t="s">
        <v>1854</v>
      </c>
      <c r="CD252" s="803" t="s">
        <v>1854</v>
      </c>
      <c r="CE252" s="808" t="s">
        <v>1854</v>
      </c>
      <c r="CF252" s="803" t="s">
        <v>1854</v>
      </c>
      <c r="CG252" s="803" t="s">
        <v>1854</v>
      </c>
      <c r="CH252" s="803" t="s">
        <v>1854</v>
      </c>
      <c r="CI252" s="803" t="s">
        <v>1854</v>
      </c>
      <c r="CJ252" s="808" t="s">
        <v>1854</v>
      </c>
      <c r="CK252" s="811" t="s">
        <v>1854</v>
      </c>
      <c r="CL252" s="803" t="s">
        <v>1854</v>
      </c>
      <c r="CM252" s="803" t="s">
        <v>1854</v>
      </c>
      <c r="CN252" s="803" t="s">
        <v>1854</v>
      </c>
      <c r="CO252" s="808" t="s">
        <v>1854</v>
      </c>
      <c r="CP252" s="811" t="s">
        <v>1854</v>
      </c>
      <c r="CQ252" s="803" t="s">
        <v>1854</v>
      </c>
      <c r="CR252" s="803" t="s">
        <v>1854</v>
      </c>
      <c r="CS252" s="803" t="s">
        <v>1854</v>
      </c>
      <c r="CT252" s="808" t="s">
        <v>1854</v>
      </c>
      <c r="CU252" s="1288" t="s">
        <v>1854</v>
      </c>
      <c r="CV252" s="1287" t="s">
        <v>1854</v>
      </c>
      <c r="CW252" s="1287" t="s">
        <v>1854</v>
      </c>
      <c r="CX252" s="1289" t="s">
        <v>1854</v>
      </c>
      <c r="CY252" s="1287" t="s">
        <v>1854</v>
      </c>
      <c r="CZ252" s="1287" t="s">
        <v>1854</v>
      </c>
      <c r="DA252" s="1287" t="s">
        <v>1854</v>
      </c>
      <c r="DB252" s="1289" t="s">
        <v>1854</v>
      </c>
      <c r="DC252" s="788"/>
      <c r="DD252" s="816">
        <v>1</v>
      </c>
      <c r="DE252" s="817"/>
    </row>
    <row r="253" spans="1:109" ht="15.75" customHeight="1">
      <c r="A253" s="775" t="s">
        <v>1033</v>
      </c>
      <c r="B253" s="776">
        <v>247</v>
      </c>
      <c r="C253" s="792" t="s">
        <v>2879</v>
      </c>
      <c r="D253" s="776" t="s">
        <v>2831</v>
      </c>
      <c r="E253" s="776" t="s">
        <v>1819</v>
      </c>
      <c r="F253" s="788" t="s">
        <v>2880</v>
      </c>
      <c r="G253" s="793" t="s">
        <v>2881</v>
      </c>
      <c r="H253" s="794" t="s">
        <v>2882</v>
      </c>
      <c r="I253" s="795"/>
      <c r="J253" s="796">
        <v>0.25</v>
      </c>
      <c r="K253" s="796"/>
      <c r="L253" s="796"/>
      <c r="M253" s="796">
        <v>0.75</v>
      </c>
      <c r="N253" s="796"/>
      <c r="O253" s="796"/>
      <c r="P253" s="797"/>
      <c r="Q253" s="798">
        <f t="shared" si="3"/>
        <v>1</v>
      </c>
      <c r="R253" s="792" t="s">
        <v>963</v>
      </c>
      <c r="S253" s="776"/>
      <c r="T253" s="799"/>
      <c r="U253" s="776" t="s">
        <v>1859</v>
      </c>
      <c r="V253" s="776" t="s">
        <v>1039</v>
      </c>
      <c r="W253" s="776" t="s">
        <v>2868</v>
      </c>
      <c r="X253" s="1314">
        <v>1</v>
      </c>
      <c r="Y253" s="822" t="s">
        <v>966</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1854</v>
      </c>
      <c r="BR253" s="803" t="s">
        <v>1854</v>
      </c>
      <c r="BS253" s="803" t="s">
        <v>1854</v>
      </c>
      <c r="BT253" s="803" t="s">
        <v>1854</v>
      </c>
      <c r="BU253" s="808" t="s">
        <v>1854</v>
      </c>
      <c r="BV253" s="811" t="s">
        <v>1854</v>
      </c>
      <c r="BW253" s="803" t="s">
        <v>1854</v>
      </c>
      <c r="BX253" s="803" t="s">
        <v>1854</v>
      </c>
      <c r="BY253" s="803" t="s">
        <v>1854</v>
      </c>
      <c r="BZ253" s="803" t="s">
        <v>1854</v>
      </c>
      <c r="CA253" s="811" t="s">
        <v>1854</v>
      </c>
      <c r="CB253" s="803" t="s">
        <v>1854</v>
      </c>
      <c r="CC253" s="803" t="s">
        <v>1854</v>
      </c>
      <c r="CD253" s="803" t="s">
        <v>1854</v>
      </c>
      <c r="CE253" s="808" t="s">
        <v>1854</v>
      </c>
      <c r="CF253" s="803" t="s">
        <v>1854</v>
      </c>
      <c r="CG253" s="803" t="s">
        <v>1854</v>
      </c>
      <c r="CH253" s="803" t="s">
        <v>1854</v>
      </c>
      <c r="CI253" s="803" t="s">
        <v>1854</v>
      </c>
      <c r="CJ253" s="808" t="s">
        <v>1854</v>
      </c>
      <c r="CK253" s="811" t="s">
        <v>1854</v>
      </c>
      <c r="CL253" s="803" t="s">
        <v>1854</v>
      </c>
      <c r="CM253" s="803" t="s">
        <v>1854</v>
      </c>
      <c r="CN253" s="803" t="s">
        <v>1854</v>
      </c>
      <c r="CO253" s="808" t="s">
        <v>1854</v>
      </c>
      <c r="CP253" s="811" t="s">
        <v>1854</v>
      </c>
      <c r="CQ253" s="803" t="s">
        <v>1854</v>
      </c>
      <c r="CR253" s="803" t="s">
        <v>1854</v>
      </c>
      <c r="CS253" s="803" t="s">
        <v>1854</v>
      </c>
      <c r="CT253" s="808" t="s">
        <v>1854</v>
      </c>
      <c r="CU253" s="1288" t="s">
        <v>1854</v>
      </c>
      <c r="CV253" s="1287" t="s">
        <v>1854</v>
      </c>
      <c r="CW253" s="1287" t="s">
        <v>1854</v>
      </c>
      <c r="CX253" s="1289" t="s">
        <v>1854</v>
      </c>
      <c r="CY253" s="1287" t="s">
        <v>1854</v>
      </c>
      <c r="CZ253" s="1287" t="s">
        <v>1854</v>
      </c>
      <c r="DA253" s="1287" t="s">
        <v>1854</v>
      </c>
      <c r="DB253" s="1289" t="s">
        <v>1854</v>
      </c>
      <c r="DC253" s="788"/>
      <c r="DD253" s="816">
        <v>1</v>
      </c>
      <c r="DE253" s="817"/>
    </row>
    <row r="254" spans="1:109" ht="15.75" customHeight="1">
      <c r="A254" s="775" t="s">
        <v>1033</v>
      </c>
      <c r="B254" s="776">
        <v>248</v>
      </c>
      <c r="C254" s="792" t="s">
        <v>2883</v>
      </c>
      <c r="D254" s="776" t="s">
        <v>2831</v>
      </c>
      <c r="E254" s="776" t="s">
        <v>1819</v>
      </c>
      <c r="F254" s="788" t="s">
        <v>2884</v>
      </c>
      <c r="G254" s="793" t="s">
        <v>2885</v>
      </c>
      <c r="H254" s="794" t="s">
        <v>2886</v>
      </c>
      <c r="I254" s="795"/>
      <c r="J254" s="796">
        <v>0.25</v>
      </c>
      <c r="K254" s="796"/>
      <c r="L254" s="796"/>
      <c r="M254" s="796">
        <v>0.75</v>
      </c>
      <c r="N254" s="796"/>
      <c r="O254" s="796"/>
      <c r="P254" s="797"/>
      <c r="Q254" s="798">
        <f t="shared" si="3"/>
        <v>1</v>
      </c>
      <c r="R254" s="792" t="s">
        <v>963</v>
      </c>
      <c r="S254" s="776"/>
      <c r="T254" s="799"/>
      <c r="U254" s="776" t="s">
        <v>1859</v>
      </c>
      <c r="V254" s="776" t="s">
        <v>1039</v>
      </c>
      <c r="W254" s="776" t="s">
        <v>2868</v>
      </c>
      <c r="X254" s="1314">
        <v>1</v>
      </c>
      <c r="Y254" s="829" t="s">
        <v>966</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1854</v>
      </c>
      <c r="BR254" s="803" t="s">
        <v>1854</v>
      </c>
      <c r="BS254" s="803" t="s">
        <v>1854</v>
      </c>
      <c r="BT254" s="803" t="s">
        <v>1854</v>
      </c>
      <c r="BU254" s="808" t="s">
        <v>1854</v>
      </c>
      <c r="BV254" s="811" t="s">
        <v>1854</v>
      </c>
      <c r="BW254" s="803" t="s">
        <v>1854</v>
      </c>
      <c r="BX254" s="803" t="s">
        <v>1854</v>
      </c>
      <c r="BY254" s="803" t="s">
        <v>1854</v>
      </c>
      <c r="BZ254" s="803" t="s">
        <v>1854</v>
      </c>
      <c r="CA254" s="811" t="s">
        <v>1854</v>
      </c>
      <c r="CB254" s="803" t="s">
        <v>1854</v>
      </c>
      <c r="CC254" s="803" t="s">
        <v>1854</v>
      </c>
      <c r="CD254" s="803" t="s">
        <v>1854</v>
      </c>
      <c r="CE254" s="808" t="s">
        <v>1854</v>
      </c>
      <c r="CF254" s="803" t="s">
        <v>1854</v>
      </c>
      <c r="CG254" s="803" t="s">
        <v>1854</v>
      </c>
      <c r="CH254" s="803" t="s">
        <v>1854</v>
      </c>
      <c r="CI254" s="803" t="s">
        <v>1854</v>
      </c>
      <c r="CJ254" s="808" t="s">
        <v>1854</v>
      </c>
      <c r="CK254" s="811" t="s">
        <v>1854</v>
      </c>
      <c r="CL254" s="803" t="s">
        <v>1854</v>
      </c>
      <c r="CM254" s="803" t="s">
        <v>1854</v>
      </c>
      <c r="CN254" s="803" t="s">
        <v>1854</v>
      </c>
      <c r="CO254" s="808" t="s">
        <v>1854</v>
      </c>
      <c r="CP254" s="811" t="s">
        <v>1854</v>
      </c>
      <c r="CQ254" s="803" t="s">
        <v>1854</v>
      </c>
      <c r="CR254" s="803" t="s">
        <v>1854</v>
      </c>
      <c r="CS254" s="803" t="s">
        <v>1854</v>
      </c>
      <c r="CT254" s="808" t="s">
        <v>1854</v>
      </c>
      <c r="CU254" s="1288" t="s">
        <v>1854</v>
      </c>
      <c r="CV254" s="1287" t="s">
        <v>1854</v>
      </c>
      <c r="CW254" s="1287" t="s">
        <v>1854</v>
      </c>
      <c r="CX254" s="1289" t="s">
        <v>1854</v>
      </c>
      <c r="CY254" s="1287" t="s">
        <v>1854</v>
      </c>
      <c r="CZ254" s="1287" t="s">
        <v>1854</v>
      </c>
      <c r="DA254" s="1287" t="s">
        <v>1854</v>
      </c>
      <c r="DB254" s="1289" t="s">
        <v>1854</v>
      </c>
      <c r="DC254" s="788"/>
      <c r="DD254" s="816">
        <v>1</v>
      </c>
      <c r="DE254" s="817"/>
    </row>
    <row r="255" spans="1:109" ht="15.75" customHeight="1">
      <c r="A255" s="775" t="s">
        <v>1033</v>
      </c>
      <c r="B255" s="776">
        <v>249</v>
      </c>
      <c r="C255" s="792" t="s">
        <v>2887</v>
      </c>
      <c r="D255" s="776" t="s">
        <v>2831</v>
      </c>
      <c r="E255" s="776" t="s">
        <v>1819</v>
      </c>
      <c r="F255" s="788" t="s">
        <v>2888</v>
      </c>
      <c r="G255" s="793" t="s">
        <v>2889</v>
      </c>
      <c r="H255" s="794" t="s">
        <v>2890</v>
      </c>
      <c r="I255" s="795"/>
      <c r="J255" s="796"/>
      <c r="K255" s="796"/>
      <c r="L255" s="796"/>
      <c r="M255" s="796">
        <v>1</v>
      </c>
      <c r="N255" s="796"/>
      <c r="O255" s="796"/>
      <c r="P255" s="797"/>
      <c r="Q255" s="798">
        <f t="shared" si="3"/>
        <v>1</v>
      </c>
      <c r="R255" s="792" t="s">
        <v>963</v>
      </c>
      <c r="S255" s="776"/>
      <c r="T255" s="799"/>
      <c r="U255" s="776" t="s">
        <v>2030</v>
      </c>
      <c r="V255" s="776" t="s">
        <v>1039</v>
      </c>
      <c r="W255" s="776" t="s">
        <v>2868</v>
      </c>
      <c r="X255" s="1314">
        <v>1</v>
      </c>
      <c r="Y255" s="824" t="s">
        <v>966</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1854</v>
      </c>
      <c r="BR255" s="803" t="s">
        <v>1854</v>
      </c>
      <c r="BS255" s="803" t="s">
        <v>1854</v>
      </c>
      <c r="BT255" s="803" t="s">
        <v>1854</v>
      </c>
      <c r="BU255" s="808" t="s">
        <v>1854</v>
      </c>
      <c r="BV255" s="811" t="s">
        <v>1854</v>
      </c>
      <c r="BW255" s="803" t="s">
        <v>1854</v>
      </c>
      <c r="BX255" s="803" t="s">
        <v>1854</v>
      </c>
      <c r="BY255" s="803" t="s">
        <v>1854</v>
      </c>
      <c r="BZ255" s="803" t="s">
        <v>1854</v>
      </c>
      <c r="CA255" s="811" t="s">
        <v>1854</v>
      </c>
      <c r="CB255" s="803" t="s">
        <v>1854</v>
      </c>
      <c r="CC255" s="803" t="s">
        <v>1854</v>
      </c>
      <c r="CD255" s="803" t="s">
        <v>1854</v>
      </c>
      <c r="CE255" s="808" t="s">
        <v>1854</v>
      </c>
      <c r="CF255" s="803" t="s">
        <v>1854</v>
      </c>
      <c r="CG255" s="803" t="s">
        <v>1854</v>
      </c>
      <c r="CH255" s="803" t="s">
        <v>1854</v>
      </c>
      <c r="CI255" s="803" t="s">
        <v>1854</v>
      </c>
      <c r="CJ255" s="808" t="s">
        <v>1854</v>
      </c>
      <c r="CK255" s="811" t="s">
        <v>1854</v>
      </c>
      <c r="CL255" s="803" t="s">
        <v>1854</v>
      </c>
      <c r="CM255" s="803" t="s">
        <v>1854</v>
      </c>
      <c r="CN255" s="803" t="s">
        <v>1854</v>
      </c>
      <c r="CO255" s="808" t="s">
        <v>1854</v>
      </c>
      <c r="CP255" s="811" t="s">
        <v>1854</v>
      </c>
      <c r="CQ255" s="803" t="s">
        <v>1854</v>
      </c>
      <c r="CR255" s="803" t="s">
        <v>1854</v>
      </c>
      <c r="CS255" s="803" t="s">
        <v>1854</v>
      </c>
      <c r="CT255" s="808" t="s">
        <v>1854</v>
      </c>
      <c r="CU255" s="1288" t="s">
        <v>1854</v>
      </c>
      <c r="CV255" s="1287" t="s">
        <v>1854</v>
      </c>
      <c r="CW255" s="1287" t="s">
        <v>1854</v>
      </c>
      <c r="CX255" s="1289" t="s">
        <v>1854</v>
      </c>
      <c r="CY255" s="1287" t="s">
        <v>1854</v>
      </c>
      <c r="CZ255" s="1287" t="s">
        <v>1854</v>
      </c>
      <c r="DA255" s="1287" t="s">
        <v>1854</v>
      </c>
      <c r="DB255" s="1289" t="s">
        <v>1854</v>
      </c>
      <c r="DC255" s="788"/>
      <c r="DD255" s="816">
        <v>1</v>
      </c>
      <c r="DE255" s="817"/>
    </row>
    <row r="256" spans="1:109" ht="15.75" customHeight="1">
      <c r="A256" s="775" t="s">
        <v>1033</v>
      </c>
      <c r="B256" s="776">
        <v>250</v>
      </c>
      <c r="C256" s="792" t="s">
        <v>2891</v>
      </c>
      <c r="D256" s="776" t="s">
        <v>2831</v>
      </c>
      <c r="E256" s="776" t="s">
        <v>1819</v>
      </c>
      <c r="F256" s="788" t="s">
        <v>2892</v>
      </c>
      <c r="G256" s="793" t="s">
        <v>2893</v>
      </c>
      <c r="H256" s="794" t="s">
        <v>2894</v>
      </c>
      <c r="I256" s="795"/>
      <c r="J256" s="796">
        <v>0.5</v>
      </c>
      <c r="K256" s="796"/>
      <c r="L256" s="796"/>
      <c r="M256" s="796">
        <v>0.5</v>
      </c>
      <c r="N256" s="796"/>
      <c r="O256" s="796"/>
      <c r="P256" s="797"/>
      <c r="Q256" s="798">
        <f t="shared" si="3"/>
        <v>1</v>
      </c>
      <c r="R256" s="792" t="s">
        <v>963</v>
      </c>
      <c r="S256" s="776"/>
      <c r="T256" s="799"/>
      <c r="U256" s="776" t="s">
        <v>2030</v>
      </c>
      <c r="V256" s="776" t="s">
        <v>1039</v>
      </c>
      <c r="W256" s="776" t="s">
        <v>2868</v>
      </c>
      <c r="X256" s="1314">
        <v>1</v>
      </c>
      <c r="Y256" s="824" t="s">
        <v>966</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1854</v>
      </c>
      <c r="BR256" s="803" t="s">
        <v>1854</v>
      </c>
      <c r="BS256" s="803" t="s">
        <v>1854</v>
      </c>
      <c r="BT256" s="803" t="s">
        <v>1854</v>
      </c>
      <c r="BU256" s="808" t="s">
        <v>1854</v>
      </c>
      <c r="BV256" s="811" t="s">
        <v>1854</v>
      </c>
      <c r="BW256" s="803" t="s">
        <v>1854</v>
      </c>
      <c r="BX256" s="803" t="s">
        <v>1854</v>
      </c>
      <c r="BY256" s="803" t="s">
        <v>1854</v>
      </c>
      <c r="BZ256" s="803" t="s">
        <v>1854</v>
      </c>
      <c r="CA256" s="811" t="s">
        <v>1854</v>
      </c>
      <c r="CB256" s="803" t="s">
        <v>1854</v>
      </c>
      <c r="CC256" s="803" t="s">
        <v>1854</v>
      </c>
      <c r="CD256" s="803" t="s">
        <v>1854</v>
      </c>
      <c r="CE256" s="808" t="s">
        <v>1854</v>
      </c>
      <c r="CF256" s="803" t="s">
        <v>1854</v>
      </c>
      <c r="CG256" s="803" t="s">
        <v>1854</v>
      </c>
      <c r="CH256" s="803" t="s">
        <v>1854</v>
      </c>
      <c r="CI256" s="803" t="s">
        <v>1854</v>
      </c>
      <c r="CJ256" s="808" t="s">
        <v>1854</v>
      </c>
      <c r="CK256" s="811" t="s">
        <v>1854</v>
      </c>
      <c r="CL256" s="803" t="s">
        <v>1854</v>
      </c>
      <c r="CM256" s="803" t="s">
        <v>1854</v>
      </c>
      <c r="CN256" s="803" t="s">
        <v>1854</v>
      </c>
      <c r="CO256" s="808" t="s">
        <v>1854</v>
      </c>
      <c r="CP256" s="811" t="s">
        <v>1854</v>
      </c>
      <c r="CQ256" s="803" t="s">
        <v>1854</v>
      </c>
      <c r="CR256" s="803" t="s">
        <v>1854</v>
      </c>
      <c r="CS256" s="803" t="s">
        <v>1854</v>
      </c>
      <c r="CT256" s="808" t="s">
        <v>1854</v>
      </c>
      <c r="CU256" s="1288" t="s">
        <v>1854</v>
      </c>
      <c r="CV256" s="1287" t="s">
        <v>1854</v>
      </c>
      <c r="CW256" s="1287" t="s">
        <v>1854</v>
      </c>
      <c r="CX256" s="1289" t="s">
        <v>1854</v>
      </c>
      <c r="CY256" s="1287" t="s">
        <v>1854</v>
      </c>
      <c r="CZ256" s="1287" t="s">
        <v>1854</v>
      </c>
      <c r="DA256" s="1287" t="s">
        <v>1854</v>
      </c>
      <c r="DB256" s="1289" t="s">
        <v>1854</v>
      </c>
      <c r="DC256" s="788"/>
      <c r="DD256" s="816">
        <v>1</v>
      </c>
      <c r="DE256" s="817"/>
    </row>
    <row r="257" spans="1:109" ht="15.75" customHeight="1">
      <c r="A257" s="775" t="s">
        <v>1033</v>
      </c>
      <c r="B257" s="776">
        <v>251</v>
      </c>
      <c r="C257" s="792" t="s">
        <v>2895</v>
      </c>
      <c r="D257" s="776" t="s">
        <v>2831</v>
      </c>
      <c r="E257" s="776" t="s">
        <v>1819</v>
      </c>
      <c r="F257" s="788" t="s">
        <v>2896</v>
      </c>
      <c r="G257" s="793" t="s">
        <v>2897</v>
      </c>
      <c r="H257" s="794" t="s">
        <v>2898</v>
      </c>
      <c r="I257" s="795"/>
      <c r="J257" s="796">
        <v>0.5</v>
      </c>
      <c r="K257" s="796"/>
      <c r="L257" s="796"/>
      <c r="M257" s="796">
        <v>0.5</v>
      </c>
      <c r="N257" s="796"/>
      <c r="O257" s="796"/>
      <c r="P257" s="797"/>
      <c r="Q257" s="798">
        <f t="shared" si="3"/>
        <v>1</v>
      </c>
      <c r="R257" s="792" t="s">
        <v>963</v>
      </c>
      <c r="S257" s="776"/>
      <c r="T257" s="799"/>
      <c r="U257" s="776" t="s">
        <v>2030</v>
      </c>
      <c r="V257" s="1355" t="s">
        <v>1039</v>
      </c>
      <c r="W257" s="1354" t="s">
        <v>2899</v>
      </c>
      <c r="X257" s="1314">
        <v>1</v>
      </c>
      <c r="Y257" s="824" t="s">
        <v>966</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1854</v>
      </c>
      <c r="BR257" s="803" t="s">
        <v>1854</v>
      </c>
      <c r="BS257" s="803" t="s">
        <v>1854</v>
      </c>
      <c r="BT257" s="803" t="s">
        <v>1854</v>
      </c>
      <c r="BU257" s="808" t="s">
        <v>1854</v>
      </c>
      <c r="BV257" s="811" t="s">
        <v>1854</v>
      </c>
      <c r="BW257" s="803" t="s">
        <v>1854</v>
      </c>
      <c r="BX257" s="803" t="s">
        <v>1854</v>
      </c>
      <c r="BY257" s="803" t="s">
        <v>1854</v>
      </c>
      <c r="BZ257" s="803" t="s">
        <v>1854</v>
      </c>
      <c r="CA257" s="811" t="s">
        <v>1854</v>
      </c>
      <c r="CB257" s="803" t="s">
        <v>1854</v>
      </c>
      <c r="CC257" s="803" t="s">
        <v>1854</v>
      </c>
      <c r="CD257" s="803" t="s">
        <v>1854</v>
      </c>
      <c r="CE257" s="808" t="s">
        <v>1854</v>
      </c>
      <c r="CF257" s="803" t="s">
        <v>1854</v>
      </c>
      <c r="CG257" s="803" t="s">
        <v>1854</v>
      </c>
      <c r="CH257" s="803" t="s">
        <v>1854</v>
      </c>
      <c r="CI257" s="803" t="s">
        <v>1854</v>
      </c>
      <c r="CJ257" s="808" t="s">
        <v>1854</v>
      </c>
      <c r="CK257" s="811" t="s">
        <v>1854</v>
      </c>
      <c r="CL257" s="803" t="s">
        <v>1854</v>
      </c>
      <c r="CM257" s="803" t="s">
        <v>1854</v>
      </c>
      <c r="CN257" s="803" t="s">
        <v>1854</v>
      </c>
      <c r="CO257" s="808" t="s">
        <v>1854</v>
      </c>
      <c r="CP257" s="811" t="s">
        <v>1854</v>
      </c>
      <c r="CQ257" s="803" t="s">
        <v>1854</v>
      </c>
      <c r="CR257" s="803" t="s">
        <v>1854</v>
      </c>
      <c r="CS257" s="803" t="s">
        <v>1854</v>
      </c>
      <c r="CT257" s="808" t="s">
        <v>1854</v>
      </c>
      <c r="CU257" s="1288" t="s">
        <v>1854</v>
      </c>
      <c r="CV257" s="1287" t="s">
        <v>1854</v>
      </c>
      <c r="CW257" s="1287" t="s">
        <v>1854</v>
      </c>
      <c r="CX257" s="1289" t="s">
        <v>1854</v>
      </c>
      <c r="CY257" s="1287" t="s">
        <v>1854</v>
      </c>
      <c r="CZ257" s="1287" t="s">
        <v>1854</v>
      </c>
      <c r="DA257" s="1287" t="s">
        <v>1854</v>
      </c>
      <c r="DB257" s="1289" t="s">
        <v>1854</v>
      </c>
      <c r="DC257" s="788"/>
      <c r="DD257" s="816">
        <v>1</v>
      </c>
      <c r="DE257" s="817"/>
    </row>
    <row r="258" spans="1:109" ht="15.75" customHeight="1">
      <c r="A258" s="775" t="s">
        <v>1033</v>
      </c>
      <c r="B258" s="776">
        <v>252</v>
      </c>
      <c r="C258" s="792" t="s">
        <v>2900</v>
      </c>
      <c r="D258" s="776" t="s">
        <v>2839</v>
      </c>
      <c r="E258" s="776" t="s">
        <v>1801</v>
      </c>
      <c r="F258" s="788" t="s">
        <v>2739</v>
      </c>
      <c r="G258" s="793" t="s">
        <v>2901</v>
      </c>
      <c r="H258" s="794" t="s">
        <v>2902</v>
      </c>
      <c r="I258" s="795">
        <v>0.2</v>
      </c>
      <c r="J258" s="796">
        <v>0.8</v>
      </c>
      <c r="K258" s="796"/>
      <c r="L258" s="796"/>
      <c r="M258" s="796"/>
      <c r="N258" s="796"/>
      <c r="O258" s="796"/>
      <c r="P258" s="797"/>
      <c r="Q258" s="798">
        <f t="shared" si="3"/>
        <v>1</v>
      </c>
      <c r="R258" s="792" t="s">
        <v>986</v>
      </c>
      <c r="S258" s="776" t="s">
        <v>964</v>
      </c>
      <c r="T258" s="799" t="s">
        <v>965</v>
      </c>
      <c r="U258" s="776" t="s">
        <v>2062</v>
      </c>
      <c r="V258" s="776" t="s">
        <v>990</v>
      </c>
      <c r="W258" s="776" t="s">
        <v>2903</v>
      </c>
      <c r="X258" s="1314">
        <v>2</v>
      </c>
      <c r="Y258" s="824" t="s">
        <v>977</v>
      </c>
      <c r="Z258" s="793" t="s">
        <v>1914</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961</v>
      </c>
      <c r="BM258" s="788" t="s">
        <v>961</v>
      </c>
      <c r="BN258" s="788" t="s">
        <v>961</v>
      </c>
      <c r="BO258" s="788" t="s">
        <v>961</v>
      </c>
      <c r="BP258" s="799" t="s">
        <v>961</v>
      </c>
      <c r="BQ258" s="811" t="s">
        <v>1854</v>
      </c>
      <c r="BR258" s="803" t="s">
        <v>1854</v>
      </c>
      <c r="BS258" s="803" t="s">
        <v>1854</v>
      </c>
      <c r="BT258" s="803" t="s">
        <v>1854</v>
      </c>
      <c r="BU258" s="808" t="s">
        <v>1854</v>
      </c>
      <c r="BV258" s="811" t="s">
        <v>1854</v>
      </c>
      <c r="BW258" s="803" t="s">
        <v>1854</v>
      </c>
      <c r="BX258" s="803" t="s">
        <v>1854</v>
      </c>
      <c r="BY258" s="803" t="s">
        <v>1854</v>
      </c>
      <c r="BZ258" s="803" t="s">
        <v>1854</v>
      </c>
      <c r="CA258" s="811" t="s">
        <v>1854</v>
      </c>
      <c r="CB258" s="803" t="s">
        <v>1854</v>
      </c>
      <c r="CC258" s="803" t="s">
        <v>1854</v>
      </c>
      <c r="CD258" s="803" t="s">
        <v>1854</v>
      </c>
      <c r="CE258" s="808" t="s">
        <v>1854</v>
      </c>
      <c r="CF258" s="803" t="s">
        <v>1854</v>
      </c>
      <c r="CG258" s="803" t="s">
        <v>1854</v>
      </c>
      <c r="CH258" s="803" t="s">
        <v>1854</v>
      </c>
      <c r="CI258" s="803" t="s">
        <v>1854</v>
      </c>
      <c r="CJ258" s="803" t="s">
        <v>1854</v>
      </c>
      <c r="CK258" s="811" t="s">
        <v>1854</v>
      </c>
      <c r="CL258" s="803" t="s">
        <v>1854</v>
      </c>
      <c r="CM258" s="803" t="s">
        <v>1854</v>
      </c>
      <c r="CN258" s="803" t="s">
        <v>1854</v>
      </c>
      <c r="CO258" s="808" t="s">
        <v>1854</v>
      </c>
      <c r="CP258" s="811" t="s">
        <v>1854</v>
      </c>
      <c r="CQ258" s="803" t="s">
        <v>1854</v>
      </c>
      <c r="CR258" s="803" t="s">
        <v>1854</v>
      </c>
      <c r="CS258" s="803" t="s">
        <v>1854</v>
      </c>
      <c r="CT258" s="808" t="s">
        <v>1854</v>
      </c>
      <c r="CU258" s="1288">
        <v>-2.2258</v>
      </c>
      <c r="CV258" s="1287" t="s">
        <v>1854</v>
      </c>
      <c r="CW258" s="1287" t="s">
        <v>1854</v>
      </c>
      <c r="CX258" s="1289" t="s">
        <v>1854</v>
      </c>
      <c r="CY258" s="1287">
        <v>0.94740000000000002</v>
      </c>
      <c r="CZ258" s="1287" t="s">
        <v>1854</v>
      </c>
      <c r="DA258" s="1287" t="s">
        <v>1854</v>
      </c>
      <c r="DB258" s="1289" t="s">
        <v>1854</v>
      </c>
      <c r="DC258" s="788"/>
      <c r="DD258" s="816">
        <v>1</v>
      </c>
      <c r="DE258" s="817"/>
    </row>
    <row r="259" spans="1:109" ht="15.75" customHeight="1">
      <c r="A259" s="775" t="s">
        <v>1033</v>
      </c>
      <c r="B259" s="776">
        <v>253</v>
      </c>
      <c r="C259" s="792" t="s">
        <v>2904</v>
      </c>
      <c r="D259" s="776" t="s">
        <v>2839</v>
      </c>
      <c r="E259" s="776" t="s">
        <v>1819</v>
      </c>
      <c r="F259" s="788" t="s">
        <v>2741</v>
      </c>
      <c r="G259" s="793" t="s">
        <v>2905</v>
      </c>
      <c r="H259" s="794" t="s">
        <v>2906</v>
      </c>
      <c r="I259" s="795">
        <v>0.2</v>
      </c>
      <c r="J259" s="796">
        <v>0.8</v>
      </c>
      <c r="K259" s="796"/>
      <c r="L259" s="796"/>
      <c r="M259" s="796"/>
      <c r="N259" s="796"/>
      <c r="O259" s="796"/>
      <c r="P259" s="797"/>
      <c r="Q259" s="798">
        <f t="shared" si="3"/>
        <v>1</v>
      </c>
      <c r="R259" s="792" t="s">
        <v>986</v>
      </c>
      <c r="S259" s="776" t="s">
        <v>964</v>
      </c>
      <c r="T259" s="864" t="s">
        <v>965</v>
      </c>
      <c r="U259" s="776" t="s">
        <v>2062</v>
      </c>
      <c r="V259" s="776" t="s">
        <v>990</v>
      </c>
      <c r="W259" s="776" t="s">
        <v>2903</v>
      </c>
      <c r="X259" s="1314">
        <v>2</v>
      </c>
      <c r="Y259" s="801" t="s">
        <v>977</v>
      </c>
      <c r="Z259" s="793" t="s">
        <v>1914</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961</v>
      </c>
      <c r="BM259" s="788" t="s">
        <v>961</v>
      </c>
      <c r="BN259" s="788" t="s">
        <v>961</v>
      </c>
      <c r="BO259" s="788" t="s">
        <v>961</v>
      </c>
      <c r="BP259" s="799" t="s">
        <v>961</v>
      </c>
      <c r="BQ259" s="811" t="s">
        <v>1854</v>
      </c>
      <c r="BR259" s="803" t="s">
        <v>1854</v>
      </c>
      <c r="BS259" s="803" t="s">
        <v>1854</v>
      </c>
      <c r="BT259" s="803" t="s">
        <v>1854</v>
      </c>
      <c r="BU259" s="808" t="s">
        <v>1854</v>
      </c>
      <c r="BV259" s="809" t="s">
        <v>1854</v>
      </c>
      <c r="BW259" s="810" t="s">
        <v>1854</v>
      </c>
      <c r="BX259" s="810" t="s">
        <v>1854</v>
      </c>
      <c r="BY259" s="810" t="s">
        <v>1854</v>
      </c>
      <c r="BZ259" s="810" t="s">
        <v>1854</v>
      </c>
      <c r="CA259" s="809" t="s">
        <v>1854</v>
      </c>
      <c r="CB259" s="810" t="s">
        <v>1854</v>
      </c>
      <c r="CC259" s="810" t="s">
        <v>1854</v>
      </c>
      <c r="CD259" s="810" t="s">
        <v>1854</v>
      </c>
      <c r="CE259" s="823" t="s">
        <v>1854</v>
      </c>
      <c r="CF259" s="810" t="s">
        <v>1854</v>
      </c>
      <c r="CG259" s="810" t="s">
        <v>1854</v>
      </c>
      <c r="CH259" s="810" t="s">
        <v>1854</v>
      </c>
      <c r="CI259" s="810" t="s">
        <v>1854</v>
      </c>
      <c r="CJ259" s="823" t="s">
        <v>1854</v>
      </c>
      <c r="CK259" s="809" t="s">
        <v>1854</v>
      </c>
      <c r="CL259" s="810" t="s">
        <v>1854</v>
      </c>
      <c r="CM259" s="810" t="s">
        <v>1854</v>
      </c>
      <c r="CN259" s="810" t="s">
        <v>1854</v>
      </c>
      <c r="CO259" s="823" t="s">
        <v>1854</v>
      </c>
      <c r="CP259" s="811" t="s">
        <v>1854</v>
      </c>
      <c r="CQ259" s="803" t="s">
        <v>1854</v>
      </c>
      <c r="CR259" s="803" t="s">
        <v>1854</v>
      </c>
      <c r="CS259" s="803" t="s">
        <v>1854</v>
      </c>
      <c r="CT259" s="808" t="s">
        <v>1854</v>
      </c>
      <c r="CU259" s="1288">
        <v>-0.80300000000000005</v>
      </c>
      <c r="CV259" s="1287" t="s">
        <v>1854</v>
      </c>
      <c r="CW259" s="1287" t="s">
        <v>1854</v>
      </c>
      <c r="CX259" s="1289" t="s">
        <v>1854</v>
      </c>
      <c r="CY259" s="1287">
        <v>0.80300000000000005</v>
      </c>
      <c r="CZ259" s="1287" t="s">
        <v>1854</v>
      </c>
      <c r="DA259" s="1287" t="s">
        <v>1854</v>
      </c>
      <c r="DB259" s="1289" t="s">
        <v>1854</v>
      </c>
      <c r="DC259" s="788"/>
      <c r="DD259" s="816">
        <v>1</v>
      </c>
      <c r="DE259" s="817"/>
    </row>
    <row r="260" spans="1:109" ht="15.75" customHeight="1">
      <c r="A260" s="775" t="s">
        <v>1033</v>
      </c>
      <c r="B260" s="776">
        <v>254</v>
      </c>
      <c r="C260" s="792" t="s">
        <v>2907</v>
      </c>
      <c r="D260" s="776" t="s">
        <v>2908</v>
      </c>
      <c r="E260" s="776" t="s">
        <v>1819</v>
      </c>
      <c r="F260" s="788" t="s">
        <v>2909</v>
      </c>
      <c r="G260" s="793" t="s">
        <v>2910</v>
      </c>
      <c r="H260" s="794" t="s">
        <v>2911</v>
      </c>
      <c r="I260" s="795"/>
      <c r="J260" s="796">
        <v>0.1</v>
      </c>
      <c r="K260" s="796"/>
      <c r="L260" s="796"/>
      <c r="M260" s="796">
        <v>0.9</v>
      </c>
      <c r="N260" s="796"/>
      <c r="O260" s="796"/>
      <c r="P260" s="797"/>
      <c r="Q260" s="798">
        <f t="shared" si="3"/>
        <v>1</v>
      </c>
      <c r="R260" s="792" t="s">
        <v>963</v>
      </c>
      <c r="S260" s="776"/>
      <c r="T260" s="864"/>
      <c r="U260" s="776" t="s">
        <v>2030</v>
      </c>
      <c r="V260" s="776" t="s">
        <v>990</v>
      </c>
      <c r="W260" s="776" t="s">
        <v>2752</v>
      </c>
      <c r="X260" s="1314">
        <v>0</v>
      </c>
      <c r="Y260" s="801" t="s">
        <v>966</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1854</v>
      </c>
      <c r="BR260" s="803" t="s">
        <v>1854</v>
      </c>
      <c r="BS260" s="803" t="s">
        <v>1854</v>
      </c>
      <c r="BT260" s="803" t="s">
        <v>1854</v>
      </c>
      <c r="BU260" s="808" t="s">
        <v>1854</v>
      </c>
      <c r="BV260" s="865" t="s">
        <v>1854</v>
      </c>
      <c r="BW260" s="819" t="s">
        <v>1854</v>
      </c>
      <c r="BX260" s="819" t="s">
        <v>1854</v>
      </c>
      <c r="BY260" s="819" t="s">
        <v>1854</v>
      </c>
      <c r="BZ260" s="819" t="s">
        <v>1854</v>
      </c>
      <c r="CA260" s="820" t="s">
        <v>1854</v>
      </c>
      <c r="CB260" s="819" t="s">
        <v>1854</v>
      </c>
      <c r="CC260" s="819" t="s">
        <v>1854</v>
      </c>
      <c r="CD260" s="819" t="s">
        <v>1854</v>
      </c>
      <c r="CE260" s="821" t="s">
        <v>1854</v>
      </c>
      <c r="CF260" s="819" t="s">
        <v>1854</v>
      </c>
      <c r="CG260" s="819" t="s">
        <v>1854</v>
      </c>
      <c r="CH260" s="819" t="s">
        <v>1854</v>
      </c>
      <c r="CI260" s="819" t="s">
        <v>1854</v>
      </c>
      <c r="CJ260" s="821" t="s">
        <v>1854</v>
      </c>
      <c r="CK260" s="820" t="s">
        <v>1854</v>
      </c>
      <c r="CL260" s="819" t="s">
        <v>1854</v>
      </c>
      <c r="CM260" s="819" t="s">
        <v>1854</v>
      </c>
      <c r="CN260" s="819" t="s">
        <v>1854</v>
      </c>
      <c r="CO260" s="821" t="s">
        <v>1854</v>
      </c>
      <c r="CP260" s="811" t="s">
        <v>1854</v>
      </c>
      <c r="CQ260" s="803" t="s">
        <v>1854</v>
      </c>
      <c r="CR260" s="803" t="s">
        <v>1854</v>
      </c>
      <c r="CS260" s="803" t="s">
        <v>1854</v>
      </c>
      <c r="CT260" s="808" t="s">
        <v>1854</v>
      </c>
      <c r="CU260" s="1288" t="s">
        <v>1854</v>
      </c>
      <c r="CV260" s="1287" t="s">
        <v>1854</v>
      </c>
      <c r="CW260" s="1287" t="s">
        <v>1854</v>
      </c>
      <c r="CX260" s="1289" t="s">
        <v>1854</v>
      </c>
      <c r="CY260" s="1287" t="s">
        <v>1854</v>
      </c>
      <c r="CZ260" s="1287" t="s">
        <v>1854</v>
      </c>
      <c r="DA260" s="1287" t="s">
        <v>1854</v>
      </c>
      <c r="DB260" s="1289" t="s">
        <v>1854</v>
      </c>
      <c r="DC260" s="788"/>
      <c r="DD260" s="816">
        <v>1</v>
      </c>
      <c r="DE260" s="817"/>
    </row>
    <row r="261" spans="1:109" ht="15.75" customHeight="1">
      <c r="A261" s="775" t="s">
        <v>1033</v>
      </c>
      <c r="B261" s="776">
        <v>255</v>
      </c>
      <c r="C261" s="792" t="s">
        <v>2912</v>
      </c>
      <c r="D261" s="776" t="s">
        <v>2913</v>
      </c>
      <c r="E261" s="776" t="s">
        <v>1819</v>
      </c>
      <c r="F261" s="788" t="s">
        <v>2914</v>
      </c>
      <c r="G261" s="793" t="s">
        <v>659</v>
      </c>
      <c r="H261" s="794" t="s">
        <v>2915</v>
      </c>
      <c r="I261" s="795"/>
      <c r="J261" s="796">
        <v>0.5</v>
      </c>
      <c r="K261" s="796"/>
      <c r="L261" s="796"/>
      <c r="M261" s="796">
        <v>0.5</v>
      </c>
      <c r="N261" s="796"/>
      <c r="O261" s="796"/>
      <c r="P261" s="797"/>
      <c r="Q261" s="798">
        <f t="shared" si="3"/>
        <v>1</v>
      </c>
      <c r="R261" s="792" t="s">
        <v>963</v>
      </c>
      <c r="S261" s="776"/>
      <c r="T261" s="864"/>
      <c r="U261" s="776" t="s">
        <v>2030</v>
      </c>
      <c r="V261" s="776" t="s">
        <v>269</v>
      </c>
      <c r="W261" s="776" t="s">
        <v>2916</v>
      </c>
      <c r="X261" s="1314">
        <v>1</v>
      </c>
      <c r="Y261" s="801" t="s">
        <v>966</v>
      </c>
      <c r="Z261" s="793" t="s">
        <v>659</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1033</v>
      </c>
      <c r="B262" s="776">
        <v>256</v>
      </c>
      <c r="C262" s="792" t="s">
        <v>2917</v>
      </c>
      <c r="D262" s="776" t="s">
        <v>2913</v>
      </c>
      <c r="E262" s="776" t="s">
        <v>1819</v>
      </c>
      <c r="F262" s="788" t="s">
        <v>2918</v>
      </c>
      <c r="G262" s="793" t="s">
        <v>2919</v>
      </c>
      <c r="H262" s="794" t="s">
        <v>2920</v>
      </c>
      <c r="I262" s="795"/>
      <c r="J262" s="796">
        <v>0.5</v>
      </c>
      <c r="K262" s="796"/>
      <c r="L262" s="796"/>
      <c r="M262" s="796">
        <v>0.5</v>
      </c>
      <c r="N262" s="796"/>
      <c r="O262" s="796"/>
      <c r="P262" s="797"/>
      <c r="Q262" s="798">
        <f t="shared" si="3"/>
        <v>1</v>
      </c>
      <c r="R262" s="792" t="s">
        <v>963</v>
      </c>
      <c r="S262" s="776"/>
      <c r="T262" s="864"/>
      <c r="U262" s="776" t="s">
        <v>2030</v>
      </c>
      <c r="V262" s="1355" t="s">
        <v>1039</v>
      </c>
      <c r="W262" s="1354" t="s">
        <v>2899</v>
      </c>
      <c r="X262" s="1314">
        <v>1</v>
      </c>
      <c r="Y262" s="801" t="s">
        <v>966</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1854</v>
      </c>
      <c r="BR262" s="803" t="s">
        <v>1854</v>
      </c>
      <c r="BS262" s="803" t="s">
        <v>1854</v>
      </c>
      <c r="BT262" s="803" t="s">
        <v>1854</v>
      </c>
      <c r="BU262" s="808" t="s">
        <v>1854</v>
      </c>
      <c r="BV262" s="809" t="s">
        <v>1854</v>
      </c>
      <c r="BW262" s="810" t="s">
        <v>1854</v>
      </c>
      <c r="BX262" s="810" t="s">
        <v>1854</v>
      </c>
      <c r="BY262" s="810" t="s">
        <v>1854</v>
      </c>
      <c r="BZ262" s="810" t="s">
        <v>1854</v>
      </c>
      <c r="CA262" s="809" t="s">
        <v>1854</v>
      </c>
      <c r="CB262" s="810" t="s">
        <v>1854</v>
      </c>
      <c r="CC262" s="810" t="s">
        <v>1854</v>
      </c>
      <c r="CD262" s="810" t="s">
        <v>1854</v>
      </c>
      <c r="CE262" s="823" t="s">
        <v>1854</v>
      </c>
      <c r="CF262" s="810" t="s">
        <v>1854</v>
      </c>
      <c r="CG262" s="810" t="s">
        <v>1854</v>
      </c>
      <c r="CH262" s="810" t="s">
        <v>1854</v>
      </c>
      <c r="CI262" s="810" t="s">
        <v>1854</v>
      </c>
      <c r="CJ262" s="810" t="s">
        <v>1854</v>
      </c>
      <c r="CK262" s="809" t="s">
        <v>1854</v>
      </c>
      <c r="CL262" s="810" t="s">
        <v>1854</v>
      </c>
      <c r="CM262" s="810" t="s">
        <v>1854</v>
      </c>
      <c r="CN262" s="810" t="s">
        <v>1854</v>
      </c>
      <c r="CO262" s="823" t="s">
        <v>1854</v>
      </c>
      <c r="CP262" s="811" t="s">
        <v>1854</v>
      </c>
      <c r="CQ262" s="803" t="s">
        <v>1854</v>
      </c>
      <c r="CR262" s="803" t="s">
        <v>1854</v>
      </c>
      <c r="CS262" s="803" t="s">
        <v>1854</v>
      </c>
      <c r="CT262" s="808" t="s">
        <v>1854</v>
      </c>
      <c r="CU262" s="1288" t="s">
        <v>1854</v>
      </c>
      <c r="CV262" s="1287" t="s">
        <v>1854</v>
      </c>
      <c r="CW262" s="1287" t="s">
        <v>1854</v>
      </c>
      <c r="CX262" s="1289" t="s">
        <v>1854</v>
      </c>
      <c r="CY262" s="1287" t="s">
        <v>1854</v>
      </c>
      <c r="CZ262" s="1287" t="s">
        <v>1854</v>
      </c>
      <c r="DA262" s="1287" t="s">
        <v>1854</v>
      </c>
      <c r="DB262" s="1289" t="s">
        <v>1854</v>
      </c>
      <c r="DC262" s="788"/>
      <c r="DD262" s="816">
        <v>1</v>
      </c>
      <c r="DE262" s="817"/>
    </row>
    <row r="263" spans="1:109" ht="38.25">
      <c r="A263" s="775" t="s">
        <v>1033</v>
      </c>
      <c r="B263" s="776">
        <v>257</v>
      </c>
      <c r="C263" s="792" t="s">
        <v>2921</v>
      </c>
      <c r="D263" s="776" t="s">
        <v>2922</v>
      </c>
      <c r="E263" s="776" t="s">
        <v>1819</v>
      </c>
      <c r="F263" s="788" t="s">
        <v>2923</v>
      </c>
      <c r="G263" s="793" t="s">
        <v>2487</v>
      </c>
      <c r="H263" s="794" t="s">
        <v>2924</v>
      </c>
      <c r="I263" s="795"/>
      <c r="J263" s="796">
        <v>0.5</v>
      </c>
      <c r="K263" s="796"/>
      <c r="L263" s="796"/>
      <c r="M263" s="796">
        <v>0.5</v>
      </c>
      <c r="N263" s="796"/>
      <c r="O263" s="796"/>
      <c r="P263" s="797"/>
      <c r="Q263" s="798">
        <f t="shared" si="3"/>
        <v>1</v>
      </c>
      <c r="R263" s="792" t="s">
        <v>963</v>
      </c>
      <c r="S263" s="776"/>
      <c r="T263" s="864"/>
      <c r="U263" s="776" t="s">
        <v>2030</v>
      </c>
      <c r="V263" s="776" t="s">
        <v>990</v>
      </c>
      <c r="W263" s="776" t="s">
        <v>2925</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1854</v>
      </c>
      <c r="BR263" s="803" t="s">
        <v>1854</v>
      </c>
      <c r="BS263" s="803" t="s">
        <v>1854</v>
      </c>
      <c r="BT263" s="803" t="s">
        <v>1854</v>
      </c>
      <c r="BU263" s="808" t="s">
        <v>1854</v>
      </c>
      <c r="BV263" s="809" t="s">
        <v>1854</v>
      </c>
      <c r="BW263" s="810" t="s">
        <v>1854</v>
      </c>
      <c r="BX263" s="810" t="s">
        <v>1854</v>
      </c>
      <c r="BY263" s="810" t="s">
        <v>1854</v>
      </c>
      <c r="BZ263" s="810" t="s">
        <v>1854</v>
      </c>
      <c r="CA263" s="809" t="s">
        <v>1854</v>
      </c>
      <c r="CB263" s="810" t="s">
        <v>1854</v>
      </c>
      <c r="CC263" s="810" t="s">
        <v>1854</v>
      </c>
      <c r="CD263" s="810" t="s">
        <v>1854</v>
      </c>
      <c r="CE263" s="823" t="s">
        <v>1854</v>
      </c>
      <c r="CF263" s="810" t="s">
        <v>1854</v>
      </c>
      <c r="CG263" s="810" t="s">
        <v>1854</v>
      </c>
      <c r="CH263" s="810" t="s">
        <v>1854</v>
      </c>
      <c r="CI263" s="810" t="s">
        <v>1854</v>
      </c>
      <c r="CJ263" s="823" t="s">
        <v>1854</v>
      </c>
      <c r="CK263" s="809" t="s">
        <v>1854</v>
      </c>
      <c r="CL263" s="810" t="s">
        <v>1854</v>
      </c>
      <c r="CM263" s="810" t="s">
        <v>1854</v>
      </c>
      <c r="CN263" s="810" t="s">
        <v>1854</v>
      </c>
      <c r="CO263" s="823" t="s">
        <v>1854</v>
      </c>
      <c r="CP263" s="811" t="s">
        <v>1854</v>
      </c>
      <c r="CQ263" s="803" t="s">
        <v>1854</v>
      </c>
      <c r="CR263" s="803" t="s">
        <v>1854</v>
      </c>
      <c r="CS263" s="803" t="s">
        <v>1854</v>
      </c>
      <c r="CT263" s="808" t="s">
        <v>1854</v>
      </c>
      <c r="CU263" s="1288" t="s">
        <v>1854</v>
      </c>
      <c r="CV263" s="1287" t="s">
        <v>1854</v>
      </c>
      <c r="CW263" s="1287" t="s">
        <v>1854</v>
      </c>
      <c r="CX263" s="1289" t="s">
        <v>1854</v>
      </c>
      <c r="CY263" s="1287" t="s">
        <v>1854</v>
      </c>
      <c r="CZ263" s="1287" t="s">
        <v>1854</v>
      </c>
      <c r="DA263" s="1287" t="s">
        <v>1854</v>
      </c>
      <c r="DB263" s="1289" t="s">
        <v>1854</v>
      </c>
      <c r="DC263" s="788"/>
      <c r="DD263" s="816">
        <v>1</v>
      </c>
      <c r="DE263" s="817"/>
    </row>
    <row r="264" spans="1:109" ht="38.25">
      <c r="A264" s="775" t="s">
        <v>1033</v>
      </c>
      <c r="B264" s="776">
        <v>258</v>
      </c>
      <c r="C264" s="792" t="s">
        <v>2926</v>
      </c>
      <c r="D264" s="776" t="s">
        <v>2922</v>
      </c>
      <c r="E264" s="776" t="s">
        <v>1819</v>
      </c>
      <c r="F264" s="788" t="s">
        <v>2927</v>
      </c>
      <c r="G264" s="793" t="s">
        <v>2928</v>
      </c>
      <c r="H264" s="794" t="s">
        <v>2929</v>
      </c>
      <c r="I264" s="795"/>
      <c r="J264" s="796"/>
      <c r="K264" s="796"/>
      <c r="L264" s="796"/>
      <c r="M264" s="796">
        <v>1</v>
      </c>
      <c r="N264" s="796"/>
      <c r="O264" s="796"/>
      <c r="P264" s="797"/>
      <c r="Q264" s="798">
        <f t="shared" si="3"/>
        <v>1</v>
      </c>
      <c r="R264" s="792" t="s">
        <v>986</v>
      </c>
      <c r="S264" s="776" t="s">
        <v>964</v>
      </c>
      <c r="T264" s="864" t="s">
        <v>965</v>
      </c>
      <c r="U264" s="776" t="s">
        <v>2030</v>
      </c>
      <c r="V264" s="776" t="s">
        <v>269</v>
      </c>
      <c r="W264" s="776" t="s">
        <v>2930</v>
      </c>
      <c r="X264" s="1314">
        <v>2</v>
      </c>
      <c r="Y264" s="822" t="s">
        <v>977</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961</v>
      </c>
      <c r="BM264" s="788" t="s">
        <v>961</v>
      </c>
      <c r="BN264" s="788" t="s">
        <v>961</v>
      </c>
      <c r="BO264" s="788" t="s">
        <v>961</v>
      </c>
      <c r="BP264" s="799" t="s">
        <v>961</v>
      </c>
      <c r="BQ264" s="811" t="s">
        <v>1854</v>
      </c>
      <c r="BR264" s="803" t="s">
        <v>1854</v>
      </c>
      <c r="BS264" s="803" t="s">
        <v>1854</v>
      </c>
      <c r="BT264" s="803" t="s">
        <v>1854</v>
      </c>
      <c r="BU264" s="808" t="s">
        <v>1854</v>
      </c>
      <c r="BV264" s="809">
        <v>2.6</v>
      </c>
      <c r="BW264" s="810">
        <v>2.6</v>
      </c>
      <c r="BX264" s="810">
        <v>2.6</v>
      </c>
      <c r="BY264" s="810">
        <v>2.6</v>
      </c>
      <c r="BZ264" s="810">
        <v>2.6</v>
      </c>
      <c r="CA264" s="811" t="s">
        <v>1854</v>
      </c>
      <c r="CB264" s="803" t="s">
        <v>1854</v>
      </c>
      <c r="CC264" s="803" t="s">
        <v>1854</v>
      </c>
      <c r="CD264" s="803" t="s">
        <v>1854</v>
      </c>
      <c r="CE264" s="808" t="s">
        <v>1854</v>
      </c>
      <c r="CF264" s="813" t="s">
        <v>1854</v>
      </c>
      <c r="CG264" s="813" t="s">
        <v>1854</v>
      </c>
      <c r="CH264" s="813" t="s">
        <v>1854</v>
      </c>
      <c r="CI264" s="813" t="s">
        <v>1854</v>
      </c>
      <c r="CJ264" s="814" t="s">
        <v>1854</v>
      </c>
      <c r="CK264" s="811">
        <v>1.6</v>
      </c>
      <c r="CL264" s="803">
        <v>1.6</v>
      </c>
      <c r="CM264" s="803">
        <v>1.6</v>
      </c>
      <c r="CN264" s="803">
        <v>1.6</v>
      </c>
      <c r="CO264" s="808">
        <v>1.6</v>
      </c>
      <c r="CP264" s="811" t="s">
        <v>1854</v>
      </c>
      <c r="CQ264" s="803" t="s">
        <v>1854</v>
      </c>
      <c r="CR264" s="803" t="s">
        <v>1854</v>
      </c>
      <c r="CS264" s="803" t="s">
        <v>1854</v>
      </c>
      <c r="CT264" s="808" t="s">
        <v>1854</v>
      </c>
      <c r="CU264" s="1288">
        <v>-0.85099999999999998</v>
      </c>
      <c r="CV264" s="1287" t="s">
        <v>1854</v>
      </c>
      <c r="CW264" s="1287" t="s">
        <v>1854</v>
      </c>
      <c r="CX264" s="1289" t="s">
        <v>1854</v>
      </c>
      <c r="CY264" s="1287">
        <v>0.85099999999999998</v>
      </c>
      <c r="CZ264" s="1287" t="s">
        <v>1854</v>
      </c>
      <c r="DA264" s="1287" t="s">
        <v>1854</v>
      </c>
      <c r="DB264" s="1289" t="s">
        <v>1854</v>
      </c>
      <c r="DC264" s="788"/>
      <c r="DD264" s="816">
        <v>1</v>
      </c>
      <c r="DE264" s="817"/>
    </row>
    <row r="265" spans="1:109" ht="38.25">
      <c r="A265" s="775" t="s">
        <v>1033</v>
      </c>
      <c r="B265" s="776">
        <v>259</v>
      </c>
      <c r="C265" s="792" t="s">
        <v>2931</v>
      </c>
      <c r="D265" s="776" t="s">
        <v>2922</v>
      </c>
      <c r="E265" s="776" t="s">
        <v>1819</v>
      </c>
      <c r="F265" s="788" t="s">
        <v>2932</v>
      </c>
      <c r="G265" s="793" t="s">
        <v>2933</v>
      </c>
      <c r="H265" s="794" t="s">
        <v>2934</v>
      </c>
      <c r="I265" s="795"/>
      <c r="J265" s="796">
        <v>1</v>
      </c>
      <c r="K265" s="796"/>
      <c r="L265" s="796"/>
      <c r="M265" s="796"/>
      <c r="N265" s="796"/>
      <c r="O265" s="796"/>
      <c r="P265" s="797"/>
      <c r="Q265" s="798">
        <f t="shared" ref="Q265:Q328" si="4">SUM(I265:P265)</f>
        <v>1</v>
      </c>
      <c r="R265" s="792" t="s">
        <v>986</v>
      </c>
      <c r="S265" s="776" t="s">
        <v>964</v>
      </c>
      <c r="T265" s="1444" t="s">
        <v>976</v>
      </c>
      <c r="U265" s="776" t="s">
        <v>2030</v>
      </c>
      <c r="V265" s="776" t="s">
        <v>269</v>
      </c>
      <c r="W265" s="776" t="s">
        <v>2930</v>
      </c>
      <c r="X265" s="1314">
        <v>2</v>
      </c>
      <c r="Y265" s="822" t="s">
        <v>977</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961</v>
      </c>
      <c r="BM265" s="788" t="s">
        <v>961</v>
      </c>
      <c r="BN265" s="788" t="s">
        <v>961</v>
      </c>
      <c r="BO265" s="788" t="s">
        <v>961</v>
      </c>
      <c r="BP265" s="799" t="s">
        <v>961</v>
      </c>
      <c r="BQ265" s="811" t="s">
        <v>1854</v>
      </c>
      <c r="BR265" s="803" t="s">
        <v>1854</v>
      </c>
      <c r="BS265" s="803" t="s">
        <v>1854</v>
      </c>
      <c r="BT265" s="803" t="s">
        <v>1854</v>
      </c>
      <c r="BU265" s="808" t="s">
        <v>1854</v>
      </c>
      <c r="BV265" s="811" t="s">
        <v>1854</v>
      </c>
      <c r="BW265" s="803" t="s">
        <v>1854</v>
      </c>
      <c r="BX265" s="803" t="s">
        <v>1854</v>
      </c>
      <c r="BY265" s="803" t="s">
        <v>1854</v>
      </c>
      <c r="BZ265" s="803" t="s">
        <v>1854</v>
      </c>
      <c r="CA265" s="795" t="s">
        <v>1854</v>
      </c>
      <c r="CB265" s="796" t="s">
        <v>1854</v>
      </c>
      <c r="CC265" s="796" t="s">
        <v>1854</v>
      </c>
      <c r="CD265" s="796" t="s">
        <v>1854</v>
      </c>
      <c r="CE265" s="797" t="s">
        <v>1854</v>
      </c>
      <c r="CF265" s="796" t="s">
        <v>1854</v>
      </c>
      <c r="CG265" s="796" t="s">
        <v>1854</v>
      </c>
      <c r="CH265" s="796" t="s">
        <v>1854</v>
      </c>
      <c r="CI265" s="796" t="s">
        <v>1854</v>
      </c>
      <c r="CJ265" s="797" t="s">
        <v>1854</v>
      </c>
      <c r="CK265" s="795" t="s">
        <v>1854</v>
      </c>
      <c r="CL265" s="796" t="s">
        <v>1854</v>
      </c>
      <c r="CM265" s="796" t="s">
        <v>1854</v>
      </c>
      <c r="CN265" s="796" t="s">
        <v>1854</v>
      </c>
      <c r="CO265" s="797" t="s">
        <v>1854</v>
      </c>
      <c r="CP265" s="811" t="s">
        <v>1854</v>
      </c>
      <c r="CQ265" s="803" t="s">
        <v>1854</v>
      </c>
      <c r="CR265" s="803" t="s">
        <v>1854</v>
      </c>
      <c r="CS265" s="803" t="s">
        <v>1854</v>
      </c>
      <c r="CT265" s="808" t="s">
        <v>1854</v>
      </c>
      <c r="CU265" s="1288">
        <v>-0.33500000000000002</v>
      </c>
      <c r="CV265" s="1287" t="s">
        <v>1854</v>
      </c>
      <c r="CW265" s="1287" t="s">
        <v>1854</v>
      </c>
      <c r="CX265" s="1289" t="s">
        <v>1854</v>
      </c>
      <c r="CY265" s="1287">
        <v>0.182</v>
      </c>
      <c r="CZ265" s="1287" t="s">
        <v>1854</v>
      </c>
      <c r="DA265" s="1287" t="s">
        <v>1854</v>
      </c>
      <c r="DB265" s="1289" t="s">
        <v>1854</v>
      </c>
      <c r="DC265" s="788"/>
      <c r="DD265" s="816">
        <v>1</v>
      </c>
      <c r="DE265" s="817"/>
    </row>
    <row r="266" spans="1:109">
      <c r="A266" s="775" t="s">
        <v>1033</v>
      </c>
      <c r="B266" s="776">
        <v>260</v>
      </c>
      <c r="C266" s="792" t="s">
        <v>2935</v>
      </c>
      <c r="D266" s="776" t="s">
        <v>2843</v>
      </c>
      <c r="E266" s="776" t="s">
        <v>1801</v>
      </c>
      <c r="F266" s="788" t="s">
        <v>2762</v>
      </c>
      <c r="G266" s="793" t="s">
        <v>2936</v>
      </c>
      <c r="H266" s="794" t="s">
        <v>2937</v>
      </c>
      <c r="I266" s="795">
        <v>0.05</v>
      </c>
      <c r="J266" s="796">
        <v>0.95</v>
      </c>
      <c r="K266" s="796"/>
      <c r="L266" s="796"/>
      <c r="M266" s="796"/>
      <c r="N266" s="796"/>
      <c r="O266" s="796"/>
      <c r="P266" s="797"/>
      <c r="Q266" s="798">
        <f t="shared" si="4"/>
        <v>1</v>
      </c>
      <c r="R266" s="792" t="s">
        <v>983</v>
      </c>
      <c r="S266" s="776" t="s">
        <v>964</v>
      </c>
      <c r="T266" s="864" t="s">
        <v>976</v>
      </c>
      <c r="U266" s="776" t="s">
        <v>1822</v>
      </c>
      <c r="V266" s="776" t="s">
        <v>990</v>
      </c>
      <c r="W266" s="776" t="s">
        <v>2938</v>
      </c>
      <c r="X266" s="1314">
        <v>0</v>
      </c>
      <c r="Y266" s="824" t="s">
        <v>966</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961</v>
      </c>
      <c r="BQ266" s="811" t="s">
        <v>1854</v>
      </c>
      <c r="BR266" s="803" t="s">
        <v>1854</v>
      </c>
      <c r="BS266" s="803" t="s">
        <v>1854</v>
      </c>
      <c r="BT266" s="803" t="s">
        <v>1854</v>
      </c>
      <c r="BU266" s="808" t="s">
        <v>1854</v>
      </c>
      <c r="BV266" s="811" t="s">
        <v>1854</v>
      </c>
      <c r="BW266" s="803" t="s">
        <v>1854</v>
      </c>
      <c r="BX266" s="803" t="s">
        <v>1854</v>
      </c>
      <c r="BY266" s="803" t="s">
        <v>1854</v>
      </c>
      <c r="BZ266" s="803" t="s">
        <v>1854</v>
      </c>
      <c r="CA266" s="867" t="s">
        <v>1854</v>
      </c>
      <c r="CB266" s="866" t="s">
        <v>1854</v>
      </c>
      <c r="CC266" s="866" t="s">
        <v>1854</v>
      </c>
      <c r="CD266" s="866" t="s">
        <v>1854</v>
      </c>
      <c r="CE266" s="868" t="s">
        <v>1854</v>
      </c>
      <c r="CF266" s="803" t="s">
        <v>1854</v>
      </c>
      <c r="CG266" s="803" t="s">
        <v>1854</v>
      </c>
      <c r="CH266" s="803" t="s">
        <v>1854</v>
      </c>
      <c r="CI266" s="803" t="s">
        <v>1854</v>
      </c>
      <c r="CJ266" s="808" t="s">
        <v>1854</v>
      </c>
      <c r="CK266" s="811" t="s">
        <v>1854</v>
      </c>
      <c r="CL266" s="803" t="s">
        <v>1854</v>
      </c>
      <c r="CM266" s="803" t="s">
        <v>1854</v>
      </c>
      <c r="CN266" s="803" t="s">
        <v>1854</v>
      </c>
      <c r="CO266" s="808" t="s">
        <v>1854</v>
      </c>
      <c r="CP266" s="811" t="s">
        <v>1854</v>
      </c>
      <c r="CQ266" s="803" t="s">
        <v>1854</v>
      </c>
      <c r="CR266" s="803" t="s">
        <v>1854</v>
      </c>
      <c r="CS266" s="803" t="s">
        <v>1854</v>
      </c>
      <c r="CT266" s="808" t="s">
        <v>1854</v>
      </c>
      <c r="CU266" s="1288">
        <v>-7.2599999999999997E-4</v>
      </c>
      <c r="CV266" s="1287" t="s">
        <v>1854</v>
      </c>
      <c r="CW266" s="1287" t="s">
        <v>1854</v>
      </c>
      <c r="CX266" s="1289" t="s">
        <v>1854</v>
      </c>
      <c r="CY266" s="1287" t="s">
        <v>1854</v>
      </c>
      <c r="CZ266" s="1287" t="s">
        <v>1854</v>
      </c>
      <c r="DA266" s="1287" t="s">
        <v>1854</v>
      </c>
      <c r="DB266" s="1289" t="s">
        <v>1854</v>
      </c>
      <c r="DC266" s="788"/>
      <c r="DD266" s="816">
        <v>1</v>
      </c>
      <c r="DE266" s="817"/>
    </row>
    <row r="267" spans="1:109" ht="38.25">
      <c r="A267" s="775" t="s">
        <v>1033</v>
      </c>
      <c r="B267" s="776">
        <v>261</v>
      </c>
      <c r="C267" s="792" t="s">
        <v>2939</v>
      </c>
      <c r="D267" s="776" t="s">
        <v>2843</v>
      </c>
      <c r="E267" s="776" t="s">
        <v>1819</v>
      </c>
      <c r="F267" s="788" t="s">
        <v>2766</v>
      </c>
      <c r="G267" s="793" t="s">
        <v>2065</v>
      </c>
      <c r="H267" s="794" t="s">
        <v>2940</v>
      </c>
      <c r="I267" s="795">
        <v>0.1</v>
      </c>
      <c r="J267" s="796">
        <v>0.9</v>
      </c>
      <c r="K267" s="796"/>
      <c r="L267" s="796"/>
      <c r="M267" s="796"/>
      <c r="N267" s="796"/>
      <c r="O267" s="796"/>
      <c r="P267" s="797"/>
      <c r="Q267" s="798">
        <f t="shared" si="4"/>
        <v>1</v>
      </c>
      <c r="R267" s="792" t="s">
        <v>963</v>
      </c>
      <c r="S267" s="776"/>
      <c r="T267" s="864"/>
      <c r="U267" s="776" t="s">
        <v>1838</v>
      </c>
      <c r="V267" s="776" t="s">
        <v>1039</v>
      </c>
      <c r="W267" s="776" t="s">
        <v>2841</v>
      </c>
      <c r="X267" s="1314">
        <v>3</v>
      </c>
      <c r="Y267" s="822" t="s">
        <v>977</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1854</v>
      </c>
      <c r="BR267" s="803" t="s">
        <v>1854</v>
      </c>
      <c r="BS267" s="803" t="s">
        <v>1854</v>
      </c>
      <c r="BT267" s="803" t="s">
        <v>1854</v>
      </c>
      <c r="BU267" s="808" t="s">
        <v>1854</v>
      </c>
      <c r="BV267" s="811" t="s">
        <v>1854</v>
      </c>
      <c r="BW267" s="803" t="s">
        <v>1854</v>
      </c>
      <c r="BX267" s="803" t="s">
        <v>1854</v>
      </c>
      <c r="BY267" s="803" t="s">
        <v>1854</v>
      </c>
      <c r="BZ267" s="803" t="s">
        <v>1854</v>
      </c>
      <c r="CA267" s="811" t="s">
        <v>1854</v>
      </c>
      <c r="CB267" s="803" t="s">
        <v>1854</v>
      </c>
      <c r="CC267" s="803" t="s">
        <v>1854</v>
      </c>
      <c r="CD267" s="803" t="s">
        <v>1854</v>
      </c>
      <c r="CE267" s="808" t="s">
        <v>1854</v>
      </c>
      <c r="CF267" s="803" t="s">
        <v>1854</v>
      </c>
      <c r="CG267" s="803" t="s">
        <v>1854</v>
      </c>
      <c r="CH267" s="803" t="s">
        <v>1854</v>
      </c>
      <c r="CI267" s="803" t="s">
        <v>1854</v>
      </c>
      <c r="CJ267" s="808" t="s">
        <v>1854</v>
      </c>
      <c r="CK267" s="811" t="s">
        <v>1854</v>
      </c>
      <c r="CL267" s="803" t="s">
        <v>1854</v>
      </c>
      <c r="CM267" s="803" t="s">
        <v>1854</v>
      </c>
      <c r="CN267" s="803" t="s">
        <v>1854</v>
      </c>
      <c r="CO267" s="808" t="s">
        <v>1854</v>
      </c>
      <c r="CP267" s="811" t="s">
        <v>1854</v>
      </c>
      <c r="CQ267" s="803" t="s">
        <v>1854</v>
      </c>
      <c r="CR267" s="803" t="s">
        <v>1854</v>
      </c>
      <c r="CS267" s="803" t="s">
        <v>1854</v>
      </c>
      <c r="CT267" s="808" t="s">
        <v>1854</v>
      </c>
      <c r="CU267" s="1288" t="s">
        <v>1854</v>
      </c>
      <c r="CV267" s="1287" t="s">
        <v>1854</v>
      </c>
      <c r="CW267" s="1287" t="s">
        <v>1854</v>
      </c>
      <c r="CX267" s="1289" t="s">
        <v>1854</v>
      </c>
      <c r="CY267" s="1287" t="s">
        <v>1854</v>
      </c>
      <c r="CZ267" s="1287" t="s">
        <v>1854</v>
      </c>
      <c r="DA267" s="1287" t="s">
        <v>1854</v>
      </c>
      <c r="DB267" s="1289" t="s">
        <v>1854</v>
      </c>
      <c r="DC267" s="788"/>
      <c r="DD267" s="816">
        <v>1</v>
      </c>
      <c r="DE267" s="817"/>
    </row>
    <row r="268" spans="1:109" ht="38.25">
      <c r="A268" s="775" t="s">
        <v>1033</v>
      </c>
      <c r="B268" s="776">
        <v>262</v>
      </c>
      <c r="C268" s="792" t="s">
        <v>2941</v>
      </c>
      <c r="D268" s="776" t="s">
        <v>2843</v>
      </c>
      <c r="E268" s="776" t="s">
        <v>1801</v>
      </c>
      <c r="F268" s="788" t="s">
        <v>2822</v>
      </c>
      <c r="G268" s="793" t="s">
        <v>1899</v>
      </c>
      <c r="H268" s="794" t="s">
        <v>2942</v>
      </c>
      <c r="I268" s="795"/>
      <c r="J268" s="796">
        <v>1</v>
      </c>
      <c r="K268" s="796"/>
      <c r="L268" s="796"/>
      <c r="M268" s="796"/>
      <c r="N268" s="796"/>
      <c r="O268" s="796"/>
      <c r="P268" s="797"/>
      <c r="Q268" s="798">
        <f t="shared" si="4"/>
        <v>1</v>
      </c>
      <c r="R268" s="792" t="s">
        <v>986</v>
      </c>
      <c r="S268" s="776" t="s">
        <v>964</v>
      </c>
      <c r="T268" s="864" t="s">
        <v>965</v>
      </c>
      <c r="U268" s="776" t="s">
        <v>1897</v>
      </c>
      <c r="V268" s="776" t="s">
        <v>990</v>
      </c>
      <c r="W268" s="776" t="s">
        <v>2943</v>
      </c>
      <c r="X268" s="1314">
        <v>1</v>
      </c>
      <c r="Y268" s="825" t="s">
        <v>977</v>
      </c>
      <c r="Z268" s="793" t="s">
        <v>1899</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961</v>
      </c>
      <c r="BM268" s="788" t="s">
        <v>961</v>
      </c>
      <c r="BN268" s="788" t="s">
        <v>961</v>
      </c>
      <c r="BO268" s="788" t="s">
        <v>961</v>
      </c>
      <c r="BP268" s="799" t="s">
        <v>961</v>
      </c>
      <c r="BQ268" s="811" t="s">
        <v>1854</v>
      </c>
      <c r="BR268" s="803" t="s">
        <v>1854</v>
      </c>
      <c r="BS268" s="803" t="s">
        <v>1854</v>
      </c>
      <c r="BT268" s="803" t="s">
        <v>1854</v>
      </c>
      <c r="BU268" s="808" t="s">
        <v>1854</v>
      </c>
      <c r="BV268" s="811" t="s">
        <v>1854</v>
      </c>
      <c r="BW268" s="803" t="s">
        <v>1854</v>
      </c>
      <c r="BX268" s="803" t="s">
        <v>1854</v>
      </c>
      <c r="BY268" s="803" t="s">
        <v>1854</v>
      </c>
      <c r="BZ268" s="803" t="s">
        <v>1854</v>
      </c>
      <c r="CA268" s="811" t="s">
        <v>1854</v>
      </c>
      <c r="CB268" s="803" t="s">
        <v>1854</v>
      </c>
      <c r="CC268" s="803" t="s">
        <v>1854</v>
      </c>
      <c r="CD268" s="803" t="s">
        <v>1854</v>
      </c>
      <c r="CE268" s="808" t="s">
        <v>1854</v>
      </c>
      <c r="CF268" s="803" t="s">
        <v>1854</v>
      </c>
      <c r="CG268" s="803" t="s">
        <v>1854</v>
      </c>
      <c r="CH268" s="803" t="s">
        <v>1854</v>
      </c>
      <c r="CI268" s="803" t="s">
        <v>1854</v>
      </c>
      <c r="CJ268" s="808" t="s">
        <v>1854</v>
      </c>
      <c r="CK268" s="811" t="s">
        <v>1854</v>
      </c>
      <c r="CL268" s="803" t="s">
        <v>1854</v>
      </c>
      <c r="CM268" s="803" t="s">
        <v>1854</v>
      </c>
      <c r="CN268" s="803" t="s">
        <v>1854</v>
      </c>
      <c r="CO268" s="808" t="s">
        <v>1854</v>
      </c>
      <c r="CP268" s="811" t="s">
        <v>1854</v>
      </c>
      <c r="CQ268" s="803" t="s">
        <v>1854</v>
      </c>
      <c r="CR268" s="803" t="s">
        <v>1854</v>
      </c>
      <c r="CS268" s="803" t="s">
        <v>1854</v>
      </c>
      <c r="CT268" s="808" t="s">
        <v>1854</v>
      </c>
      <c r="CU268" s="1288">
        <v>-8.5361000000000006E-2</v>
      </c>
      <c r="CV268" s="1287" t="s">
        <v>1854</v>
      </c>
      <c r="CW268" s="1287" t="s">
        <v>1854</v>
      </c>
      <c r="CX268" s="1289" t="s">
        <v>1854</v>
      </c>
      <c r="CY268" s="1287">
        <v>7.5377E-2</v>
      </c>
      <c r="CZ268" s="1287" t="s">
        <v>1854</v>
      </c>
      <c r="DA268" s="1287" t="s">
        <v>1854</v>
      </c>
      <c r="DB268" s="1289" t="s">
        <v>1854</v>
      </c>
      <c r="DC268" s="788"/>
      <c r="DD268" s="816">
        <v>1</v>
      </c>
      <c r="DE268" s="817"/>
    </row>
    <row r="269" spans="1:109" ht="51">
      <c r="A269" s="775" t="s">
        <v>1033</v>
      </c>
      <c r="B269" s="776">
        <v>263</v>
      </c>
      <c r="C269" s="792" t="s">
        <v>2944</v>
      </c>
      <c r="D269" s="776" t="s">
        <v>2945</v>
      </c>
      <c r="E269" s="776" t="s">
        <v>1819</v>
      </c>
      <c r="F269" s="788" t="s">
        <v>2946</v>
      </c>
      <c r="G269" s="793" t="s">
        <v>2947</v>
      </c>
      <c r="H269" s="794" t="s">
        <v>2948</v>
      </c>
      <c r="I269" s="795">
        <v>1</v>
      </c>
      <c r="J269" s="796"/>
      <c r="K269" s="796"/>
      <c r="L269" s="796"/>
      <c r="M269" s="796"/>
      <c r="N269" s="796"/>
      <c r="O269" s="796"/>
      <c r="P269" s="797"/>
      <c r="Q269" s="798">
        <f t="shared" si="4"/>
        <v>1</v>
      </c>
      <c r="R269" s="792" t="s">
        <v>986</v>
      </c>
      <c r="S269" s="776" t="s">
        <v>964</v>
      </c>
      <c r="T269" s="864" t="s">
        <v>976</v>
      </c>
      <c r="U269" s="776" t="s">
        <v>1879</v>
      </c>
      <c r="V269" s="776" t="s">
        <v>990</v>
      </c>
      <c r="W269" s="776" t="s">
        <v>2949</v>
      </c>
      <c r="X269" s="1314">
        <v>1</v>
      </c>
      <c r="Y269" s="829" t="s">
        <v>966</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961</v>
      </c>
      <c r="BQ269" s="811" t="s">
        <v>1854</v>
      </c>
      <c r="BR269" s="803" t="s">
        <v>1854</v>
      </c>
      <c r="BS269" s="803" t="s">
        <v>1854</v>
      </c>
      <c r="BT269" s="803" t="s">
        <v>1854</v>
      </c>
      <c r="BU269" s="808" t="s">
        <v>1854</v>
      </c>
      <c r="BV269" s="811" t="s">
        <v>1854</v>
      </c>
      <c r="BW269" s="803" t="s">
        <v>1854</v>
      </c>
      <c r="BX269" s="803" t="s">
        <v>1854</v>
      </c>
      <c r="BY269" s="803" t="s">
        <v>1854</v>
      </c>
      <c r="BZ269" s="803">
        <v>9500</v>
      </c>
      <c r="CA269" s="811" t="s">
        <v>1854</v>
      </c>
      <c r="CB269" s="803" t="s">
        <v>1854</v>
      </c>
      <c r="CC269" s="803" t="s">
        <v>1854</v>
      </c>
      <c r="CD269" s="803" t="s">
        <v>1854</v>
      </c>
      <c r="CE269" s="808" t="s">
        <v>1854</v>
      </c>
      <c r="CF269" s="803" t="s">
        <v>1854</v>
      </c>
      <c r="CG269" s="803" t="s">
        <v>1854</v>
      </c>
      <c r="CH269" s="803" t="s">
        <v>1854</v>
      </c>
      <c r="CI269" s="803" t="s">
        <v>1854</v>
      </c>
      <c r="CJ269" s="808" t="s">
        <v>1854</v>
      </c>
      <c r="CK269" s="811" t="s">
        <v>1854</v>
      </c>
      <c r="CL269" s="803" t="s">
        <v>1854</v>
      </c>
      <c r="CM269" s="803" t="s">
        <v>1854</v>
      </c>
      <c r="CN269" s="803" t="s">
        <v>1854</v>
      </c>
      <c r="CO269" s="808">
        <v>17358</v>
      </c>
      <c r="CP269" s="811" t="s">
        <v>1854</v>
      </c>
      <c r="CQ269" s="803" t="s">
        <v>1854</v>
      </c>
      <c r="CR269" s="803" t="s">
        <v>1854</v>
      </c>
      <c r="CS269" s="803" t="s">
        <v>1854</v>
      </c>
      <c r="CT269" s="808" t="s">
        <v>1854</v>
      </c>
      <c r="CU269" s="1288">
        <v>-7.6400000000000003E-4</v>
      </c>
      <c r="CV269" s="1287" t="s">
        <v>1854</v>
      </c>
      <c r="CW269" s="1287" t="s">
        <v>1854</v>
      </c>
      <c r="CX269" s="1289" t="s">
        <v>1854</v>
      </c>
      <c r="CY269" s="1287">
        <v>4.3800000000000002E-4</v>
      </c>
      <c r="CZ269" s="1287" t="s">
        <v>1854</v>
      </c>
      <c r="DA269" s="1287" t="s">
        <v>1854</v>
      </c>
      <c r="DB269" s="1289" t="s">
        <v>1854</v>
      </c>
      <c r="DC269" s="788"/>
      <c r="DD269" s="816">
        <v>1</v>
      </c>
      <c r="DE269" s="817"/>
    </row>
    <row r="270" spans="1:109" ht="38.25">
      <c r="A270" s="775" t="s">
        <v>1033</v>
      </c>
      <c r="B270" s="776">
        <v>264</v>
      </c>
      <c r="C270" s="792" t="s">
        <v>2950</v>
      </c>
      <c r="D270" s="776" t="s">
        <v>2945</v>
      </c>
      <c r="E270" s="776" t="s">
        <v>1819</v>
      </c>
      <c r="F270" s="788" t="s">
        <v>2951</v>
      </c>
      <c r="G270" s="793" t="s">
        <v>2952</v>
      </c>
      <c r="H270" s="794" t="s">
        <v>2953</v>
      </c>
      <c r="I270" s="795">
        <v>0.5</v>
      </c>
      <c r="J270" s="796">
        <v>0.5</v>
      </c>
      <c r="K270" s="796"/>
      <c r="L270" s="796"/>
      <c r="M270" s="796"/>
      <c r="N270" s="796"/>
      <c r="O270" s="796"/>
      <c r="P270" s="797"/>
      <c r="Q270" s="798">
        <f t="shared" si="4"/>
        <v>1</v>
      </c>
      <c r="R270" s="792" t="s">
        <v>986</v>
      </c>
      <c r="S270" s="776" t="s">
        <v>964</v>
      </c>
      <c r="T270" s="864" t="s">
        <v>976</v>
      </c>
      <c r="U270" s="776" t="s">
        <v>2202</v>
      </c>
      <c r="V270" s="776" t="s">
        <v>990</v>
      </c>
      <c r="W270" s="776" t="s">
        <v>2954</v>
      </c>
      <c r="X270" s="1314">
        <v>1</v>
      </c>
      <c r="Y270" s="824" t="s">
        <v>966</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961</v>
      </c>
      <c r="BQ270" s="870" t="s">
        <v>1854</v>
      </c>
      <c r="BR270" s="869" t="s">
        <v>1854</v>
      </c>
      <c r="BS270" s="869" t="s">
        <v>1854</v>
      </c>
      <c r="BT270" s="869" t="s">
        <v>1854</v>
      </c>
      <c r="BU270" s="871" t="s">
        <v>1854</v>
      </c>
      <c r="BV270" s="811" t="s">
        <v>1854</v>
      </c>
      <c r="BW270" s="803" t="s">
        <v>1854</v>
      </c>
      <c r="BX270" s="803" t="s">
        <v>1854</v>
      </c>
      <c r="BY270" s="803" t="s">
        <v>1854</v>
      </c>
      <c r="BZ270" s="803" t="s">
        <v>1854</v>
      </c>
      <c r="CA270" s="870" t="s">
        <v>1854</v>
      </c>
      <c r="CB270" s="869" t="s">
        <v>1854</v>
      </c>
      <c r="CC270" s="869" t="s">
        <v>1854</v>
      </c>
      <c r="CD270" s="869" t="s">
        <v>1854</v>
      </c>
      <c r="CE270" s="871" t="s">
        <v>1854</v>
      </c>
      <c r="CF270" s="869" t="s">
        <v>1854</v>
      </c>
      <c r="CG270" s="869" t="s">
        <v>1854</v>
      </c>
      <c r="CH270" s="869" t="s">
        <v>1854</v>
      </c>
      <c r="CI270" s="869" t="s">
        <v>1854</v>
      </c>
      <c r="CJ270" s="871" t="s">
        <v>1854</v>
      </c>
      <c r="CK270" s="870" t="s">
        <v>1854</v>
      </c>
      <c r="CL270" s="869" t="s">
        <v>1854</v>
      </c>
      <c r="CM270" s="869" t="s">
        <v>1854</v>
      </c>
      <c r="CN270" s="869" t="s">
        <v>1854</v>
      </c>
      <c r="CO270" s="871">
        <v>1671</v>
      </c>
      <c r="CP270" s="870" t="s">
        <v>1854</v>
      </c>
      <c r="CQ270" s="869" t="s">
        <v>1854</v>
      </c>
      <c r="CR270" s="869" t="s">
        <v>1854</v>
      </c>
      <c r="CS270" s="869" t="s">
        <v>1854</v>
      </c>
      <c r="CT270" s="871" t="s">
        <v>1854</v>
      </c>
      <c r="CU270" s="1288">
        <v>-1.0999999999999999E-2</v>
      </c>
      <c r="CV270" s="1287" t="s">
        <v>1854</v>
      </c>
      <c r="CW270" s="1287" t="s">
        <v>1854</v>
      </c>
      <c r="CX270" s="1289" t="s">
        <v>1854</v>
      </c>
      <c r="CY270" s="1287">
        <v>6.0000000000000001E-3</v>
      </c>
      <c r="CZ270" s="1287" t="s">
        <v>1854</v>
      </c>
      <c r="DA270" s="1287" t="s">
        <v>1854</v>
      </c>
      <c r="DB270" s="1289" t="s">
        <v>1854</v>
      </c>
      <c r="DC270" s="788"/>
      <c r="DD270" s="816">
        <v>1</v>
      </c>
      <c r="DE270" s="817"/>
    </row>
    <row r="271" spans="1:109" ht="25.5">
      <c r="A271" s="775" t="s">
        <v>1033</v>
      </c>
      <c r="B271" s="776">
        <v>265</v>
      </c>
      <c r="C271" s="792" t="s">
        <v>2955</v>
      </c>
      <c r="D271" s="776" t="s">
        <v>2945</v>
      </c>
      <c r="E271" s="776" t="s">
        <v>1819</v>
      </c>
      <c r="F271" s="788" t="s">
        <v>2956</v>
      </c>
      <c r="G271" s="793" t="s">
        <v>2957</v>
      </c>
      <c r="H271" s="794" t="s">
        <v>2958</v>
      </c>
      <c r="I271" s="795">
        <v>1</v>
      </c>
      <c r="J271" s="796"/>
      <c r="K271" s="796"/>
      <c r="L271" s="796"/>
      <c r="M271" s="796"/>
      <c r="N271" s="796"/>
      <c r="O271" s="796"/>
      <c r="P271" s="797"/>
      <c r="Q271" s="798">
        <f t="shared" si="4"/>
        <v>1</v>
      </c>
      <c r="R271" s="792" t="s">
        <v>983</v>
      </c>
      <c r="S271" s="776" t="s">
        <v>964</v>
      </c>
      <c r="T271" s="864" t="s">
        <v>965</v>
      </c>
      <c r="U271" s="776" t="s">
        <v>2019</v>
      </c>
      <c r="V271" s="776" t="s">
        <v>990</v>
      </c>
      <c r="W271" s="776" t="s">
        <v>2729</v>
      </c>
      <c r="X271" s="1314">
        <v>0</v>
      </c>
      <c r="Y271" s="829" t="s">
        <v>966</v>
      </c>
      <c r="Z271" s="793"/>
      <c r="AA271" s="788"/>
      <c r="AB271" s="788"/>
      <c r="AC271" s="788"/>
      <c r="AD271" s="788"/>
      <c r="AE271" s="788"/>
      <c r="AF271" s="802"/>
      <c r="AG271" s="803"/>
      <c r="AH271" s="803"/>
      <c r="AI271" s="803"/>
      <c r="AJ271" s="803"/>
      <c r="AK271" s="803"/>
      <c r="AL271" s="803"/>
      <c r="AM271" s="803"/>
      <c r="AN271" s="803"/>
      <c r="AO271" s="803"/>
      <c r="AP271" s="803"/>
      <c r="AQ271" s="831">
        <v>0</v>
      </c>
      <c r="AR271" s="2031">
        <v>37</v>
      </c>
      <c r="AS271" s="2031">
        <v>38</v>
      </c>
      <c r="AT271" s="2031">
        <v>39</v>
      </c>
      <c r="AU271" s="2032">
        <v>65</v>
      </c>
      <c r="AV271" s="867"/>
      <c r="AW271" s="866"/>
      <c r="AX271" s="866"/>
      <c r="AY271" s="866"/>
      <c r="AZ271" s="866"/>
      <c r="BA271" s="866"/>
      <c r="BB271" s="866"/>
      <c r="BC271" s="866"/>
      <c r="BD271" s="866"/>
      <c r="BE271" s="866"/>
      <c r="BF271" s="866"/>
      <c r="BG271" s="866"/>
      <c r="BH271" s="866"/>
      <c r="BI271" s="866"/>
      <c r="BJ271" s="866"/>
      <c r="BK271" s="868"/>
      <c r="BL271" s="792" t="s">
        <v>961</v>
      </c>
      <c r="BM271" s="788" t="s">
        <v>961</v>
      </c>
      <c r="BN271" s="788" t="s">
        <v>961</v>
      </c>
      <c r="BO271" s="788" t="s">
        <v>961</v>
      </c>
      <c r="BP271" s="799" t="s">
        <v>961</v>
      </c>
      <c r="BQ271" s="811" t="s">
        <v>1854</v>
      </c>
      <c r="BR271" s="803" t="s">
        <v>1854</v>
      </c>
      <c r="BS271" s="803" t="s">
        <v>1854</v>
      </c>
      <c r="BT271" s="803" t="s">
        <v>1854</v>
      </c>
      <c r="BU271" s="808" t="s">
        <v>1854</v>
      </c>
      <c r="BV271" s="811" t="s">
        <v>1854</v>
      </c>
      <c r="BW271" s="803" t="s">
        <v>1854</v>
      </c>
      <c r="BX271" s="803" t="s">
        <v>1854</v>
      </c>
      <c r="BY271" s="803" t="s">
        <v>1854</v>
      </c>
      <c r="BZ271" s="803" t="s">
        <v>1854</v>
      </c>
      <c r="CA271" s="811" t="s">
        <v>1854</v>
      </c>
      <c r="CB271" s="803" t="s">
        <v>1854</v>
      </c>
      <c r="CC271" s="803" t="s">
        <v>1854</v>
      </c>
      <c r="CD271" s="803" t="s">
        <v>1854</v>
      </c>
      <c r="CE271" s="808" t="s">
        <v>1854</v>
      </c>
      <c r="CF271" s="803" t="s">
        <v>1854</v>
      </c>
      <c r="CG271" s="803" t="s">
        <v>1854</v>
      </c>
      <c r="CH271" s="803" t="s">
        <v>1854</v>
      </c>
      <c r="CI271" s="803" t="s">
        <v>1854</v>
      </c>
      <c r="CJ271" s="808" t="s">
        <v>1854</v>
      </c>
      <c r="CK271" s="811" t="s">
        <v>1854</v>
      </c>
      <c r="CL271" s="803" t="s">
        <v>1854</v>
      </c>
      <c r="CM271" s="803" t="s">
        <v>1854</v>
      </c>
      <c r="CN271" s="803" t="s">
        <v>1854</v>
      </c>
      <c r="CO271" s="808" t="s">
        <v>1854</v>
      </c>
      <c r="CP271" s="811" t="s">
        <v>1854</v>
      </c>
      <c r="CQ271" s="803" t="s">
        <v>1854</v>
      </c>
      <c r="CR271" s="803" t="s">
        <v>1854</v>
      </c>
      <c r="CS271" s="803" t="s">
        <v>1854</v>
      </c>
      <c r="CT271" s="808" t="s">
        <v>1854</v>
      </c>
      <c r="CU271" s="1288">
        <v>-6.5000000000000002E-2</v>
      </c>
      <c r="CV271" s="1287" t="s">
        <v>1854</v>
      </c>
      <c r="CW271" s="1287" t="s">
        <v>1854</v>
      </c>
      <c r="CX271" s="1289" t="s">
        <v>1854</v>
      </c>
      <c r="CY271" s="1287" t="s">
        <v>1854</v>
      </c>
      <c r="CZ271" s="1287" t="s">
        <v>1854</v>
      </c>
      <c r="DA271" s="1287" t="s">
        <v>1854</v>
      </c>
      <c r="DB271" s="1289" t="s">
        <v>1854</v>
      </c>
      <c r="DC271" s="788"/>
      <c r="DD271" s="816">
        <v>1</v>
      </c>
      <c r="DE271" s="817"/>
    </row>
    <row r="272" spans="1:109" ht="25.5">
      <c r="A272" s="775" t="s">
        <v>1033</v>
      </c>
      <c r="B272" s="776">
        <v>266</v>
      </c>
      <c r="C272" s="792" t="s">
        <v>2959</v>
      </c>
      <c r="D272" s="776" t="s">
        <v>2945</v>
      </c>
      <c r="E272" s="776" t="s">
        <v>1801</v>
      </c>
      <c r="F272" s="788" t="s">
        <v>2960</v>
      </c>
      <c r="G272" s="793" t="s">
        <v>2795</v>
      </c>
      <c r="H272" s="794" t="s">
        <v>2961</v>
      </c>
      <c r="I272" s="795">
        <v>0.25</v>
      </c>
      <c r="J272" s="796">
        <v>0.745</v>
      </c>
      <c r="K272" s="796"/>
      <c r="L272" s="796"/>
      <c r="M272" s="796">
        <v>5.0000000000000001E-3</v>
      </c>
      <c r="N272" s="796"/>
      <c r="O272" s="796"/>
      <c r="P272" s="797"/>
      <c r="Q272" s="798">
        <f t="shared" si="4"/>
        <v>1</v>
      </c>
      <c r="R272" s="792" t="s">
        <v>963</v>
      </c>
      <c r="S272" s="776"/>
      <c r="T272" s="864"/>
      <c r="U272" s="776" t="s">
        <v>2045</v>
      </c>
      <c r="V272" s="776" t="s">
        <v>990</v>
      </c>
      <c r="W272" s="776" t="s">
        <v>2962</v>
      </c>
      <c r="X272" s="1314">
        <v>1</v>
      </c>
      <c r="Y272" s="824" t="s">
        <v>977</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1854</v>
      </c>
      <c r="BR272" s="803" t="s">
        <v>1854</v>
      </c>
      <c r="BS272" s="803" t="s">
        <v>1854</v>
      </c>
      <c r="BT272" s="803" t="s">
        <v>1854</v>
      </c>
      <c r="BU272" s="808" t="s">
        <v>1854</v>
      </c>
      <c r="BV272" s="811" t="s">
        <v>1854</v>
      </c>
      <c r="BW272" s="803" t="s">
        <v>1854</v>
      </c>
      <c r="BX272" s="803" t="s">
        <v>1854</v>
      </c>
      <c r="BY272" s="803" t="s">
        <v>1854</v>
      </c>
      <c r="BZ272" s="803" t="s">
        <v>1854</v>
      </c>
      <c r="CA272" s="811" t="s">
        <v>1854</v>
      </c>
      <c r="CB272" s="803" t="s">
        <v>1854</v>
      </c>
      <c r="CC272" s="803" t="s">
        <v>1854</v>
      </c>
      <c r="CD272" s="803" t="s">
        <v>1854</v>
      </c>
      <c r="CE272" s="808" t="s">
        <v>1854</v>
      </c>
      <c r="CF272" s="803" t="s">
        <v>1854</v>
      </c>
      <c r="CG272" s="803" t="s">
        <v>1854</v>
      </c>
      <c r="CH272" s="803" t="s">
        <v>1854</v>
      </c>
      <c r="CI272" s="803" t="s">
        <v>1854</v>
      </c>
      <c r="CJ272" s="803" t="s">
        <v>1854</v>
      </c>
      <c r="CK272" s="811" t="s">
        <v>1854</v>
      </c>
      <c r="CL272" s="803" t="s">
        <v>1854</v>
      </c>
      <c r="CM272" s="803" t="s">
        <v>1854</v>
      </c>
      <c r="CN272" s="803" t="s">
        <v>1854</v>
      </c>
      <c r="CO272" s="808" t="s">
        <v>1854</v>
      </c>
      <c r="CP272" s="811" t="s">
        <v>1854</v>
      </c>
      <c r="CQ272" s="803" t="s">
        <v>1854</v>
      </c>
      <c r="CR272" s="803" t="s">
        <v>1854</v>
      </c>
      <c r="CS272" s="803" t="s">
        <v>1854</v>
      </c>
      <c r="CT272" s="808" t="s">
        <v>1854</v>
      </c>
      <c r="CU272" s="1288" t="s">
        <v>1854</v>
      </c>
      <c r="CV272" s="1287" t="s">
        <v>1854</v>
      </c>
      <c r="CW272" s="1287" t="s">
        <v>1854</v>
      </c>
      <c r="CX272" s="1289" t="s">
        <v>1854</v>
      </c>
      <c r="CY272" s="1287" t="s">
        <v>1854</v>
      </c>
      <c r="CZ272" s="1287" t="s">
        <v>1854</v>
      </c>
      <c r="DA272" s="1287" t="s">
        <v>1854</v>
      </c>
      <c r="DB272" s="1289" t="s">
        <v>1854</v>
      </c>
      <c r="DC272" s="788"/>
      <c r="DD272" s="816">
        <v>1</v>
      </c>
      <c r="DE272" s="817"/>
    </row>
    <row r="273" spans="1:109" ht="38.25">
      <c r="A273" s="775" t="s">
        <v>1033</v>
      </c>
      <c r="B273" s="776">
        <v>267</v>
      </c>
      <c r="C273" s="792" t="s">
        <v>2963</v>
      </c>
      <c r="D273" s="776" t="s">
        <v>2945</v>
      </c>
      <c r="E273" s="776" t="s">
        <v>1801</v>
      </c>
      <c r="F273" s="788" t="s">
        <v>2964</v>
      </c>
      <c r="G273" s="793" t="s">
        <v>2965</v>
      </c>
      <c r="H273" s="794" t="s">
        <v>2966</v>
      </c>
      <c r="I273" s="795">
        <v>1</v>
      </c>
      <c r="J273" s="796"/>
      <c r="K273" s="796"/>
      <c r="L273" s="796"/>
      <c r="M273" s="796"/>
      <c r="N273" s="796"/>
      <c r="O273" s="796"/>
      <c r="P273" s="797"/>
      <c r="Q273" s="798">
        <f t="shared" si="4"/>
        <v>1</v>
      </c>
      <c r="R273" s="792" t="s">
        <v>983</v>
      </c>
      <c r="S273" s="776" t="s">
        <v>964</v>
      </c>
      <c r="T273" s="864" t="s">
        <v>965</v>
      </c>
      <c r="U273" s="776" t="s">
        <v>1891</v>
      </c>
      <c r="V273" s="776" t="s">
        <v>990</v>
      </c>
      <c r="W273" s="776" t="s">
        <v>2967</v>
      </c>
      <c r="X273" s="1314">
        <v>0</v>
      </c>
      <c r="Y273" s="822" t="s">
        <v>977</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961</v>
      </c>
      <c r="BM273" s="788" t="s">
        <v>961</v>
      </c>
      <c r="BN273" s="788" t="s">
        <v>961</v>
      </c>
      <c r="BO273" s="788" t="s">
        <v>961</v>
      </c>
      <c r="BP273" s="799" t="s">
        <v>961</v>
      </c>
      <c r="BQ273" s="811" t="s">
        <v>1854</v>
      </c>
      <c r="BR273" s="803" t="s">
        <v>1854</v>
      </c>
      <c r="BS273" s="803" t="s">
        <v>1854</v>
      </c>
      <c r="BT273" s="803" t="s">
        <v>1854</v>
      </c>
      <c r="BU273" s="808" t="s">
        <v>1854</v>
      </c>
      <c r="BV273" s="811" t="s">
        <v>1854</v>
      </c>
      <c r="BW273" s="803" t="s">
        <v>1854</v>
      </c>
      <c r="BX273" s="803" t="s">
        <v>1854</v>
      </c>
      <c r="BY273" s="803" t="s">
        <v>1854</v>
      </c>
      <c r="BZ273" s="803" t="s">
        <v>1854</v>
      </c>
      <c r="CA273" s="811" t="s">
        <v>1854</v>
      </c>
      <c r="CB273" s="803" t="s">
        <v>1854</v>
      </c>
      <c r="CC273" s="803" t="s">
        <v>1854</v>
      </c>
      <c r="CD273" s="803" t="s">
        <v>1854</v>
      </c>
      <c r="CE273" s="808" t="s">
        <v>1854</v>
      </c>
      <c r="CF273" s="803" t="s">
        <v>1854</v>
      </c>
      <c r="CG273" s="803" t="s">
        <v>1854</v>
      </c>
      <c r="CH273" s="803" t="s">
        <v>1854</v>
      </c>
      <c r="CI273" s="803" t="s">
        <v>1854</v>
      </c>
      <c r="CJ273" s="808" t="s">
        <v>1854</v>
      </c>
      <c r="CK273" s="811" t="s">
        <v>1854</v>
      </c>
      <c r="CL273" s="803" t="s">
        <v>1854</v>
      </c>
      <c r="CM273" s="803" t="s">
        <v>1854</v>
      </c>
      <c r="CN273" s="803" t="s">
        <v>1854</v>
      </c>
      <c r="CO273" s="808" t="s">
        <v>1854</v>
      </c>
      <c r="CP273" s="811" t="s">
        <v>1854</v>
      </c>
      <c r="CQ273" s="803" t="s">
        <v>1854</v>
      </c>
      <c r="CR273" s="803" t="s">
        <v>1854</v>
      </c>
      <c r="CS273" s="803" t="s">
        <v>1854</v>
      </c>
      <c r="CT273" s="808" t="s">
        <v>1854</v>
      </c>
      <c r="CU273" s="1288">
        <v>-5.2999999999999998E-4</v>
      </c>
      <c r="CV273" s="1287" t="s">
        <v>1854</v>
      </c>
      <c r="CW273" s="1287" t="s">
        <v>1854</v>
      </c>
      <c r="CX273" s="1289" t="s">
        <v>1854</v>
      </c>
      <c r="CY273" s="1287" t="s">
        <v>1854</v>
      </c>
      <c r="CZ273" s="1287" t="s">
        <v>1854</v>
      </c>
      <c r="DA273" s="1287" t="s">
        <v>1854</v>
      </c>
      <c r="DB273" s="1289" t="s">
        <v>1854</v>
      </c>
      <c r="DC273" s="788" t="s">
        <v>972</v>
      </c>
      <c r="DD273" s="816">
        <v>1</v>
      </c>
      <c r="DE273" s="817"/>
    </row>
    <row r="274" spans="1:109" ht="38.25">
      <c r="A274" s="775" t="s">
        <v>1033</v>
      </c>
      <c r="B274" s="776">
        <v>268</v>
      </c>
      <c r="C274" s="792" t="s">
        <v>2968</v>
      </c>
      <c r="D274" s="776" t="s">
        <v>2945</v>
      </c>
      <c r="E274" s="776" t="s">
        <v>1819</v>
      </c>
      <c r="F274" s="788" t="s">
        <v>2969</v>
      </c>
      <c r="G274" s="793" t="s">
        <v>2970</v>
      </c>
      <c r="H274" s="794" t="s">
        <v>2971</v>
      </c>
      <c r="I274" s="795">
        <v>1</v>
      </c>
      <c r="J274" s="796"/>
      <c r="K274" s="796"/>
      <c r="L274" s="796"/>
      <c r="M274" s="796"/>
      <c r="N274" s="796"/>
      <c r="O274" s="796"/>
      <c r="P274" s="797"/>
      <c r="Q274" s="798">
        <f t="shared" si="4"/>
        <v>1</v>
      </c>
      <c r="R274" s="792" t="s">
        <v>963</v>
      </c>
      <c r="S274" s="776"/>
      <c r="T274" s="864"/>
      <c r="U274" s="776" t="s">
        <v>1891</v>
      </c>
      <c r="V274" s="776" t="s">
        <v>269</v>
      </c>
      <c r="W274" s="776" t="s">
        <v>2972</v>
      </c>
      <c r="X274" s="1314">
        <v>0</v>
      </c>
      <c r="Y274" s="822" t="s">
        <v>966</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1854</v>
      </c>
      <c r="BR274" s="803" t="s">
        <v>1854</v>
      </c>
      <c r="BS274" s="803" t="s">
        <v>1854</v>
      </c>
      <c r="BT274" s="803" t="s">
        <v>1854</v>
      </c>
      <c r="BU274" s="808" t="s">
        <v>1854</v>
      </c>
      <c r="BV274" s="811" t="s">
        <v>1854</v>
      </c>
      <c r="BW274" s="803" t="s">
        <v>1854</v>
      </c>
      <c r="BX274" s="803" t="s">
        <v>1854</v>
      </c>
      <c r="BY274" s="803" t="s">
        <v>1854</v>
      </c>
      <c r="BZ274" s="803" t="s">
        <v>1854</v>
      </c>
      <c r="CA274" s="811" t="s">
        <v>1854</v>
      </c>
      <c r="CB274" s="803" t="s">
        <v>1854</v>
      </c>
      <c r="CC274" s="803" t="s">
        <v>1854</v>
      </c>
      <c r="CD274" s="803" t="s">
        <v>1854</v>
      </c>
      <c r="CE274" s="808" t="s">
        <v>1854</v>
      </c>
      <c r="CF274" s="803" t="s">
        <v>1854</v>
      </c>
      <c r="CG274" s="803" t="s">
        <v>1854</v>
      </c>
      <c r="CH274" s="803" t="s">
        <v>1854</v>
      </c>
      <c r="CI274" s="803" t="s">
        <v>1854</v>
      </c>
      <c r="CJ274" s="808" t="s">
        <v>1854</v>
      </c>
      <c r="CK274" s="811" t="s">
        <v>1854</v>
      </c>
      <c r="CL274" s="803" t="s">
        <v>1854</v>
      </c>
      <c r="CM274" s="803" t="s">
        <v>1854</v>
      </c>
      <c r="CN274" s="803" t="s">
        <v>1854</v>
      </c>
      <c r="CO274" s="808" t="s">
        <v>1854</v>
      </c>
      <c r="CP274" s="811" t="s">
        <v>1854</v>
      </c>
      <c r="CQ274" s="803" t="s">
        <v>1854</v>
      </c>
      <c r="CR274" s="803" t="s">
        <v>1854</v>
      </c>
      <c r="CS274" s="803" t="s">
        <v>1854</v>
      </c>
      <c r="CT274" s="808" t="s">
        <v>1854</v>
      </c>
      <c r="CU274" s="1288" t="s">
        <v>1854</v>
      </c>
      <c r="CV274" s="1287" t="s">
        <v>1854</v>
      </c>
      <c r="CW274" s="1287" t="s">
        <v>1854</v>
      </c>
      <c r="CX274" s="1289" t="s">
        <v>1854</v>
      </c>
      <c r="CY274" s="1287" t="s">
        <v>1854</v>
      </c>
      <c r="CZ274" s="1287" t="s">
        <v>1854</v>
      </c>
      <c r="DA274" s="1287" t="s">
        <v>1854</v>
      </c>
      <c r="DB274" s="1289" t="s">
        <v>1854</v>
      </c>
      <c r="DC274" s="788"/>
      <c r="DD274" s="816">
        <v>1</v>
      </c>
      <c r="DE274" s="817"/>
    </row>
    <row r="275" spans="1:109" ht="25.5">
      <c r="A275" s="775" t="s">
        <v>1033</v>
      </c>
      <c r="B275" s="776">
        <v>269</v>
      </c>
      <c r="C275" s="792" t="s">
        <v>2973</v>
      </c>
      <c r="D275" s="776" t="s">
        <v>2831</v>
      </c>
      <c r="E275" s="776" t="s">
        <v>1801</v>
      </c>
      <c r="F275" s="788" t="s">
        <v>2974</v>
      </c>
      <c r="G275" s="793" t="s">
        <v>2975</v>
      </c>
      <c r="H275" s="794" t="s">
        <v>2976</v>
      </c>
      <c r="I275" s="795"/>
      <c r="J275" s="796">
        <v>0.5</v>
      </c>
      <c r="K275" s="796"/>
      <c r="L275" s="796"/>
      <c r="M275" s="796">
        <v>0.5</v>
      </c>
      <c r="N275" s="796"/>
      <c r="O275" s="796"/>
      <c r="P275" s="797"/>
      <c r="Q275" s="798">
        <f t="shared" si="4"/>
        <v>1</v>
      </c>
      <c r="R275" s="792" t="s">
        <v>963</v>
      </c>
      <c r="S275" s="776"/>
      <c r="T275" s="864"/>
      <c r="U275" s="776" t="s">
        <v>1859</v>
      </c>
      <c r="V275" s="776" t="s">
        <v>1039</v>
      </c>
      <c r="W275" s="776" t="s">
        <v>2868</v>
      </c>
      <c r="X275" s="1314">
        <v>1</v>
      </c>
      <c r="Y275" s="822" t="s">
        <v>966</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1854</v>
      </c>
      <c r="BR275" s="803" t="s">
        <v>1854</v>
      </c>
      <c r="BS275" s="803" t="s">
        <v>1854</v>
      </c>
      <c r="BT275" s="803" t="s">
        <v>1854</v>
      </c>
      <c r="BU275" s="808" t="s">
        <v>1854</v>
      </c>
      <c r="BV275" s="811" t="s">
        <v>1854</v>
      </c>
      <c r="BW275" s="803" t="s">
        <v>1854</v>
      </c>
      <c r="BX275" s="803" t="s">
        <v>1854</v>
      </c>
      <c r="BY275" s="803" t="s">
        <v>1854</v>
      </c>
      <c r="BZ275" s="803" t="s">
        <v>1854</v>
      </c>
      <c r="CA275" s="811" t="s">
        <v>1854</v>
      </c>
      <c r="CB275" s="803" t="s">
        <v>1854</v>
      </c>
      <c r="CC275" s="803" t="s">
        <v>1854</v>
      </c>
      <c r="CD275" s="803" t="s">
        <v>1854</v>
      </c>
      <c r="CE275" s="808" t="s">
        <v>1854</v>
      </c>
      <c r="CF275" s="803" t="s">
        <v>1854</v>
      </c>
      <c r="CG275" s="803" t="s">
        <v>1854</v>
      </c>
      <c r="CH275" s="803" t="s">
        <v>1854</v>
      </c>
      <c r="CI275" s="803" t="s">
        <v>1854</v>
      </c>
      <c r="CJ275" s="808" t="s">
        <v>1854</v>
      </c>
      <c r="CK275" s="811" t="s">
        <v>1854</v>
      </c>
      <c r="CL275" s="803" t="s">
        <v>1854</v>
      </c>
      <c r="CM275" s="803" t="s">
        <v>1854</v>
      </c>
      <c r="CN275" s="803" t="s">
        <v>1854</v>
      </c>
      <c r="CO275" s="808" t="s">
        <v>1854</v>
      </c>
      <c r="CP275" s="811" t="s">
        <v>1854</v>
      </c>
      <c r="CQ275" s="803" t="s">
        <v>1854</v>
      </c>
      <c r="CR275" s="803" t="s">
        <v>1854</v>
      </c>
      <c r="CS275" s="803" t="s">
        <v>1854</v>
      </c>
      <c r="CT275" s="808" t="s">
        <v>1854</v>
      </c>
      <c r="CU275" s="1288" t="s">
        <v>1854</v>
      </c>
      <c r="CV275" s="1287" t="s">
        <v>1854</v>
      </c>
      <c r="CW275" s="1287" t="s">
        <v>1854</v>
      </c>
      <c r="CX275" s="1289" t="s">
        <v>1854</v>
      </c>
      <c r="CY275" s="1287" t="s">
        <v>1854</v>
      </c>
      <c r="CZ275" s="1287" t="s">
        <v>1854</v>
      </c>
      <c r="DA275" s="1287" t="s">
        <v>1854</v>
      </c>
      <c r="DB275" s="1289" t="s">
        <v>1854</v>
      </c>
      <c r="DC275" s="788"/>
      <c r="DD275" s="816">
        <v>1</v>
      </c>
      <c r="DE275" s="817"/>
    </row>
    <row r="276" spans="1:109">
      <c r="A276" s="775" t="s">
        <v>1033</v>
      </c>
      <c r="B276" s="776">
        <v>270</v>
      </c>
      <c r="C276" s="792" t="s">
        <v>2977</v>
      </c>
      <c r="D276" s="776"/>
      <c r="E276" s="776"/>
      <c r="F276" s="788" t="s">
        <v>1944</v>
      </c>
      <c r="G276" s="793" t="s">
        <v>1945</v>
      </c>
      <c r="H276" s="794"/>
      <c r="I276" s="795"/>
      <c r="J276" s="796"/>
      <c r="K276" s="796"/>
      <c r="L276" s="796"/>
      <c r="M276" s="796"/>
      <c r="N276" s="796"/>
      <c r="O276" s="796"/>
      <c r="P276" s="797"/>
      <c r="Q276" s="798">
        <f t="shared" si="4"/>
        <v>0</v>
      </c>
      <c r="R276" s="792" t="s">
        <v>963</v>
      </c>
      <c r="S276" s="776"/>
      <c r="T276" s="799"/>
      <c r="U276" s="776"/>
      <c r="V276" s="1251" t="s">
        <v>1030</v>
      </c>
      <c r="W276" s="776" t="s">
        <v>1946</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1947</v>
      </c>
      <c r="AR276" s="803" t="s">
        <v>1947</v>
      </c>
      <c r="AS276" s="803" t="s">
        <v>1947</v>
      </c>
      <c r="AT276" s="803" t="s">
        <v>1947</v>
      </c>
      <c r="AU276" s="808" t="s">
        <v>1947</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1854</v>
      </c>
      <c r="BR276" s="803" t="s">
        <v>1854</v>
      </c>
      <c r="BS276" s="803" t="s">
        <v>1854</v>
      </c>
      <c r="BT276" s="803" t="s">
        <v>1854</v>
      </c>
      <c r="BU276" s="808" t="s">
        <v>1854</v>
      </c>
      <c r="BV276" s="811" t="s">
        <v>1854</v>
      </c>
      <c r="BW276" s="803" t="s">
        <v>1854</v>
      </c>
      <c r="BX276" s="803" t="s">
        <v>1854</v>
      </c>
      <c r="BY276" s="803" t="s">
        <v>1854</v>
      </c>
      <c r="BZ276" s="803" t="s">
        <v>1854</v>
      </c>
      <c r="CA276" s="811" t="s">
        <v>1854</v>
      </c>
      <c r="CB276" s="803" t="s">
        <v>1854</v>
      </c>
      <c r="CC276" s="803" t="s">
        <v>1854</v>
      </c>
      <c r="CD276" s="803" t="s">
        <v>1854</v>
      </c>
      <c r="CE276" s="808" t="s">
        <v>1854</v>
      </c>
      <c r="CF276" s="803" t="s">
        <v>1854</v>
      </c>
      <c r="CG276" s="803" t="s">
        <v>1854</v>
      </c>
      <c r="CH276" s="803" t="s">
        <v>1854</v>
      </c>
      <c r="CI276" s="803" t="s">
        <v>1854</v>
      </c>
      <c r="CJ276" s="808" t="s">
        <v>1854</v>
      </c>
      <c r="CK276" s="811" t="s">
        <v>1854</v>
      </c>
      <c r="CL276" s="803" t="s">
        <v>1854</v>
      </c>
      <c r="CM276" s="803" t="s">
        <v>1854</v>
      </c>
      <c r="CN276" s="803" t="s">
        <v>1854</v>
      </c>
      <c r="CO276" s="808" t="s">
        <v>1854</v>
      </c>
      <c r="CP276" s="811" t="s">
        <v>1854</v>
      </c>
      <c r="CQ276" s="803" t="s">
        <v>1854</v>
      </c>
      <c r="CR276" s="803" t="s">
        <v>1854</v>
      </c>
      <c r="CS276" s="803" t="s">
        <v>1854</v>
      </c>
      <c r="CT276" s="808" t="s">
        <v>1854</v>
      </c>
      <c r="CU276" s="1288" t="s">
        <v>1854</v>
      </c>
      <c r="CV276" s="1287" t="s">
        <v>1854</v>
      </c>
      <c r="CW276" s="1287" t="s">
        <v>1854</v>
      </c>
      <c r="CX276" s="1289" t="s">
        <v>1854</v>
      </c>
      <c r="CY276" s="1287" t="s">
        <v>1854</v>
      </c>
      <c r="CZ276" s="1287" t="s">
        <v>1854</v>
      </c>
      <c r="DA276" s="1287" t="s">
        <v>1854</v>
      </c>
      <c r="DB276" s="1289" t="s">
        <v>1854</v>
      </c>
      <c r="DC276" s="788"/>
      <c r="DD276" s="816"/>
      <c r="DE276" s="817"/>
    </row>
    <row r="277" spans="1:109">
      <c r="A277" s="775" t="s">
        <v>1033</v>
      </c>
      <c r="B277" s="776">
        <v>271</v>
      </c>
      <c r="C277" s="792" t="s">
        <v>2978</v>
      </c>
      <c r="D277" s="776"/>
      <c r="E277" s="776"/>
      <c r="F277" s="788" t="s">
        <v>2979</v>
      </c>
      <c r="G277" s="793" t="s">
        <v>2980</v>
      </c>
      <c r="H277" s="794"/>
      <c r="I277" s="795"/>
      <c r="J277" s="796">
        <v>1</v>
      </c>
      <c r="K277" s="796"/>
      <c r="L277" s="796"/>
      <c r="M277" s="796"/>
      <c r="N277" s="796"/>
      <c r="O277" s="796"/>
      <c r="P277" s="797"/>
      <c r="Q277" s="798">
        <f t="shared" si="4"/>
        <v>1</v>
      </c>
      <c r="R277" s="792" t="s">
        <v>2664</v>
      </c>
      <c r="S277" s="776" t="s">
        <v>964</v>
      </c>
      <c r="T277" s="799" t="s">
        <v>976</v>
      </c>
      <c r="U277" s="776"/>
      <c r="V277" s="776" t="s">
        <v>2090</v>
      </c>
      <c r="W277" s="776" t="s">
        <v>2981</v>
      </c>
      <c r="X277" s="1314">
        <v>0</v>
      </c>
      <c r="Y277" s="822" t="s">
        <v>977</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961</v>
      </c>
      <c r="BQ277" s="811" t="s">
        <v>1854</v>
      </c>
      <c r="BR277" s="803" t="s">
        <v>1854</v>
      </c>
      <c r="BS277" s="803" t="s">
        <v>1854</v>
      </c>
      <c r="BT277" s="803" t="s">
        <v>1854</v>
      </c>
      <c r="BU277" s="808" t="s">
        <v>1854</v>
      </c>
      <c r="BV277" s="811" t="s">
        <v>1854</v>
      </c>
      <c r="BW277" s="803" t="s">
        <v>1854</v>
      </c>
      <c r="BX277" s="803" t="s">
        <v>1854</v>
      </c>
      <c r="BY277" s="803" t="s">
        <v>1854</v>
      </c>
      <c r="BZ277" s="803" t="s">
        <v>1854</v>
      </c>
      <c r="CA277" s="811" t="s">
        <v>1854</v>
      </c>
      <c r="CB277" s="803" t="s">
        <v>1854</v>
      </c>
      <c r="CC277" s="803" t="s">
        <v>1854</v>
      </c>
      <c r="CD277" s="803" t="s">
        <v>1854</v>
      </c>
      <c r="CE277" s="808" t="s">
        <v>1854</v>
      </c>
      <c r="CF277" s="803" t="s">
        <v>1854</v>
      </c>
      <c r="CG277" s="803" t="s">
        <v>1854</v>
      </c>
      <c r="CH277" s="803" t="s">
        <v>1854</v>
      </c>
      <c r="CI277" s="803" t="s">
        <v>1854</v>
      </c>
      <c r="CJ277" s="808" t="s">
        <v>1854</v>
      </c>
      <c r="CK277" s="811" t="s">
        <v>1854</v>
      </c>
      <c r="CL277" s="803" t="s">
        <v>1854</v>
      </c>
      <c r="CM277" s="803" t="s">
        <v>1854</v>
      </c>
      <c r="CN277" s="803" t="s">
        <v>1854</v>
      </c>
      <c r="CO277" s="808" t="s">
        <v>1854</v>
      </c>
      <c r="CP277" s="811" t="s">
        <v>1854</v>
      </c>
      <c r="CQ277" s="803" t="s">
        <v>1854</v>
      </c>
      <c r="CR277" s="803" t="s">
        <v>1854</v>
      </c>
      <c r="CS277" s="803" t="s">
        <v>1854</v>
      </c>
      <c r="CT277" s="808" t="s">
        <v>1854</v>
      </c>
      <c r="CU277" s="1288">
        <v>-4.1300000000000003E-2</v>
      </c>
      <c r="CV277" s="1287" t="s">
        <v>1854</v>
      </c>
      <c r="CW277" s="1287" t="s">
        <v>1854</v>
      </c>
      <c r="CX277" s="1289" t="s">
        <v>1854</v>
      </c>
      <c r="CY277" s="1287">
        <v>0.1492</v>
      </c>
      <c r="CZ277" s="1287" t="s">
        <v>1854</v>
      </c>
      <c r="DA277" s="1287" t="s">
        <v>1854</v>
      </c>
      <c r="DB277" s="1289" t="s">
        <v>1854</v>
      </c>
      <c r="DC277" s="788"/>
      <c r="DD277" s="816"/>
      <c r="DE277" s="817"/>
    </row>
    <row r="278" spans="1:109" ht="38.25">
      <c r="A278" s="775" t="s">
        <v>996</v>
      </c>
      <c r="B278" s="776">
        <v>272</v>
      </c>
      <c r="C278" s="792" t="s">
        <v>2982</v>
      </c>
      <c r="D278" s="776" t="s">
        <v>2983</v>
      </c>
      <c r="E278" s="776" t="s">
        <v>1801</v>
      </c>
      <c r="F278" s="788" t="s">
        <v>2984</v>
      </c>
      <c r="G278" s="793" t="s">
        <v>124</v>
      </c>
      <c r="H278" s="794" t="s">
        <v>2985</v>
      </c>
      <c r="I278" s="795"/>
      <c r="J278" s="796">
        <v>1</v>
      </c>
      <c r="K278" s="796"/>
      <c r="L278" s="796"/>
      <c r="M278" s="796"/>
      <c r="N278" s="796"/>
      <c r="O278" s="796"/>
      <c r="P278" s="797"/>
      <c r="Q278" s="798">
        <f t="shared" si="4"/>
        <v>1</v>
      </c>
      <c r="R278" s="792" t="s">
        <v>983</v>
      </c>
      <c r="S278" s="776" t="s">
        <v>964</v>
      </c>
      <c r="T278" s="864" t="s">
        <v>965</v>
      </c>
      <c r="U278" s="776" t="s">
        <v>2986</v>
      </c>
      <c r="V278" s="776" t="s">
        <v>1039</v>
      </c>
      <c r="W278" s="776" t="s">
        <v>2987</v>
      </c>
      <c r="X278" s="832">
        <v>2</v>
      </c>
      <c r="Y278" s="822" t="s">
        <v>977</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996</v>
      </c>
      <c r="B279" s="776">
        <v>273</v>
      </c>
      <c r="C279" s="792" t="s">
        <v>2988</v>
      </c>
      <c r="D279" s="776" t="s">
        <v>2989</v>
      </c>
      <c r="E279" s="776" t="s">
        <v>2990</v>
      </c>
      <c r="F279" s="788" t="s">
        <v>2991</v>
      </c>
      <c r="G279" s="793" t="s">
        <v>625</v>
      </c>
      <c r="H279" s="794" t="s">
        <v>2992</v>
      </c>
      <c r="I279" s="795"/>
      <c r="J279" s="796">
        <v>1</v>
      </c>
      <c r="K279" s="796"/>
      <c r="L279" s="796"/>
      <c r="M279" s="796"/>
      <c r="N279" s="796"/>
      <c r="O279" s="796"/>
      <c r="P279" s="797"/>
      <c r="Q279" s="798">
        <f t="shared" si="4"/>
        <v>1</v>
      </c>
      <c r="R279" s="792" t="s">
        <v>986</v>
      </c>
      <c r="S279" s="776" t="s">
        <v>964</v>
      </c>
      <c r="T279" s="864" t="s">
        <v>965</v>
      </c>
      <c r="U279" s="776" t="s">
        <v>2993</v>
      </c>
      <c r="V279" s="776" t="s">
        <v>990</v>
      </c>
      <c r="W279" s="776" t="s">
        <v>2994</v>
      </c>
      <c r="X279" s="832">
        <v>1</v>
      </c>
      <c r="Y279" s="824" t="s">
        <v>977</v>
      </c>
      <c r="Z279" s="793" t="s">
        <v>625</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996</v>
      </c>
      <c r="B280" s="776">
        <v>274</v>
      </c>
      <c r="C280" s="792" t="s">
        <v>2995</v>
      </c>
      <c r="D280" s="776" t="s">
        <v>2996</v>
      </c>
      <c r="E280" s="776" t="s">
        <v>2990</v>
      </c>
      <c r="F280" s="788" t="s">
        <v>2997</v>
      </c>
      <c r="G280" s="793" t="s">
        <v>1814</v>
      </c>
      <c r="H280" s="794" t="s">
        <v>2998</v>
      </c>
      <c r="I280" s="795">
        <v>1</v>
      </c>
      <c r="J280" s="796"/>
      <c r="K280" s="796"/>
      <c r="L280" s="796"/>
      <c r="M280" s="796"/>
      <c r="N280" s="796"/>
      <c r="O280" s="796"/>
      <c r="P280" s="797"/>
      <c r="Q280" s="798">
        <f t="shared" si="4"/>
        <v>1</v>
      </c>
      <c r="R280" s="792" t="s">
        <v>986</v>
      </c>
      <c r="S280" s="776" t="s">
        <v>964</v>
      </c>
      <c r="T280" s="1444" t="s">
        <v>976</v>
      </c>
      <c r="U280" s="776" t="s">
        <v>2999</v>
      </c>
      <c r="V280" s="776" t="s">
        <v>990</v>
      </c>
      <c r="W280" s="776" t="s">
        <v>3000</v>
      </c>
      <c r="X280" s="1278">
        <v>1</v>
      </c>
      <c r="Y280" s="824" t="s">
        <v>977</v>
      </c>
      <c r="Z280" s="793" t="s">
        <v>1814</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996</v>
      </c>
      <c r="B281" s="776">
        <v>275</v>
      </c>
      <c r="C281" s="792" t="s">
        <v>3001</v>
      </c>
      <c r="D281" s="776" t="s">
        <v>2989</v>
      </c>
      <c r="E281" s="776" t="s">
        <v>2990</v>
      </c>
      <c r="F281" s="788" t="s">
        <v>3002</v>
      </c>
      <c r="G281" s="793" t="s">
        <v>3003</v>
      </c>
      <c r="H281" s="794" t="s">
        <v>3004</v>
      </c>
      <c r="I281" s="795"/>
      <c r="J281" s="796">
        <v>1</v>
      </c>
      <c r="K281" s="796"/>
      <c r="L281" s="796"/>
      <c r="M281" s="796"/>
      <c r="N281" s="796"/>
      <c r="O281" s="796"/>
      <c r="P281" s="797"/>
      <c r="Q281" s="798">
        <f t="shared" si="4"/>
        <v>1</v>
      </c>
      <c r="R281" s="792" t="s">
        <v>986</v>
      </c>
      <c r="S281" s="776" t="s">
        <v>964</v>
      </c>
      <c r="T281" s="864" t="s">
        <v>965</v>
      </c>
      <c r="U281" s="776" t="s">
        <v>3005</v>
      </c>
      <c r="V281" s="776" t="s">
        <v>990</v>
      </c>
      <c r="W281" s="776" t="s">
        <v>3006</v>
      </c>
      <c r="X281" s="832">
        <v>2</v>
      </c>
      <c r="Y281" s="824" t="s">
        <v>977</v>
      </c>
      <c r="Z281" s="793" t="s">
        <v>1914</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961</v>
      </c>
      <c r="BM281" s="788" t="s">
        <v>961</v>
      </c>
      <c r="BN281" s="788" t="s">
        <v>961</v>
      </c>
      <c r="BO281" s="788" t="s">
        <v>961</v>
      </c>
      <c r="BP281" s="799" t="s">
        <v>961</v>
      </c>
      <c r="BQ281" s="811" t="s">
        <v>1854</v>
      </c>
      <c r="BR281" s="803" t="s">
        <v>1854</v>
      </c>
      <c r="BS281" s="803" t="s">
        <v>1854</v>
      </c>
      <c r="BT281" s="803" t="s">
        <v>1854</v>
      </c>
      <c r="BU281" s="808" t="s">
        <v>1854</v>
      </c>
      <c r="BV281" s="811" t="s">
        <v>1854</v>
      </c>
      <c r="BW281" s="803" t="s">
        <v>1854</v>
      </c>
      <c r="BX281" s="803" t="s">
        <v>1854</v>
      </c>
      <c r="BY281" s="803" t="s">
        <v>1854</v>
      </c>
      <c r="BZ281" s="803" t="s">
        <v>1854</v>
      </c>
      <c r="CA281" s="811" t="s">
        <v>1854</v>
      </c>
      <c r="CB281" s="803" t="s">
        <v>1854</v>
      </c>
      <c r="CC281" s="803" t="s">
        <v>1854</v>
      </c>
      <c r="CD281" s="803" t="s">
        <v>1854</v>
      </c>
      <c r="CE281" s="808" t="s">
        <v>1854</v>
      </c>
      <c r="CF281" s="803" t="s">
        <v>1854</v>
      </c>
      <c r="CG281" s="803" t="s">
        <v>1854</v>
      </c>
      <c r="CH281" s="803" t="s">
        <v>1854</v>
      </c>
      <c r="CI281" s="803" t="s">
        <v>1854</v>
      </c>
      <c r="CJ281" s="808" t="s">
        <v>1854</v>
      </c>
      <c r="CK281" s="811" t="s">
        <v>1854</v>
      </c>
      <c r="CL281" s="803" t="s">
        <v>1854</v>
      </c>
      <c r="CM281" s="803" t="s">
        <v>1854</v>
      </c>
      <c r="CN281" s="803" t="s">
        <v>1854</v>
      </c>
      <c r="CO281" s="808" t="s">
        <v>1854</v>
      </c>
      <c r="CP281" s="811" t="s">
        <v>1854</v>
      </c>
      <c r="CQ281" s="803" t="s">
        <v>1854</v>
      </c>
      <c r="CR281" s="803" t="s">
        <v>1854</v>
      </c>
      <c r="CS281" s="803" t="s">
        <v>1854</v>
      </c>
      <c r="CT281" s="808" t="s">
        <v>1854</v>
      </c>
      <c r="CU281" s="1288">
        <v>-4.62</v>
      </c>
      <c r="CV281" s="1287" t="s">
        <v>1854</v>
      </c>
      <c r="CW281" s="1287" t="s">
        <v>1854</v>
      </c>
      <c r="CX281" s="1289" t="s">
        <v>1854</v>
      </c>
      <c r="CY281" s="1287">
        <v>3.85</v>
      </c>
      <c r="CZ281" s="1287" t="s">
        <v>1854</v>
      </c>
      <c r="DA281" s="1287" t="s">
        <v>1854</v>
      </c>
      <c r="DB281" s="1289" t="s">
        <v>1854</v>
      </c>
      <c r="DC281" s="788"/>
      <c r="DD281" s="816">
        <v>1</v>
      </c>
      <c r="DE281" s="817"/>
    </row>
    <row r="282" spans="1:109" ht="25.5">
      <c r="A282" s="775" t="s">
        <v>996</v>
      </c>
      <c r="B282" s="776">
        <v>276</v>
      </c>
      <c r="C282" s="792" t="s">
        <v>3007</v>
      </c>
      <c r="D282" s="776" t="s">
        <v>2989</v>
      </c>
      <c r="E282" s="776" t="s">
        <v>3008</v>
      </c>
      <c r="F282" s="788" t="s">
        <v>3009</v>
      </c>
      <c r="G282" s="793" t="s">
        <v>3010</v>
      </c>
      <c r="H282" s="794" t="s">
        <v>3011</v>
      </c>
      <c r="I282" s="795"/>
      <c r="J282" s="796">
        <v>1</v>
      </c>
      <c r="K282" s="796"/>
      <c r="L282" s="796"/>
      <c r="M282" s="796"/>
      <c r="N282" s="796"/>
      <c r="O282" s="796"/>
      <c r="P282" s="797"/>
      <c r="Q282" s="798">
        <f t="shared" si="4"/>
        <v>1</v>
      </c>
      <c r="R282" s="792" t="s">
        <v>986</v>
      </c>
      <c r="S282" s="776" t="s">
        <v>964</v>
      </c>
      <c r="T282" s="864" t="s">
        <v>965</v>
      </c>
      <c r="U282" s="776" t="s">
        <v>3005</v>
      </c>
      <c r="V282" s="776" t="s">
        <v>990</v>
      </c>
      <c r="W282" s="776" t="s">
        <v>3006</v>
      </c>
      <c r="X282" s="832">
        <v>2</v>
      </c>
      <c r="Y282" s="824" t="s">
        <v>977</v>
      </c>
      <c r="Z282" s="793" t="s">
        <v>1914</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961</v>
      </c>
      <c r="BM282" s="788" t="s">
        <v>961</v>
      </c>
      <c r="BN282" s="788" t="s">
        <v>961</v>
      </c>
      <c r="BO282" s="788" t="s">
        <v>961</v>
      </c>
      <c r="BP282" s="799" t="s">
        <v>961</v>
      </c>
      <c r="BQ282" s="811" t="s">
        <v>1854</v>
      </c>
      <c r="BR282" s="803" t="s">
        <v>1854</v>
      </c>
      <c r="BS282" s="803" t="s">
        <v>1854</v>
      </c>
      <c r="BT282" s="803" t="s">
        <v>1854</v>
      </c>
      <c r="BU282" s="808" t="s">
        <v>1854</v>
      </c>
      <c r="BV282" s="811" t="s">
        <v>1854</v>
      </c>
      <c r="BW282" s="803" t="s">
        <v>1854</v>
      </c>
      <c r="BX282" s="803" t="s">
        <v>1854</v>
      </c>
      <c r="BY282" s="803" t="s">
        <v>1854</v>
      </c>
      <c r="BZ282" s="803" t="s">
        <v>1854</v>
      </c>
      <c r="CA282" s="811" t="s">
        <v>1854</v>
      </c>
      <c r="CB282" s="803" t="s">
        <v>1854</v>
      </c>
      <c r="CC282" s="803" t="s">
        <v>1854</v>
      </c>
      <c r="CD282" s="803" t="s">
        <v>1854</v>
      </c>
      <c r="CE282" s="808" t="s">
        <v>1854</v>
      </c>
      <c r="CF282" s="803" t="s">
        <v>1854</v>
      </c>
      <c r="CG282" s="803" t="s">
        <v>1854</v>
      </c>
      <c r="CH282" s="803" t="s">
        <v>1854</v>
      </c>
      <c r="CI282" s="803" t="s">
        <v>1854</v>
      </c>
      <c r="CJ282" s="808" t="s">
        <v>1854</v>
      </c>
      <c r="CK282" s="811">
        <v>0.17</v>
      </c>
      <c r="CL282" s="803">
        <v>0.17</v>
      </c>
      <c r="CM282" s="803">
        <v>0.16</v>
      </c>
      <c r="CN282" s="803">
        <v>0.16</v>
      </c>
      <c r="CO282" s="808">
        <v>0.15</v>
      </c>
      <c r="CP282" s="811" t="s">
        <v>1854</v>
      </c>
      <c r="CQ282" s="803" t="s">
        <v>1854</v>
      </c>
      <c r="CR282" s="803" t="s">
        <v>1854</v>
      </c>
      <c r="CS282" s="803" t="s">
        <v>1854</v>
      </c>
      <c r="CT282" s="808" t="s">
        <v>1854</v>
      </c>
      <c r="CU282" s="1288">
        <v>-4.62</v>
      </c>
      <c r="CV282" s="1287" t="s">
        <v>1854</v>
      </c>
      <c r="CW282" s="1287" t="s">
        <v>1854</v>
      </c>
      <c r="CX282" s="1289" t="s">
        <v>1854</v>
      </c>
      <c r="CY282" s="1287">
        <v>3.85</v>
      </c>
      <c r="CZ282" s="1287" t="s">
        <v>1854</v>
      </c>
      <c r="DA282" s="1287" t="s">
        <v>1854</v>
      </c>
      <c r="DB282" s="1289" t="s">
        <v>1854</v>
      </c>
      <c r="DC282" s="788"/>
      <c r="DD282" s="816">
        <v>1</v>
      </c>
      <c r="DE282" s="817"/>
    </row>
    <row r="283" spans="1:109" ht="76.5">
      <c r="A283" s="775" t="s">
        <v>996</v>
      </c>
      <c r="B283" s="776">
        <v>277</v>
      </c>
      <c r="C283" s="792" t="s">
        <v>3012</v>
      </c>
      <c r="D283" s="776" t="s">
        <v>3013</v>
      </c>
      <c r="E283" s="776" t="s">
        <v>3008</v>
      </c>
      <c r="F283" s="788" t="s">
        <v>3014</v>
      </c>
      <c r="G283" s="793" t="s">
        <v>3015</v>
      </c>
      <c r="H283" s="794" t="s">
        <v>3016</v>
      </c>
      <c r="I283" s="795"/>
      <c r="J283" s="796"/>
      <c r="K283" s="796">
        <v>1</v>
      </c>
      <c r="L283" s="796"/>
      <c r="M283" s="796"/>
      <c r="N283" s="796"/>
      <c r="O283" s="796"/>
      <c r="P283" s="797"/>
      <c r="Q283" s="798">
        <f t="shared" si="4"/>
        <v>1</v>
      </c>
      <c r="R283" s="792" t="s">
        <v>974</v>
      </c>
      <c r="S283" s="776" t="s">
        <v>964</v>
      </c>
      <c r="T283" s="864" t="s">
        <v>965</v>
      </c>
      <c r="U283" s="776" t="s">
        <v>3017</v>
      </c>
      <c r="V283" s="776" t="s">
        <v>990</v>
      </c>
      <c r="W283" s="776" t="s">
        <v>3018</v>
      </c>
      <c r="X283" s="832">
        <v>0</v>
      </c>
      <c r="Y283" s="824" t="s">
        <v>966</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961</v>
      </c>
      <c r="BM283" s="788" t="s">
        <v>961</v>
      </c>
      <c r="BN283" s="788" t="s">
        <v>961</v>
      </c>
      <c r="BO283" s="788" t="s">
        <v>961</v>
      </c>
      <c r="BP283" s="799" t="s">
        <v>961</v>
      </c>
      <c r="BQ283" s="811" t="s">
        <v>1854</v>
      </c>
      <c r="BR283" s="803" t="s">
        <v>1854</v>
      </c>
      <c r="BS283" s="803" t="s">
        <v>1854</v>
      </c>
      <c r="BT283" s="803" t="s">
        <v>1854</v>
      </c>
      <c r="BU283" s="808" t="s">
        <v>1854</v>
      </c>
      <c r="BV283" s="811" t="s">
        <v>1854</v>
      </c>
      <c r="BW283" s="803" t="s">
        <v>1854</v>
      </c>
      <c r="BX283" s="803" t="s">
        <v>1854</v>
      </c>
      <c r="BY283" s="803" t="s">
        <v>1854</v>
      </c>
      <c r="BZ283" s="803" t="s">
        <v>1854</v>
      </c>
      <c r="CA283" s="811" t="s">
        <v>1854</v>
      </c>
      <c r="CB283" s="803" t="s">
        <v>1854</v>
      </c>
      <c r="CC283" s="803" t="s">
        <v>1854</v>
      </c>
      <c r="CD283" s="803" t="s">
        <v>1854</v>
      </c>
      <c r="CE283" s="808" t="s">
        <v>1854</v>
      </c>
      <c r="CF283" s="803">
        <v>0</v>
      </c>
      <c r="CG283" s="803">
        <v>0</v>
      </c>
      <c r="CH283" s="803">
        <v>0</v>
      </c>
      <c r="CI283" s="803">
        <v>0</v>
      </c>
      <c r="CJ283" s="803">
        <v>0</v>
      </c>
      <c r="CK283" s="811">
        <v>5070</v>
      </c>
      <c r="CL283" s="803">
        <v>5070</v>
      </c>
      <c r="CM283" s="803">
        <v>5070</v>
      </c>
      <c r="CN283" s="803">
        <v>5070</v>
      </c>
      <c r="CO283" s="808">
        <v>5070</v>
      </c>
      <c r="CP283" s="811" t="s">
        <v>1854</v>
      </c>
      <c r="CQ283" s="803" t="s">
        <v>1854</v>
      </c>
      <c r="CR283" s="803" t="s">
        <v>1854</v>
      </c>
      <c r="CS283" s="803" t="s">
        <v>1854</v>
      </c>
      <c r="CT283" s="808" t="s">
        <v>1854</v>
      </c>
      <c r="CU283" s="1288" t="s">
        <v>1854</v>
      </c>
      <c r="CV283" s="1287" t="s">
        <v>1854</v>
      </c>
      <c r="CW283" s="1287" t="s">
        <v>1854</v>
      </c>
      <c r="CX283" s="1289" t="s">
        <v>1854</v>
      </c>
      <c r="CY283" s="1287">
        <v>3.2899999999999998E-6</v>
      </c>
      <c r="CZ283" s="1287" t="s">
        <v>1854</v>
      </c>
      <c r="DA283" s="1287" t="s">
        <v>1854</v>
      </c>
      <c r="DB283" s="1289" t="s">
        <v>1854</v>
      </c>
      <c r="DC283" s="788"/>
      <c r="DD283" s="816">
        <v>1</v>
      </c>
      <c r="DE283" s="817"/>
    </row>
    <row r="284" spans="1:109" ht="25.5">
      <c r="A284" s="775" t="s">
        <v>996</v>
      </c>
      <c r="B284" s="776">
        <v>278</v>
      </c>
      <c r="C284" s="792" t="s">
        <v>3019</v>
      </c>
      <c r="D284" s="776" t="s">
        <v>3013</v>
      </c>
      <c r="E284" s="776" t="s">
        <v>2990</v>
      </c>
      <c r="F284" s="788" t="s">
        <v>3020</v>
      </c>
      <c r="G284" s="793" t="s">
        <v>3021</v>
      </c>
      <c r="H284" s="794" t="s">
        <v>3022</v>
      </c>
      <c r="I284" s="795"/>
      <c r="J284" s="796">
        <v>0.03</v>
      </c>
      <c r="K284" s="796"/>
      <c r="L284" s="796">
        <v>0.97</v>
      </c>
      <c r="M284" s="796"/>
      <c r="N284" s="796"/>
      <c r="O284" s="796"/>
      <c r="P284" s="797"/>
      <c r="Q284" s="798">
        <f t="shared" si="4"/>
        <v>1</v>
      </c>
      <c r="R284" s="792" t="s">
        <v>986</v>
      </c>
      <c r="S284" s="776" t="s">
        <v>964</v>
      </c>
      <c r="T284" s="864" t="s">
        <v>965</v>
      </c>
      <c r="U284" s="776" t="s">
        <v>3023</v>
      </c>
      <c r="V284" s="776" t="s">
        <v>269</v>
      </c>
      <c r="W284" s="776" t="s">
        <v>3024</v>
      </c>
      <c r="X284" s="832">
        <v>2</v>
      </c>
      <c r="Y284" s="824" t="s">
        <v>966</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961</v>
      </c>
      <c r="BM284" s="788" t="s">
        <v>961</v>
      </c>
      <c r="BN284" s="788" t="s">
        <v>961</v>
      </c>
      <c r="BO284" s="788" t="s">
        <v>961</v>
      </c>
      <c r="BP284" s="799" t="s">
        <v>961</v>
      </c>
      <c r="BQ284" s="811" t="s">
        <v>1854</v>
      </c>
      <c r="BR284" s="803" t="s">
        <v>1854</v>
      </c>
      <c r="BS284" s="803" t="s">
        <v>1854</v>
      </c>
      <c r="BT284" s="803" t="s">
        <v>1854</v>
      </c>
      <c r="BU284" s="808" t="s">
        <v>1854</v>
      </c>
      <c r="BV284" s="811">
        <v>18.2</v>
      </c>
      <c r="BW284" s="803">
        <v>18.3</v>
      </c>
      <c r="BX284" s="803">
        <v>21</v>
      </c>
      <c r="BY284" s="803">
        <v>21</v>
      </c>
      <c r="BZ284" s="803">
        <v>21</v>
      </c>
      <c r="CA284" s="811" t="s">
        <v>1854</v>
      </c>
      <c r="CB284" s="803" t="s">
        <v>1854</v>
      </c>
      <c r="CC284" s="803" t="s">
        <v>1854</v>
      </c>
      <c r="CD284" s="803" t="s">
        <v>1854</v>
      </c>
      <c r="CE284" s="808" t="s">
        <v>1854</v>
      </c>
      <c r="CF284" s="803" t="s">
        <v>1854</v>
      </c>
      <c r="CG284" s="803" t="s">
        <v>1854</v>
      </c>
      <c r="CH284" s="803" t="s">
        <v>1854</v>
      </c>
      <c r="CI284" s="803" t="s">
        <v>1854</v>
      </c>
      <c r="CJ284" s="808" t="s">
        <v>1854</v>
      </c>
      <c r="CK284" s="811">
        <v>24.2</v>
      </c>
      <c r="CL284" s="803">
        <v>24.3</v>
      </c>
      <c r="CM284" s="803">
        <v>27</v>
      </c>
      <c r="CN284" s="803">
        <v>27</v>
      </c>
      <c r="CO284" s="808">
        <v>27</v>
      </c>
      <c r="CP284" s="811" t="s">
        <v>1854</v>
      </c>
      <c r="CQ284" s="803" t="s">
        <v>1854</v>
      </c>
      <c r="CR284" s="803" t="s">
        <v>1854</v>
      </c>
      <c r="CS284" s="803" t="s">
        <v>1854</v>
      </c>
      <c r="CT284" s="808" t="s">
        <v>1854</v>
      </c>
      <c r="CU284" s="1288">
        <v>-0.442</v>
      </c>
      <c r="CV284" s="1287" t="s">
        <v>1854</v>
      </c>
      <c r="CW284" s="1287" t="s">
        <v>1854</v>
      </c>
      <c r="CX284" s="1289" t="s">
        <v>1854</v>
      </c>
      <c r="CY284" s="1287">
        <v>0.221</v>
      </c>
      <c r="CZ284" s="1287" t="s">
        <v>1854</v>
      </c>
      <c r="DA284" s="1287" t="s">
        <v>1854</v>
      </c>
      <c r="DB284" s="1289" t="s">
        <v>1854</v>
      </c>
      <c r="DC284" s="788"/>
      <c r="DD284" s="816">
        <v>1</v>
      </c>
      <c r="DE284" s="817"/>
    </row>
    <row r="285" spans="1:109" ht="38.25">
      <c r="A285" s="775" t="s">
        <v>996</v>
      </c>
      <c r="B285" s="776">
        <v>279</v>
      </c>
      <c r="C285" s="792" t="s">
        <v>3025</v>
      </c>
      <c r="D285" s="776" t="s">
        <v>3013</v>
      </c>
      <c r="E285" s="776" t="s">
        <v>3008</v>
      </c>
      <c r="F285" s="788" t="s">
        <v>3026</v>
      </c>
      <c r="G285" s="793" t="s">
        <v>3027</v>
      </c>
      <c r="H285" s="794" t="s">
        <v>3028</v>
      </c>
      <c r="I285" s="795"/>
      <c r="J285" s="796"/>
      <c r="K285" s="796"/>
      <c r="L285" s="796">
        <v>1</v>
      </c>
      <c r="M285" s="796"/>
      <c r="N285" s="796"/>
      <c r="O285" s="796"/>
      <c r="P285" s="797"/>
      <c r="Q285" s="798">
        <f t="shared" si="4"/>
        <v>1</v>
      </c>
      <c r="R285" s="792" t="s">
        <v>983</v>
      </c>
      <c r="S285" s="776" t="s">
        <v>964</v>
      </c>
      <c r="T285" s="864" t="s">
        <v>965</v>
      </c>
      <c r="U285" s="776" t="s">
        <v>3029</v>
      </c>
      <c r="V285" s="776" t="s">
        <v>269</v>
      </c>
      <c r="W285" s="776" t="s">
        <v>3030</v>
      </c>
      <c r="X285" s="832">
        <v>2</v>
      </c>
      <c r="Y285" s="824" t="s">
        <v>966</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961</v>
      </c>
      <c r="BM285" s="788" t="s">
        <v>961</v>
      </c>
      <c r="BN285" s="788" t="s">
        <v>961</v>
      </c>
      <c r="BO285" s="788" t="s">
        <v>961</v>
      </c>
      <c r="BP285" s="799" t="s">
        <v>961</v>
      </c>
      <c r="BQ285" s="811" t="s">
        <v>1854</v>
      </c>
      <c r="BR285" s="803" t="s">
        <v>1854</v>
      </c>
      <c r="BS285" s="803" t="s">
        <v>1854</v>
      </c>
      <c r="BT285" s="803" t="s">
        <v>1854</v>
      </c>
      <c r="BU285" s="808" t="s">
        <v>1854</v>
      </c>
      <c r="BV285" s="811" t="s">
        <v>1854</v>
      </c>
      <c r="BW285" s="803" t="s">
        <v>1854</v>
      </c>
      <c r="BX285" s="803" t="s">
        <v>1854</v>
      </c>
      <c r="BY285" s="803" t="s">
        <v>1854</v>
      </c>
      <c r="BZ285" s="803" t="s">
        <v>1854</v>
      </c>
      <c r="CA285" s="811" t="s">
        <v>1854</v>
      </c>
      <c r="CB285" s="803" t="s">
        <v>1854</v>
      </c>
      <c r="CC285" s="803" t="s">
        <v>1854</v>
      </c>
      <c r="CD285" s="803" t="s">
        <v>1854</v>
      </c>
      <c r="CE285" s="808" t="s">
        <v>1854</v>
      </c>
      <c r="CF285" s="803" t="s">
        <v>1854</v>
      </c>
      <c r="CG285" s="803" t="s">
        <v>1854</v>
      </c>
      <c r="CH285" s="803" t="s">
        <v>1854</v>
      </c>
      <c r="CI285" s="803" t="s">
        <v>1854</v>
      </c>
      <c r="CJ285" s="808" t="s">
        <v>1854</v>
      </c>
      <c r="CK285" s="811" t="s">
        <v>1854</v>
      </c>
      <c r="CL285" s="803" t="s">
        <v>1854</v>
      </c>
      <c r="CM285" s="803" t="s">
        <v>1854</v>
      </c>
      <c r="CN285" s="803" t="s">
        <v>1854</v>
      </c>
      <c r="CO285" s="808" t="s">
        <v>1854</v>
      </c>
      <c r="CP285" s="811" t="s">
        <v>1854</v>
      </c>
      <c r="CQ285" s="803" t="s">
        <v>1854</v>
      </c>
      <c r="CR285" s="803" t="s">
        <v>1854</v>
      </c>
      <c r="CS285" s="803" t="s">
        <v>1854</v>
      </c>
      <c r="CT285" s="808" t="s">
        <v>1854</v>
      </c>
      <c r="CU285" s="1288">
        <v>-0.41699999999999998</v>
      </c>
      <c r="CV285" s="1287" t="s">
        <v>1854</v>
      </c>
      <c r="CW285" s="1287" t="s">
        <v>1854</v>
      </c>
      <c r="CX285" s="1289" t="s">
        <v>1854</v>
      </c>
      <c r="CY285" s="1287" t="s">
        <v>1854</v>
      </c>
      <c r="CZ285" s="1287" t="s">
        <v>1854</v>
      </c>
      <c r="DA285" s="1287" t="s">
        <v>1854</v>
      </c>
      <c r="DB285" s="1289" t="s">
        <v>1854</v>
      </c>
      <c r="DC285" s="788"/>
      <c r="DD285" s="816">
        <v>1</v>
      </c>
      <c r="DE285" s="817"/>
    </row>
    <row r="286" spans="1:109" ht="63.75">
      <c r="A286" s="775" t="s">
        <v>996</v>
      </c>
      <c r="B286" s="776">
        <v>280</v>
      </c>
      <c r="C286" s="792" t="s">
        <v>3031</v>
      </c>
      <c r="D286" s="776" t="s">
        <v>3032</v>
      </c>
      <c r="E286" s="776" t="s">
        <v>3008</v>
      </c>
      <c r="F286" s="788" t="s">
        <v>3033</v>
      </c>
      <c r="G286" s="793" t="s">
        <v>3034</v>
      </c>
      <c r="H286" s="794" t="s">
        <v>3035</v>
      </c>
      <c r="I286" s="795"/>
      <c r="J286" s="796"/>
      <c r="K286" s="796">
        <v>1</v>
      </c>
      <c r="L286" s="796"/>
      <c r="M286" s="796"/>
      <c r="N286" s="796"/>
      <c r="O286" s="796"/>
      <c r="P286" s="797"/>
      <c r="Q286" s="798">
        <f t="shared" si="4"/>
        <v>1</v>
      </c>
      <c r="R286" s="792" t="s">
        <v>983</v>
      </c>
      <c r="S286" s="776" t="s">
        <v>964</v>
      </c>
      <c r="T286" s="864" t="s">
        <v>965</v>
      </c>
      <c r="U286" s="776" t="s">
        <v>3017</v>
      </c>
      <c r="V286" s="776" t="s">
        <v>990</v>
      </c>
      <c r="W286" s="776" t="s">
        <v>3036</v>
      </c>
      <c r="X286" s="1278">
        <v>2</v>
      </c>
      <c r="Y286" s="824" t="s">
        <v>966</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8" t="s">
        <v>961</v>
      </c>
      <c r="BM286" s="1969" t="s">
        <v>961</v>
      </c>
      <c r="BN286" s="1969" t="s">
        <v>961</v>
      </c>
      <c r="BO286" s="1969" t="s">
        <v>961</v>
      </c>
      <c r="BP286" s="875" t="s">
        <v>961</v>
      </c>
      <c r="BQ286" s="809" t="s">
        <v>1854</v>
      </c>
      <c r="BR286" s="810" t="s">
        <v>1854</v>
      </c>
      <c r="BS286" s="810" t="s">
        <v>1854</v>
      </c>
      <c r="BT286" s="810" t="s">
        <v>1854</v>
      </c>
      <c r="BU286" s="823" t="s">
        <v>1854</v>
      </c>
      <c r="BV286" s="811" t="s">
        <v>1854</v>
      </c>
      <c r="BW286" s="803" t="s">
        <v>1854</v>
      </c>
      <c r="BX286" s="803" t="s">
        <v>1854</v>
      </c>
      <c r="BY286" s="803" t="s">
        <v>1854</v>
      </c>
      <c r="BZ286" s="803" t="s">
        <v>1854</v>
      </c>
      <c r="CA286" s="809" t="s">
        <v>1854</v>
      </c>
      <c r="CB286" s="810" t="s">
        <v>1854</v>
      </c>
      <c r="CC286" s="810" t="s">
        <v>1854</v>
      </c>
      <c r="CD286" s="810" t="s">
        <v>1854</v>
      </c>
      <c r="CE286" s="823" t="s">
        <v>1854</v>
      </c>
      <c r="CF286" s="810" t="s">
        <v>1854</v>
      </c>
      <c r="CG286" s="810" t="s">
        <v>1854</v>
      </c>
      <c r="CH286" s="810" t="s">
        <v>1854</v>
      </c>
      <c r="CI286" s="810" t="s">
        <v>1854</v>
      </c>
      <c r="CJ286" s="823" t="s">
        <v>1854</v>
      </c>
      <c r="CK286" s="809" t="s">
        <v>1854</v>
      </c>
      <c r="CL286" s="810" t="s">
        <v>1854</v>
      </c>
      <c r="CM286" s="810" t="s">
        <v>1854</v>
      </c>
      <c r="CN286" s="810" t="s">
        <v>1854</v>
      </c>
      <c r="CO286" s="823" t="s">
        <v>1854</v>
      </c>
      <c r="CP286" s="809" t="s">
        <v>1854</v>
      </c>
      <c r="CQ286" s="810" t="s">
        <v>1854</v>
      </c>
      <c r="CR286" s="810" t="s">
        <v>1854</v>
      </c>
      <c r="CS286" s="810" t="s">
        <v>1854</v>
      </c>
      <c r="CT286" s="823" t="s">
        <v>1854</v>
      </c>
      <c r="CU286" s="1288">
        <v>-0.248</v>
      </c>
      <c r="CV286" s="1287" t="s">
        <v>1854</v>
      </c>
      <c r="CW286" s="1287" t="s">
        <v>1854</v>
      </c>
      <c r="CX286" s="1289" t="s">
        <v>1854</v>
      </c>
      <c r="CY286" s="1287" t="s">
        <v>1854</v>
      </c>
      <c r="CZ286" s="1287" t="s">
        <v>1854</v>
      </c>
      <c r="DA286" s="1287" t="s">
        <v>1854</v>
      </c>
      <c r="DB286" s="1289" t="s">
        <v>1854</v>
      </c>
      <c r="DC286" s="788" t="s">
        <v>1881</v>
      </c>
      <c r="DD286" s="816">
        <v>1</v>
      </c>
      <c r="DE286" s="817"/>
    </row>
    <row r="287" spans="1:109" ht="51">
      <c r="A287" s="775" t="s">
        <v>996</v>
      </c>
      <c r="B287" s="776">
        <v>281</v>
      </c>
      <c r="C287" s="792" t="s">
        <v>3037</v>
      </c>
      <c r="D287" s="776" t="s">
        <v>3032</v>
      </c>
      <c r="E287" s="776" t="s">
        <v>2990</v>
      </c>
      <c r="F287" s="788" t="s">
        <v>3038</v>
      </c>
      <c r="G287" s="793" t="s">
        <v>2023</v>
      </c>
      <c r="H287" s="794" t="s">
        <v>3039</v>
      </c>
      <c r="I287" s="795">
        <v>1</v>
      </c>
      <c r="J287" s="796"/>
      <c r="K287" s="796"/>
      <c r="L287" s="796"/>
      <c r="M287" s="796"/>
      <c r="N287" s="796"/>
      <c r="O287" s="796"/>
      <c r="P287" s="797"/>
      <c r="Q287" s="798">
        <f t="shared" si="4"/>
        <v>1</v>
      </c>
      <c r="R287" s="792" t="s">
        <v>986</v>
      </c>
      <c r="S287" s="776" t="s">
        <v>964</v>
      </c>
      <c r="T287" s="864" t="s">
        <v>965</v>
      </c>
      <c r="U287" s="776" t="s">
        <v>3040</v>
      </c>
      <c r="V287" s="776" t="s">
        <v>990</v>
      </c>
      <c r="W287" s="776" t="s">
        <v>3041</v>
      </c>
      <c r="X287" s="832">
        <v>0</v>
      </c>
      <c r="Y287" s="824" t="s">
        <v>977</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961</v>
      </c>
      <c r="BM287" s="788" t="s">
        <v>961</v>
      </c>
      <c r="BN287" s="788" t="s">
        <v>961</v>
      </c>
      <c r="BO287" s="788" t="s">
        <v>961</v>
      </c>
      <c r="BP287" s="799" t="s">
        <v>961</v>
      </c>
      <c r="BQ287" s="811" t="s">
        <v>1854</v>
      </c>
      <c r="BR287" s="803" t="s">
        <v>1854</v>
      </c>
      <c r="BS287" s="803" t="s">
        <v>1854</v>
      </c>
      <c r="BT287" s="803" t="s">
        <v>1854</v>
      </c>
      <c r="BU287" s="833" t="s">
        <v>1854</v>
      </c>
      <c r="BV287" s="811">
        <v>-14</v>
      </c>
      <c r="BW287" s="803">
        <v>-14</v>
      </c>
      <c r="BX287" s="803">
        <v>-14</v>
      </c>
      <c r="BY287" s="803">
        <v>-14</v>
      </c>
      <c r="BZ287" s="803">
        <v>-14</v>
      </c>
      <c r="CA287" s="811" t="s">
        <v>1854</v>
      </c>
      <c r="CB287" s="803" t="s">
        <v>1854</v>
      </c>
      <c r="CC287" s="803" t="s">
        <v>1854</v>
      </c>
      <c r="CD287" s="803" t="s">
        <v>1854</v>
      </c>
      <c r="CE287" s="808" t="s">
        <v>1854</v>
      </c>
      <c r="CF287" s="803" t="s">
        <v>1854</v>
      </c>
      <c r="CG287" s="803" t="s">
        <v>1854</v>
      </c>
      <c r="CH287" s="803" t="s">
        <v>1854</v>
      </c>
      <c r="CI287" s="803" t="s">
        <v>1854</v>
      </c>
      <c r="CJ287" s="808" t="s">
        <v>1854</v>
      </c>
      <c r="CK287" s="831">
        <v>-16</v>
      </c>
      <c r="CL287" s="832">
        <v>-16</v>
      </c>
      <c r="CM287" s="832">
        <v>-16</v>
      </c>
      <c r="CN287" s="832">
        <v>-16</v>
      </c>
      <c r="CO287" s="833">
        <v>-16</v>
      </c>
      <c r="CP287" s="811" t="s">
        <v>1854</v>
      </c>
      <c r="CQ287" s="803" t="s">
        <v>1854</v>
      </c>
      <c r="CR287" s="803" t="s">
        <v>1854</v>
      </c>
      <c r="CS287" s="803" t="s">
        <v>1854</v>
      </c>
      <c r="CT287" s="808" t="s">
        <v>1854</v>
      </c>
      <c r="CU287" s="1288">
        <v>-0.63400000000000001</v>
      </c>
      <c r="CV287" s="1287" t="s">
        <v>1854</v>
      </c>
      <c r="CW287" s="1287" t="s">
        <v>1854</v>
      </c>
      <c r="CX287" s="1289" t="s">
        <v>1854</v>
      </c>
      <c r="CY287" s="1287">
        <v>0.51100000000000001</v>
      </c>
      <c r="CZ287" s="1287" t="s">
        <v>1854</v>
      </c>
      <c r="DA287" s="1287" t="s">
        <v>1854</v>
      </c>
      <c r="DB287" s="1289" t="s">
        <v>1854</v>
      </c>
      <c r="DC287" s="788"/>
      <c r="DD287" s="816">
        <v>1</v>
      </c>
      <c r="DE287" s="817"/>
    </row>
    <row r="288" spans="1:109" ht="63.75">
      <c r="A288" s="775" t="s">
        <v>996</v>
      </c>
      <c r="B288" s="776">
        <v>282</v>
      </c>
      <c r="C288" s="792" t="s">
        <v>3042</v>
      </c>
      <c r="D288" s="776" t="s">
        <v>3032</v>
      </c>
      <c r="E288" s="776" t="s">
        <v>2990</v>
      </c>
      <c r="F288" s="788" t="s">
        <v>3043</v>
      </c>
      <c r="G288" s="793" t="s">
        <v>3044</v>
      </c>
      <c r="H288" s="794" t="s">
        <v>3045</v>
      </c>
      <c r="I288" s="795"/>
      <c r="J288" s="796"/>
      <c r="K288" s="796">
        <v>1</v>
      </c>
      <c r="L288" s="796"/>
      <c r="M288" s="796"/>
      <c r="N288" s="796"/>
      <c r="O288" s="796"/>
      <c r="P288" s="797"/>
      <c r="Q288" s="798">
        <f t="shared" si="4"/>
        <v>1</v>
      </c>
      <c r="R288" s="792" t="s">
        <v>983</v>
      </c>
      <c r="S288" s="776" t="s">
        <v>964</v>
      </c>
      <c r="T288" s="864" t="s">
        <v>965</v>
      </c>
      <c r="U288" s="776" t="s">
        <v>3017</v>
      </c>
      <c r="V288" s="776" t="s">
        <v>990</v>
      </c>
      <c r="W288" s="776" t="s">
        <v>3046</v>
      </c>
      <c r="X288" s="832">
        <v>0</v>
      </c>
      <c r="Y288" s="824" t="s">
        <v>966</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961</v>
      </c>
      <c r="BM288" s="788" t="s">
        <v>961</v>
      </c>
      <c r="BN288" s="788" t="s">
        <v>961</v>
      </c>
      <c r="BO288" s="788" t="s">
        <v>961</v>
      </c>
      <c r="BP288" s="799" t="s">
        <v>961</v>
      </c>
      <c r="BQ288" s="811" t="s">
        <v>1854</v>
      </c>
      <c r="BR288" s="803" t="s">
        <v>1854</v>
      </c>
      <c r="BS288" s="803" t="s">
        <v>1854</v>
      </c>
      <c r="BT288" s="803" t="s">
        <v>1854</v>
      </c>
      <c r="BU288" s="833" t="s">
        <v>1854</v>
      </c>
      <c r="BV288" s="811" t="s">
        <v>1854</v>
      </c>
      <c r="BW288" s="803" t="s">
        <v>1854</v>
      </c>
      <c r="BX288" s="803" t="s">
        <v>1854</v>
      </c>
      <c r="BY288" s="803" t="s">
        <v>1854</v>
      </c>
      <c r="BZ288" s="803" t="s">
        <v>1854</v>
      </c>
      <c r="CA288" s="811" t="s">
        <v>1854</v>
      </c>
      <c r="CB288" s="803" t="s">
        <v>1854</v>
      </c>
      <c r="CC288" s="803" t="s">
        <v>1854</v>
      </c>
      <c r="CD288" s="803" t="s">
        <v>1854</v>
      </c>
      <c r="CE288" s="808" t="s">
        <v>1854</v>
      </c>
      <c r="CF288" s="803" t="s">
        <v>1854</v>
      </c>
      <c r="CG288" s="803" t="s">
        <v>1854</v>
      </c>
      <c r="CH288" s="803" t="s">
        <v>1854</v>
      </c>
      <c r="CI288" s="803" t="s">
        <v>1854</v>
      </c>
      <c r="CJ288" s="808" t="s">
        <v>1854</v>
      </c>
      <c r="CK288" s="811" t="s">
        <v>1854</v>
      </c>
      <c r="CL288" s="803" t="s">
        <v>1854</v>
      </c>
      <c r="CM288" s="803" t="s">
        <v>1854</v>
      </c>
      <c r="CN288" s="803" t="s">
        <v>1854</v>
      </c>
      <c r="CO288" s="808" t="s">
        <v>1854</v>
      </c>
      <c r="CP288" s="811" t="s">
        <v>1854</v>
      </c>
      <c r="CQ288" s="803" t="s">
        <v>1854</v>
      </c>
      <c r="CR288" s="803" t="s">
        <v>1854</v>
      </c>
      <c r="CS288" s="803" t="s">
        <v>1854</v>
      </c>
      <c r="CT288" s="808" t="s">
        <v>1854</v>
      </c>
      <c r="CU288" s="1288">
        <v>-0.45</v>
      </c>
      <c r="CV288" s="1287" t="s">
        <v>1854</v>
      </c>
      <c r="CW288" s="1287" t="s">
        <v>1854</v>
      </c>
      <c r="CX288" s="1289" t="s">
        <v>1854</v>
      </c>
      <c r="CY288" s="1287" t="s">
        <v>1854</v>
      </c>
      <c r="CZ288" s="1287" t="s">
        <v>1854</v>
      </c>
      <c r="DA288" s="1287" t="s">
        <v>1854</v>
      </c>
      <c r="DB288" s="1289" t="s">
        <v>1854</v>
      </c>
      <c r="DC288" s="788"/>
      <c r="DD288" s="816">
        <v>1</v>
      </c>
      <c r="DE288" s="817"/>
    </row>
    <row r="289" spans="1:109" ht="25.5">
      <c r="A289" s="775" t="s">
        <v>996</v>
      </c>
      <c r="B289" s="776">
        <v>283</v>
      </c>
      <c r="C289" s="792" t="s">
        <v>3047</v>
      </c>
      <c r="D289" s="776" t="s">
        <v>3032</v>
      </c>
      <c r="E289" s="776" t="s">
        <v>2990</v>
      </c>
      <c r="F289" s="788" t="s">
        <v>3048</v>
      </c>
      <c r="G289" s="793" t="s">
        <v>3049</v>
      </c>
      <c r="H289" s="794" t="s">
        <v>3050</v>
      </c>
      <c r="I289" s="795"/>
      <c r="J289" s="796"/>
      <c r="K289" s="796">
        <v>1</v>
      </c>
      <c r="L289" s="796"/>
      <c r="M289" s="796"/>
      <c r="N289" s="796"/>
      <c r="O289" s="796"/>
      <c r="P289" s="797"/>
      <c r="Q289" s="798">
        <f t="shared" si="4"/>
        <v>1</v>
      </c>
      <c r="R289" s="792" t="s">
        <v>986</v>
      </c>
      <c r="S289" s="776" t="s">
        <v>964</v>
      </c>
      <c r="T289" s="864" t="s">
        <v>965</v>
      </c>
      <c r="U289" s="776" t="s">
        <v>3017</v>
      </c>
      <c r="V289" s="776" t="s">
        <v>990</v>
      </c>
      <c r="W289" s="776" t="s">
        <v>3051</v>
      </c>
      <c r="X289" s="832">
        <v>0</v>
      </c>
      <c r="Y289" s="822" t="s">
        <v>966</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961</v>
      </c>
      <c r="BQ289" s="811" t="s">
        <v>1854</v>
      </c>
      <c r="BR289" s="803" t="s">
        <v>1854</v>
      </c>
      <c r="BS289" s="803" t="s">
        <v>1854</v>
      </c>
      <c r="BT289" s="803" t="s">
        <v>1854</v>
      </c>
      <c r="BU289" s="808" t="s">
        <v>1854</v>
      </c>
      <c r="BV289" s="811" t="s">
        <v>1854</v>
      </c>
      <c r="BW289" s="803" t="s">
        <v>1854</v>
      </c>
      <c r="BX289" s="803" t="s">
        <v>1854</v>
      </c>
      <c r="BY289" s="803" t="s">
        <v>1854</v>
      </c>
      <c r="BZ289" s="803" t="s">
        <v>1854</v>
      </c>
      <c r="CA289" s="811" t="s">
        <v>1854</v>
      </c>
      <c r="CB289" s="803" t="s">
        <v>1854</v>
      </c>
      <c r="CC289" s="803" t="s">
        <v>1854</v>
      </c>
      <c r="CD289" s="803" t="s">
        <v>1854</v>
      </c>
      <c r="CE289" s="808" t="s">
        <v>1854</v>
      </c>
      <c r="CF289" s="803" t="s">
        <v>1854</v>
      </c>
      <c r="CG289" s="803" t="s">
        <v>1854</v>
      </c>
      <c r="CH289" s="803" t="s">
        <v>1854</v>
      </c>
      <c r="CI289" s="803" t="s">
        <v>1854</v>
      </c>
      <c r="CJ289" s="808" t="s">
        <v>1854</v>
      </c>
      <c r="CK289" s="811" t="s">
        <v>1854</v>
      </c>
      <c r="CL289" s="803" t="s">
        <v>1854</v>
      </c>
      <c r="CM289" s="803" t="s">
        <v>1854</v>
      </c>
      <c r="CN289" s="803" t="s">
        <v>1854</v>
      </c>
      <c r="CO289" s="808" t="s">
        <v>1854</v>
      </c>
      <c r="CP289" s="811" t="s">
        <v>1854</v>
      </c>
      <c r="CQ289" s="803" t="s">
        <v>1854</v>
      </c>
      <c r="CR289" s="803" t="s">
        <v>1854</v>
      </c>
      <c r="CS289" s="803" t="s">
        <v>1854</v>
      </c>
      <c r="CT289" s="808" t="s">
        <v>1854</v>
      </c>
      <c r="CU289" s="1288">
        <v>-1.8520000000000001</v>
      </c>
      <c r="CV289" s="1287" t="s">
        <v>1854</v>
      </c>
      <c r="CW289" s="1287" t="s">
        <v>1854</v>
      </c>
      <c r="CX289" s="1289" t="s">
        <v>1854</v>
      </c>
      <c r="CY289" s="1287">
        <v>1.1910000000000001</v>
      </c>
      <c r="CZ289" s="1287" t="s">
        <v>1854</v>
      </c>
      <c r="DA289" s="1287" t="s">
        <v>1854</v>
      </c>
      <c r="DB289" s="1289" t="s">
        <v>1854</v>
      </c>
      <c r="DC289" s="788" t="s">
        <v>1881</v>
      </c>
      <c r="DD289" s="816">
        <v>1</v>
      </c>
      <c r="DE289" s="817"/>
    </row>
    <row r="290" spans="1:109" ht="38.25">
      <c r="A290" s="775" t="s">
        <v>996</v>
      </c>
      <c r="B290" s="776">
        <v>284</v>
      </c>
      <c r="C290" s="792" t="s">
        <v>3052</v>
      </c>
      <c r="D290" s="776" t="s">
        <v>2996</v>
      </c>
      <c r="E290" s="776" t="s">
        <v>3008</v>
      </c>
      <c r="F290" s="788" t="s">
        <v>3053</v>
      </c>
      <c r="G290" s="793" t="s">
        <v>3054</v>
      </c>
      <c r="H290" s="794" t="s">
        <v>3055</v>
      </c>
      <c r="I290" s="795"/>
      <c r="J290" s="796">
        <v>1</v>
      </c>
      <c r="K290" s="796"/>
      <c r="L290" s="796"/>
      <c r="M290" s="796"/>
      <c r="N290" s="796"/>
      <c r="O290" s="796"/>
      <c r="P290" s="797"/>
      <c r="Q290" s="798">
        <f t="shared" si="4"/>
        <v>1</v>
      </c>
      <c r="R290" s="792" t="s">
        <v>963</v>
      </c>
      <c r="S290" s="776"/>
      <c r="T290" s="864"/>
      <c r="U290" s="776" t="s">
        <v>2999</v>
      </c>
      <c r="V290" s="776" t="s">
        <v>269</v>
      </c>
      <c r="W290" s="776" t="s">
        <v>3056</v>
      </c>
      <c r="X290" s="832">
        <v>0</v>
      </c>
      <c r="Y290" s="822" t="s">
        <v>966</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1854</v>
      </c>
      <c r="BR290" s="803" t="s">
        <v>1854</v>
      </c>
      <c r="BS290" s="803" t="s">
        <v>1854</v>
      </c>
      <c r="BT290" s="803" t="s">
        <v>1854</v>
      </c>
      <c r="BU290" s="833" t="s">
        <v>1854</v>
      </c>
      <c r="BV290" s="831" t="s">
        <v>1854</v>
      </c>
      <c r="BW290" s="832" t="s">
        <v>1854</v>
      </c>
      <c r="BX290" s="832" t="s">
        <v>1854</v>
      </c>
      <c r="BY290" s="832" t="s">
        <v>1854</v>
      </c>
      <c r="BZ290" s="832" t="s">
        <v>1854</v>
      </c>
      <c r="CA290" s="811" t="s">
        <v>1854</v>
      </c>
      <c r="CB290" s="803" t="s">
        <v>1854</v>
      </c>
      <c r="CC290" s="803" t="s">
        <v>1854</v>
      </c>
      <c r="CD290" s="803" t="s">
        <v>1854</v>
      </c>
      <c r="CE290" s="808" t="s">
        <v>1854</v>
      </c>
      <c r="CF290" s="803" t="s">
        <v>1854</v>
      </c>
      <c r="CG290" s="803" t="s">
        <v>1854</v>
      </c>
      <c r="CH290" s="803" t="s">
        <v>1854</v>
      </c>
      <c r="CI290" s="803" t="s">
        <v>1854</v>
      </c>
      <c r="CJ290" s="808" t="s">
        <v>1854</v>
      </c>
      <c r="CK290" s="811" t="s">
        <v>1854</v>
      </c>
      <c r="CL290" s="803" t="s">
        <v>1854</v>
      </c>
      <c r="CM290" s="803" t="s">
        <v>1854</v>
      </c>
      <c r="CN290" s="803" t="s">
        <v>1854</v>
      </c>
      <c r="CO290" s="808" t="s">
        <v>1854</v>
      </c>
      <c r="CP290" s="811" t="s">
        <v>1854</v>
      </c>
      <c r="CQ290" s="803" t="s">
        <v>1854</v>
      </c>
      <c r="CR290" s="803" t="s">
        <v>1854</v>
      </c>
      <c r="CS290" s="803" t="s">
        <v>1854</v>
      </c>
      <c r="CT290" s="808" t="s">
        <v>1854</v>
      </c>
      <c r="CU290" s="1288" t="s">
        <v>1854</v>
      </c>
      <c r="CV290" s="1287" t="s">
        <v>1854</v>
      </c>
      <c r="CW290" s="1287" t="s">
        <v>1854</v>
      </c>
      <c r="CX290" s="1289" t="s">
        <v>1854</v>
      </c>
      <c r="CY290" s="1287" t="s">
        <v>1854</v>
      </c>
      <c r="CZ290" s="1287" t="s">
        <v>1854</v>
      </c>
      <c r="DA290" s="1287" t="s">
        <v>1854</v>
      </c>
      <c r="DB290" s="1289" t="s">
        <v>1854</v>
      </c>
      <c r="DC290" s="788"/>
      <c r="DD290" s="816">
        <v>1</v>
      </c>
      <c r="DE290" s="817"/>
    </row>
    <row r="291" spans="1:109" ht="38.25">
      <c r="A291" s="775" t="s">
        <v>996</v>
      </c>
      <c r="B291" s="776">
        <v>285</v>
      </c>
      <c r="C291" s="792" t="s">
        <v>3057</v>
      </c>
      <c r="D291" s="776" t="s">
        <v>2996</v>
      </c>
      <c r="E291" s="776" t="s">
        <v>3008</v>
      </c>
      <c r="F291" s="788" t="s">
        <v>3058</v>
      </c>
      <c r="G291" s="793" t="s">
        <v>3059</v>
      </c>
      <c r="H291" s="794" t="s">
        <v>3060</v>
      </c>
      <c r="I291" s="795"/>
      <c r="J291" s="796">
        <v>1</v>
      </c>
      <c r="K291" s="796"/>
      <c r="L291" s="796"/>
      <c r="M291" s="796"/>
      <c r="N291" s="796"/>
      <c r="O291" s="796"/>
      <c r="P291" s="797"/>
      <c r="Q291" s="798">
        <f t="shared" si="4"/>
        <v>1</v>
      </c>
      <c r="R291" s="792" t="s">
        <v>963</v>
      </c>
      <c r="S291" s="776"/>
      <c r="T291" s="864"/>
      <c r="U291" s="776" t="s">
        <v>2999</v>
      </c>
      <c r="V291" s="776" t="s">
        <v>990</v>
      </c>
      <c r="W291" s="776" t="s">
        <v>3061</v>
      </c>
      <c r="X291" s="832">
        <v>0</v>
      </c>
      <c r="Y291" s="829" t="s">
        <v>966</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1854</v>
      </c>
      <c r="BR291" s="803" t="s">
        <v>1854</v>
      </c>
      <c r="BS291" s="803" t="s">
        <v>1854</v>
      </c>
      <c r="BT291" s="803" t="s">
        <v>1854</v>
      </c>
      <c r="BU291" s="808" t="s">
        <v>1854</v>
      </c>
      <c r="BV291" s="831" t="s">
        <v>1854</v>
      </c>
      <c r="BW291" s="832" t="s">
        <v>1854</v>
      </c>
      <c r="BX291" s="832" t="s">
        <v>1854</v>
      </c>
      <c r="BY291" s="832" t="s">
        <v>1854</v>
      </c>
      <c r="BZ291" s="832" t="s">
        <v>1854</v>
      </c>
      <c r="CA291" s="831" t="s">
        <v>1854</v>
      </c>
      <c r="CB291" s="832" t="s">
        <v>1854</v>
      </c>
      <c r="CC291" s="832" t="s">
        <v>1854</v>
      </c>
      <c r="CD291" s="832" t="s">
        <v>1854</v>
      </c>
      <c r="CE291" s="833" t="s">
        <v>1854</v>
      </c>
      <c r="CF291" s="832" t="s">
        <v>1854</v>
      </c>
      <c r="CG291" s="832" t="s">
        <v>1854</v>
      </c>
      <c r="CH291" s="832" t="s">
        <v>1854</v>
      </c>
      <c r="CI291" s="832" t="s">
        <v>1854</v>
      </c>
      <c r="CJ291" s="833" t="s">
        <v>1854</v>
      </c>
      <c r="CK291" s="831" t="s">
        <v>1854</v>
      </c>
      <c r="CL291" s="832" t="s">
        <v>1854</v>
      </c>
      <c r="CM291" s="832" t="s">
        <v>1854</v>
      </c>
      <c r="CN291" s="832" t="s">
        <v>1854</v>
      </c>
      <c r="CO291" s="833" t="s">
        <v>1854</v>
      </c>
      <c r="CP291" s="811" t="s">
        <v>1854</v>
      </c>
      <c r="CQ291" s="803" t="s">
        <v>1854</v>
      </c>
      <c r="CR291" s="803" t="s">
        <v>1854</v>
      </c>
      <c r="CS291" s="803" t="s">
        <v>1854</v>
      </c>
      <c r="CT291" s="808" t="s">
        <v>1854</v>
      </c>
      <c r="CU291" s="1288" t="s">
        <v>1854</v>
      </c>
      <c r="CV291" s="1287" t="s">
        <v>1854</v>
      </c>
      <c r="CW291" s="1287" t="s">
        <v>1854</v>
      </c>
      <c r="CX291" s="1289" t="s">
        <v>1854</v>
      </c>
      <c r="CY291" s="1287" t="s">
        <v>1854</v>
      </c>
      <c r="CZ291" s="1287" t="s">
        <v>1854</v>
      </c>
      <c r="DA291" s="1287" t="s">
        <v>1854</v>
      </c>
      <c r="DB291" s="1289" t="s">
        <v>1854</v>
      </c>
      <c r="DC291" s="788"/>
      <c r="DD291" s="816">
        <v>1</v>
      </c>
      <c r="DE291" s="817"/>
    </row>
    <row r="292" spans="1:109" ht="25.5">
      <c r="A292" s="775" t="s">
        <v>996</v>
      </c>
      <c r="B292" s="776">
        <v>286</v>
      </c>
      <c r="C292" s="792" t="s">
        <v>3062</v>
      </c>
      <c r="D292" s="776" t="s">
        <v>2996</v>
      </c>
      <c r="E292" s="776" t="s">
        <v>3008</v>
      </c>
      <c r="F292" s="788" t="s">
        <v>3063</v>
      </c>
      <c r="G292" s="793" t="s">
        <v>3064</v>
      </c>
      <c r="H292" s="794" t="s">
        <v>3065</v>
      </c>
      <c r="I292" s="795"/>
      <c r="J292" s="796">
        <v>1</v>
      </c>
      <c r="K292" s="796"/>
      <c r="L292" s="796"/>
      <c r="M292" s="796"/>
      <c r="N292" s="796"/>
      <c r="O292" s="796"/>
      <c r="P292" s="797"/>
      <c r="Q292" s="798">
        <f t="shared" si="4"/>
        <v>1</v>
      </c>
      <c r="R292" s="792" t="s">
        <v>974</v>
      </c>
      <c r="S292" s="776" t="s">
        <v>964</v>
      </c>
      <c r="T292" s="864" t="s">
        <v>965</v>
      </c>
      <c r="U292" s="776" t="s">
        <v>2999</v>
      </c>
      <c r="V292" s="776" t="s">
        <v>990</v>
      </c>
      <c r="W292" s="776" t="s">
        <v>3066</v>
      </c>
      <c r="X292" s="832">
        <v>0</v>
      </c>
      <c r="Y292" s="824" t="s">
        <v>966</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961</v>
      </c>
      <c r="BM292" s="788" t="s">
        <v>961</v>
      </c>
      <c r="BN292" s="788" t="s">
        <v>961</v>
      </c>
      <c r="BO292" s="788" t="s">
        <v>961</v>
      </c>
      <c r="BP292" s="799" t="s">
        <v>961</v>
      </c>
      <c r="BQ292" s="811" t="s">
        <v>1854</v>
      </c>
      <c r="BR292" s="803" t="s">
        <v>1854</v>
      </c>
      <c r="BS292" s="803" t="s">
        <v>1854</v>
      </c>
      <c r="BT292" s="803" t="s">
        <v>1854</v>
      </c>
      <c r="BU292" s="808" t="s">
        <v>1854</v>
      </c>
      <c r="BV292" s="811" t="s">
        <v>1854</v>
      </c>
      <c r="BW292" s="803" t="s">
        <v>1854</v>
      </c>
      <c r="BX292" s="803" t="s">
        <v>1854</v>
      </c>
      <c r="BY292" s="803" t="s">
        <v>1854</v>
      </c>
      <c r="BZ292" s="803" t="s">
        <v>1854</v>
      </c>
      <c r="CA292" s="809" t="s">
        <v>1854</v>
      </c>
      <c r="CB292" s="810" t="s">
        <v>1854</v>
      </c>
      <c r="CC292" s="810" t="s">
        <v>1854</v>
      </c>
      <c r="CD292" s="810" t="s">
        <v>1854</v>
      </c>
      <c r="CE292" s="823" t="s">
        <v>1854</v>
      </c>
      <c r="CF292" s="803">
        <v>0</v>
      </c>
      <c r="CG292" s="803">
        <v>0</v>
      </c>
      <c r="CH292" s="803">
        <v>0</v>
      </c>
      <c r="CI292" s="803">
        <v>0</v>
      </c>
      <c r="CJ292" s="808">
        <v>0</v>
      </c>
      <c r="CK292" s="811">
        <v>17644</v>
      </c>
      <c r="CL292" s="803">
        <v>17644</v>
      </c>
      <c r="CM292" s="803">
        <v>17644</v>
      </c>
      <c r="CN292" s="803">
        <v>17644</v>
      </c>
      <c r="CO292" s="808">
        <v>17644</v>
      </c>
      <c r="CP292" s="811" t="s">
        <v>1854</v>
      </c>
      <c r="CQ292" s="803" t="s">
        <v>1854</v>
      </c>
      <c r="CR292" s="803" t="s">
        <v>1854</v>
      </c>
      <c r="CS292" s="803" t="s">
        <v>1854</v>
      </c>
      <c r="CT292" s="808" t="s">
        <v>1854</v>
      </c>
      <c r="CU292" s="1287" t="s">
        <v>1854</v>
      </c>
      <c r="CV292" s="1287" t="s">
        <v>1854</v>
      </c>
      <c r="CW292" s="1287" t="s">
        <v>1854</v>
      </c>
      <c r="CX292" s="1289" t="s">
        <v>1854</v>
      </c>
      <c r="CY292" s="1287">
        <v>3.63E-6</v>
      </c>
      <c r="CZ292" s="1287" t="s">
        <v>1854</v>
      </c>
      <c r="DA292" s="1287" t="s">
        <v>1854</v>
      </c>
      <c r="DB292" s="1289" t="s">
        <v>1854</v>
      </c>
      <c r="DC292" s="788"/>
      <c r="DD292" s="816">
        <v>1</v>
      </c>
      <c r="DE292" s="817"/>
    </row>
    <row r="293" spans="1:109" ht="25.5">
      <c r="A293" s="775" t="s">
        <v>996</v>
      </c>
      <c r="B293" s="776">
        <v>287</v>
      </c>
      <c r="C293" s="792" t="s">
        <v>3067</v>
      </c>
      <c r="D293" s="776" t="s">
        <v>3068</v>
      </c>
      <c r="E293" s="776" t="s">
        <v>3008</v>
      </c>
      <c r="F293" s="788" t="s">
        <v>3069</v>
      </c>
      <c r="G293" s="793" t="s">
        <v>1847</v>
      </c>
      <c r="H293" s="794" t="s">
        <v>3070</v>
      </c>
      <c r="I293" s="795"/>
      <c r="J293" s="796">
        <v>0.433</v>
      </c>
      <c r="K293" s="796">
        <v>0.56699999999999995</v>
      </c>
      <c r="L293" s="796"/>
      <c r="M293" s="796"/>
      <c r="N293" s="796"/>
      <c r="O293" s="796"/>
      <c r="P293" s="797"/>
      <c r="Q293" s="798">
        <f t="shared" si="4"/>
        <v>1</v>
      </c>
      <c r="R293" s="792" t="s">
        <v>986</v>
      </c>
      <c r="S293" s="776" t="s">
        <v>964</v>
      </c>
      <c r="T293" s="864" t="s">
        <v>965</v>
      </c>
      <c r="U293" s="776" t="s">
        <v>3071</v>
      </c>
      <c r="V293" s="776" t="s">
        <v>1039</v>
      </c>
      <c r="W293" s="776" t="s">
        <v>3072</v>
      </c>
      <c r="X293" s="1278">
        <v>2</v>
      </c>
      <c r="Y293" s="824" t="s">
        <v>966</v>
      </c>
      <c r="Z293" s="793" t="s">
        <v>1847</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996</v>
      </c>
      <c r="B294" s="776">
        <v>288</v>
      </c>
      <c r="C294" s="792" t="s">
        <v>3073</v>
      </c>
      <c r="D294" s="776" t="s">
        <v>3068</v>
      </c>
      <c r="E294" s="776" t="s">
        <v>3008</v>
      </c>
      <c r="F294" s="788" t="s">
        <v>3074</v>
      </c>
      <c r="G294" s="793" t="s">
        <v>3075</v>
      </c>
      <c r="H294" s="794" t="s">
        <v>3076</v>
      </c>
      <c r="I294" s="795"/>
      <c r="J294" s="796"/>
      <c r="K294" s="796">
        <v>1</v>
      </c>
      <c r="L294" s="796"/>
      <c r="M294" s="796"/>
      <c r="N294" s="796"/>
      <c r="O294" s="796"/>
      <c r="P294" s="797"/>
      <c r="Q294" s="798">
        <f t="shared" si="4"/>
        <v>1</v>
      </c>
      <c r="R294" s="792" t="s">
        <v>986</v>
      </c>
      <c r="S294" s="776" t="s">
        <v>964</v>
      </c>
      <c r="T294" s="864" t="s">
        <v>965</v>
      </c>
      <c r="U294" s="776" t="s">
        <v>3017</v>
      </c>
      <c r="V294" s="776" t="s">
        <v>990</v>
      </c>
      <c r="W294" s="776" t="s">
        <v>3077</v>
      </c>
      <c r="X294" s="832">
        <v>0</v>
      </c>
      <c r="Y294" s="824" t="s">
        <v>966</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961</v>
      </c>
      <c r="BQ294" s="811" t="s">
        <v>1854</v>
      </c>
      <c r="BR294" s="803" t="s">
        <v>1854</v>
      </c>
      <c r="BS294" s="803" t="s">
        <v>1854</v>
      </c>
      <c r="BT294" s="803" t="s">
        <v>1854</v>
      </c>
      <c r="BU294" s="808" t="s">
        <v>1854</v>
      </c>
      <c r="BV294" s="811" t="s">
        <v>1854</v>
      </c>
      <c r="BW294" s="803" t="s">
        <v>1854</v>
      </c>
      <c r="BX294" s="803" t="s">
        <v>1854</v>
      </c>
      <c r="BY294" s="803" t="s">
        <v>1854</v>
      </c>
      <c r="BZ294" s="803" t="s">
        <v>1854</v>
      </c>
      <c r="CA294" s="809" t="s">
        <v>1854</v>
      </c>
      <c r="CB294" s="810" t="s">
        <v>1854</v>
      </c>
      <c r="CC294" s="810" t="s">
        <v>1854</v>
      </c>
      <c r="CD294" s="810" t="s">
        <v>1854</v>
      </c>
      <c r="CE294" s="823" t="s">
        <v>1854</v>
      </c>
      <c r="CF294" s="803" t="s">
        <v>1854</v>
      </c>
      <c r="CG294" s="803" t="s">
        <v>1854</v>
      </c>
      <c r="CH294" s="803" t="s">
        <v>1854</v>
      </c>
      <c r="CI294" s="803" t="s">
        <v>1854</v>
      </c>
      <c r="CJ294" s="808" t="s">
        <v>1854</v>
      </c>
      <c r="CK294" s="811" t="s">
        <v>1854</v>
      </c>
      <c r="CL294" s="803" t="s">
        <v>1854</v>
      </c>
      <c r="CM294" s="803" t="s">
        <v>1854</v>
      </c>
      <c r="CN294" s="803" t="s">
        <v>1854</v>
      </c>
      <c r="CO294" s="808" t="s">
        <v>1854</v>
      </c>
      <c r="CP294" s="811" t="s">
        <v>1854</v>
      </c>
      <c r="CQ294" s="803" t="s">
        <v>1854</v>
      </c>
      <c r="CR294" s="803" t="s">
        <v>1854</v>
      </c>
      <c r="CS294" s="803" t="s">
        <v>1854</v>
      </c>
      <c r="CT294" s="808" t="s">
        <v>1854</v>
      </c>
      <c r="CU294" s="1288">
        <v>-1.7</v>
      </c>
      <c r="CV294" s="1287" t="s">
        <v>1854</v>
      </c>
      <c r="CW294" s="1287" t="s">
        <v>1854</v>
      </c>
      <c r="CX294" s="1289" t="s">
        <v>1854</v>
      </c>
      <c r="CY294" s="1287">
        <v>1.1910000000000001</v>
      </c>
      <c r="CZ294" s="1287" t="s">
        <v>1854</v>
      </c>
      <c r="DA294" s="1287" t="s">
        <v>1854</v>
      </c>
      <c r="DB294" s="1289" t="s">
        <v>1854</v>
      </c>
      <c r="DC294" s="788"/>
      <c r="DD294" s="816">
        <v>1</v>
      </c>
      <c r="DE294" s="817"/>
    </row>
    <row r="295" spans="1:109" ht="25.5">
      <c r="A295" s="775" t="s">
        <v>996</v>
      </c>
      <c r="B295" s="776">
        <v>289</v>
      </c>
      <c r="C295" s="792" t="s">
        <v>3078</v>
      </c>
      <c r="D295" s="776" t="s">
        <v>3079</v>
      </c>
      <c r="E295" s="776" t="s">
        <v>3008</v>
      </c>
      <c r="F295" s="788" t="s">
        <v>3080</v>
      </c>
      <c r="G295" s="793" t="s">
        <v>1843</v>
      </c>
      <c r="H295" s="794" t="s">
        <v>3081</v>
      </c>
      <c r="I295" s="795"/>
      <c r="J295" s="796"/>
      <c r="K295" s="796"/>
      <c r="L295" s="796"/>
      <c r="M295" s="796">
        <v>1</v>
      </c>
      <c r="N295" s="796"/>
      <c r="O295" s="796"/>
      <c r="P295" s="797"/>
      <c r="Q295" s="798">
        <f t="shared" si="4"/>
        <v>1</v>
      </c>
      <c r="R295" s="792" t="s">
        <v>986</v>
      </c>
      <c r="S295" s="776" t="s">
        <v>964</v>
      </c>
      <c r="T295" s="864" t="s">
        <v>965</v>
      </c>
      <c r="U295" s="776" t="s">
        <v>3082</v>
      </c>
      <c r="V295" s="776" t="s">
        <v>1039</v>
      </c>
      <c r="W295" s="776" t="s">
        <v>3083</v>
      </c>
      <c r="X295" s="1278">
        <v>2</v>
      </c>
      <c r="Y295" s="824" t="s">
        <v>966</v>
      </c>
      <c r="Z295" s="793" t="s">
        <v>1843</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996</v>
      </c>
      <c r="B296" s="776">
        <v>290</v>
      </c>
      <c r="C296" s="792" t="s">
        <v>3084</v>
      </c>
      <c r="D296" s="776" t="s">
        <v>3085</v>
      </c>
      <c r="E296" s="776" t="s">
        <v>3008</v>
      </c>
      <c r="F296" s="788" t="s">
        <v>3086</v>
      </c>
      <c r="G296" s="793" t="s">
        <v>2176</v>
      </c>
      <c r="H296" s="794" t="s">
        <v>3087</v>
      </c>
      <c r="I296" s="795"/>
      <c r="J296" s="796"/>
      <c r="K296" s="796"/>
      <c r="L296" s="796"/>
      <c r="M296" s="796">
        <v>1</v>
      </c>
      <c r="N296" s="796"/>
      <c r="O296" s="796"/>
      <c r="P296" s="797"/>
      <c r="Q296" s="798">
        <f t="shared" si="4"/>
        <v>1</v>
      </c>
      <c r="R296" s="792" t="s">
        <v>986</v>
      </c>
      <c r="S296" s="776" t="s">
        <v>964</v>
      </c>
      <c r="T296" s="864" t="s">
        <v>965</v>
      </c>
      <c r="U296" s="776" t="s">
        <v>3088</v>
      </c>
      <c r="V296" s="776" t="s">
        <v>269</v>
      </c>
      <c r="W296" s="776" t="s">
        <v>3089</v>
      </c>
      <c r="X296" s="832">
        <v>2</v>
      </c>
      <c r="Y296" s="824" t="s">
        <v>977</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961</v>
      </c>
      <c r="BM296" s="788" t="s">
        <v>961</v>
      </c>
      <c r="BN296" s="788" t="s">
        <v>961</v>
      </c>
      <c r="BO296" s="788" t="s">
        <v>961</v>
      </c>
      <c r="BP296" s="799" t="s">
        <v>961</v>
      </c>
      <c r="BQ296" s="811" t="s">
        <v>1854</v>
      </c>
      <c r="BR296" s="803" t="s">
        <v>1854</v>
      </c>
      <c r="BS296" s="803" t="s">
        <v>1854</v>
      </c>
      <c r="BT296" s="803" t="s">
        <v>1854</v>
      </c>
      <c r="BU296" s="808" t="s">
        <v>1854</v>
      </c>
      <c r="BV296" s="809">
        <v>2.88</v>
      </c>
      <c r="BW296" s="810">
        <v>2.78</v>
      </c>
      <c r="BX296" s="810">
        <v>2.68</v>
      </c>
      <c r="BY296" s="810">
        <v>2.62</v>
      </c>
      <c r="BZ296" s="810">
        <v>2.56</v>
      </c>
      <c r="CA296" s="811" t="s">
        <v>1854</v>
      </c>
      <c r="CB296" s="803" t="s">
        <v>1854</v>
      </c>
      <c r="CC296" s="803" t="s">
        <v>1854</v>
      </c>
      <c r="CD296" s="803" t="s">
        <v>1854</v>
      </c>
      <c r="CE296" s="808" t="s">
        <v>1854</v>
      </c>
      <c r="CF296" s="813" t="s">
        <v>1854</v>
      </c>
      <c r="CG296" s="813" t="s">
        <v>1854</v>
      </c>
      <c r="CH296" s="813" t="s">
        <v>1854</v>
      </c>
      <c r="CI296" s="813" t="s">
        <v>1854</v>
      </c>
      <c r="CJ296" s="814" t="s">
        <v>1854</v>
      </c>
      <c r="CK296" s="811">
        <v>1.88</v>
      </c>
      <c r="CL296" s="803">
        <v>1.78</v>
      </c>
      <c r="CM296" s="803">
        <v>1.68</v>
      </c>
      <c r="CN296" s="803">
        <v>1.62</v>
      </c>
      <c r="CO296" s="808">
        <v>1.56</v>
      </c>
      <c r="CP296" s="811" t="s">
        <v>1854</v>
      </c>
      <c r="CQ296" s="803" t="s">
        <v>1854</v>
      </c>
      <c r="CR296" s="803" t="s">
        <v>1854</v>
      </c>
      <c r="CS296" s="803" t="s">
        <v>1854</v>
      </c>
      <c r="CT296" s="808" t="s">
        <v>1854</v>
      </c>
      <c r="CU296" s="1288">
        <v>-1.2</v>
      </c>
      <c r="CV296" s="1287" t="s">
        <v>1854</v>
      </c>
      <c r="CW296" s="1287" t="s">
        <v>1854</v>
      </c>
      <c r="CX296" s="1289" t="s">
        <v>1854</v>
      </c>
      <c r="CY296" s="1287">
        <v>1.2</v>
      </c>
      <c r="CZ296" s="1287" t="s">
        <v>1854</v>
      </c>
      <c r="DA296" s="1287" t="s">
        <v>1854</v>
      </c>
      <c r="DB296" s="1289" t="s">
        <v>1854</v>
      </c>
      <c r="DC296" s="788"/>
      <c r="DD296" s="816">
        <v>1</v>
      </c>
      <c r="DE296" s="817"/>
    </row>
    <row r="297" spans="1:109" ht="25.5">
      <c r="A297" s="775" t="s">
        <v>996</v>
      </c>
      <c r="B297" s="776">
        <v>291</v>
      </c>
      <c r="C297" s="792" t="s">
        <v>3090</v>
      </c>
      <c r="D297" s="776" t="s">
        <v>3085</v>
      </c>
      <c r="E297" s="776" t="s">
        <v>3008</v>
      </c>
      <c r="F297" s="788" t="s">
        <v>3091</v>
      </c>
      <c r="G297" s="793" t="s">
        <v>3092</v>
      </c>
      <c r="H297" s="794" t="s">
        <v>3093</v>
      </c>
      <c r="I297" s="795"/>
      <c r="J297" s="796"/>
      <c r="K297" s="796"/>
      <c r="L297" s="796"/>
      <c r="M297" s="796">
        <v>1</v>
      </c>
      <c r="N297" s="796"/>
      <c r="O297" s="796"/>
      <c r="P297" s="797"/>
      <c r="Q297" s="798">
        <f t="shared" si="4"/>
        <v>1</v>
      </c>
      <c r="R297" s="792" t="s">
        <v>963</v>
      </c>
      <c r="S297" s="776"/>
      <c r="T297" s="864"/>
      <c r="U297" s="776" t="s">
        <v>3094</v>
      </c>
      <c r="V297" s="776" t="s">
        <v>269</v>
      </c>
      <c r="W297" s="776" t="s">
        <v>3095</v>
      </c>
      <c r="X297" s="832">
        <v>0</v>
      </c>
      <c r="Y297" s="824" t="s">
        <v>966</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1854</v>
      </c>
      <c r="BR297" s="803" t="s">
        <v>1854</v>
      </c>
      <c r="BS297" s="803" t="s">
        <v>1854</v>
      </c>
      <c r="BT297" s="803" t="s">
        <v>1854</v>
      </c>
      <c r="BU297" s="808" t="s">
        <v>1854</v>
      </c>
      <c r="BV297" s="811" t="s">
        <v>1854</v>
      </c>
      <c r="BW297" s="803" t="s">
        <v>1854</v>
      </c>
      <c r="BX297" s="803" t="s">
        <v>1854</v>
      </c>
      <c r="BY297" s="803" t="s">
        <v>1854</v>
      </c>
      <c r="BZ297" s="803" t="s">
        <v>1854</v>
      </c>
      <c r="CA297" s="811" t="s">
        <v>1854</v>
      </c>
      <c r="CB297" s="803" t="s">
        <v>1854</v>
      </c>
      <c r="CC297" s="803" t="s">
        <v>1854</v>
      </c>
      <c r="CD297" s="803" t="s">
        <v>1854</v>
      </c>
      <c r="CE297" s="808" t="s">
        <v>1854</v>
      </c>
      <c r="CF297" s="803" t="s">
        <v>1854</v>
      </c>
      <c r="CG297" s="803" t="s">
        <v>1854</v>
      </c>
      <c r="CH297" s="803" t="s">
        <v>1854</v>
      </c>
      <c r="CI297" s="803" t="s">
        <v>1854</v>
      </c>
      <c r="CJ297" s="808" t="s">
        <v>1854</v>
      </c>
      <c r="CK297" s="811" t="s">
        <v>1854</v>
      </c>
      <c r="CL297" s="803" t="s">
        <v>1854</v>
      </c>
      <c r="CM297" s="803" t="s">
        <v>1854</v>
      </c>
      <c r="CN297" s="803" t="s">
        <v>1854</v>
      </c>
      <c r="CO297" s="808" t="s">
        <v>1854</v>
      </c>
      <c r="CP297" s="811" t="s">
        <v>1854</v>
      </c>
      <c r="CQ297" s="803" t="s">
        <v>1854</v>
      </c>
      <c r="CR297" s="803" t="s">
        <v>1854</v>
      </c>
      <c r="CS297" s="803" t="s">
        <v>1854</v>
      </c>
      <c r="CT297" s="808" t="s">
        <v>1854</v>
      </c>
      <c r="CU297" s="1288" t="s">
        <v>1854</v>
      </c>
      <c r="CV297" s="1287" t="s">
        <v>1854</v>
      </c>
      <c r="CW297" s="1287" t="s">
        <v>1854</v>
      </c>
      <c r="CX297" s="1289" t="s">
        <v>1854</v>
      </c>
      <c r="CY297" s="1287" t="s">
        <v>1854</v>
      </c>
      <c r="CZ297" s="1287" t="s">
        <v>1854</v>
      </c>
      <c r="DA297" s="1287" t="s">
        <v>1854</v>
      </c>
      <c r="DB297" s="1289" t="s">
        <v>1854</v>
      </c>
      <c r="DC297" s="788"/>
      <c r="DD297" s="816">
        <v>1</v>
      </c>
      <c r="DE297" s="817"/>
    </row>
    <row r="298" spans="1:109" ht="38.25">
      <c r="A298" s="775" t="s">
        <v>996</v>
      </c>
      <c r="B298" s="776">
        <v>292</v>
      </c>
      <c r="C298" s="792" t="s">
        <v>3096</v>
      </c>
      <c r="D298" s="776" t="s">
        <v>3097</v>
      </c>
      <c r="E298" s="776" t="s">
        <v>3008</v>
      </c>
      <c r="F298" s="788" t="s">
        <v>3098</v>
      </c>
      <c r="G298" s="793" t="s">
        <v>3099</v>
      </c>
      <c r="H298" s="794" t="s">
        <v>3100</v>
      </c>
      <c r="I298" s="795"/>
      <c r="J298" s="796"/>
      <c r="K298" s="796"/>
      <c r="L298" s="796"/>
      <c r="M298" s="796">
        <v>1</v>
      </c>
      <c r="N298" s="796"/>
      <c r="O298" s="796"/>
      <c r="P298" s="797"/>
      <c r="Q298" s="798">
        <f t="shared" si="4"/>
        <v>1</v>
      </c>
      <c r="R298" s="792" t="s">
        <v>963</v>
      </c>
      <c r="S298" s="776"/>
      <c r="T298" s="864"/>
      <c r="U298" s="776" t="s">
        <v>3094</v>
      </c>
      <c r="V298" s="776" t="s">
        <v>269</v>
      </c>
      <c r="W298" s="776" t="s">
        <v>3101</v>
      </c>
      <c r="X298" s="832">
        <v>0</v>
      </c>
      <c r="Y298" s="824" t="s">
        <v>966</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1854</v>
      </c>
      <c r="BR298" s="803" t="s">
        <v>1854</v>
      </c>
      <c r="BS298" s="803" t="s">
        <v>1854</v>
      </c>
      <c r="BT298" s="803" t="s">
        <v>1854</v>
      </c>
      <c r="BU298" s="808" t="s">
        <v>1854</v>
      </c>
      <c r="BV298" s="811" t="s">
        <v>1854</v>
      </c>
      <c r="BW298" s="803" t="s">
        <v>1854</v>
      </c>
      <c r="BX298" s="803" t="s">
        <v>1854</v>
      </c>
      <c r="BY298" s="803" t="s">
        <v>1854</v>
      </c>
      <c r="BZ298" s="803" t="s">
        <v>1854</v>
      </c>
      <c r="CA298" s="811" t="s">
        <v>1854</v>
      </c>
      <c r="CB298" s="803" t="s">
        <v>1854</v>
      </c>
      <c r="CC298" s="803" t="s">
        <v>1854</v>
      </c>
      <c r="CD298" s="803" t="s">
        <v>1854</v>
      </c>
      <c r="CE298" s="808" t="s">
        <v>1854</v>
      </c>
      <c r="CF298" s="803" t="s">
        <v>1854</v>
      </c>
      <c r="CG298" s="803" t="s">
        <v>1854</v>
      </c>
      <c r="CH298" s="803" t="s">
        <v>1854</v>
      </c>
      <c r="CI298" s="803" t="s">
        <v>1854</v>
      </c>
      <c r="CJ298" s="808" t="s">
        <v>1854</v>
      </c>
      <c r="CK298" s="811" t="s">
        <v>1854</v>
      </c>
      <c r="CL298" s="803" t="s">
        <v>1854</v>
      </c>
      <c r="CM298" s="803" t="s">
        <v>1854</v>
      </c>
      <c r="CN298" s="803" t="s">
        <v>1854</v>
      </c>
      <c r="CO298" s="808" t="s">
        <v>1854</v>
      </c>
      <c r="CP298" s="811" t="s">
        <v>1854</v>
      </c>
      <c r="CQ298" s="803" t="s">
        <v>1854</v>
      </c>
      <c r="CR298" s="803" t="s">
        <v>1854</v>
      </c>
      <c r="CS298" s="803" t="s">
        <v>1854</v>
      </c>
      <c r="CT298" s="808" t="s">
        <v>1854</v>
      </c>
      <c r="CU298" s="1288" t="s">
        <v>1854</v>
      </c>
      <c r="CV298" s="1287" t="s">
        <v>1854</v>
      </c>
      <c r="CW298" s="1287" t="s">
        <v>1854</v>
      </c>
      <c r="CX298" s="1289" t="s">
        <v>1854</v>
      </c>
      <c r="CY298" s="1287" t="s">
        <v>1854</v>
      </c>
      <c r="CZ298" s="1287" t="s">
        <v>1854</v>
      </c>
      <c r="DA298" s="1287" t="s">
        <v>1854</v>
      </c>
      <c r="DB298" s="1289" t="s">
        <v>1854</v>
      </c>
      <c r="DC298" s="788"/>
      <c r="DD298" s="816">
        <v>1</v>
      </c>
      <c r="DE298" s="817"/>
    </row>
    <row r="299" spans="1:109" ht="63.75">
      <c r="A299" s="775" t="s">
        <v>996</v>
      </c>
      <c r="B299" s="776">
        <v>293</v>
      </c>
      <c r="C299" s="792" t="s">
        <v>3102</v>
      </c>
      <c r="D299" s="776" t="s">
        <v>2989</v>
      </c>
      <c r="E299" s="776" t="s">
        <v>3008</v>
      </c>
      <c r="F299" s="788" t="s">
        <v>3103</v>
      </c>
      <c r="G299" s="793" t="s">
        <v>3104</v>
      </c>
      <c r="H299" s="794" t="s">
        <v>3105</v>
      </c>
      <c r="I299" s="795"/>
      <c r="J299" s="796">
        <v>1</v>
      </c>
      <c r="K299" s="796"/>
      <c r="L299" s="796"/>
      <c r="M299" s="796"/>
      <c r="N299" s="796"/>
      <c r="O299" s="796"/>
      <c r="P299" s="797"/>
      <c r="Q299" s="798">
        <f t="shared" si="4"/>
        <v>1</v>
      </c>
      <c r="R299" s="792" t="s">
        <v>974</v>
      </c>
      <c r="S299" s="776" t="s">
        <v>964</v>
      </c>
      <c r="T299" s="864" t="s">
        <v>965</v>
      </c>
      <c r="U299" s="776" t="s">
        <v>3106</v>
      </c>
      <c r="V299" s="776" t="s">
        <v>990</v>
      </c>
      <c r="W299" s="776" t="s">
        <v>3107</v>
      </c>
      <c r="X299" s="832">
        <v>0</v>
      </c>
      <c r="Y299" s="824" t="s">
        <v>966</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961</v>
      </c>
      <c r="BM299" s="788" t="s">
        <v>961</v>
      </c>
      <c r="BN299" s="788" t="s">
        <v>961</v>
      </c>
      <c r="BO299" s="788" t="s">
        <v>961</v>
      </c>
      <c r="BP299" s="799" t="s">
        <v>961</v>
      </c>
      <c r="BQ299" s="811" t="s">
        <v>1854</v>
      </c>
      <c r="BR299" s="803" t="s">
        <v>1854</v>
      </c>
      <c r="BS299" s="803" t="s">
        <v>1854</v>
      </c>
      <c r="BT299" s="803" t="s">
        <v>1854</v>
      </c>
      <c r="BU299" s="808" t="s">
        <v>1854</v>
      </c>
      <c r="BV299" s="811" t="s">
        <v>1854</v>
      </c>
      <c r="BW299" s="803" t="s">
        <v>1854</v>
      </c>
      <c r="BX299" s="803" t="s">
        <v>1854</v>
      </c>
      <c r="BY299" s="803" t="s">
        <v>1854</v>
      </c>
      <c r="BZ299" s="803" t="s">
        <v>1854</v>
      </c>
      <c r="CA299" s="811" t="s">
        <v>1854</v>
      </c>
      <c r="CB299" s="803" t="s">
        <v>1854</v>
      </c>
      <c r="CC299" s="803" t="s">
        <v>1854</v>
      </c>
      <c r="CD299" s="803" t="s">
        <v>1854</v>
      </c>
      <c r="CE299" s="808" t="s">
        <v>1854</v>
      </c>
      <c r="CF299" s="803" t="s">
        <v>1854</v>
      </c>
      <c r="CG299" s="803" t="s">
        <v>1854</v>
      </c>
      <c r="CH299" s="803" t="s">
        <v>1854</v>
      </c>
      <c r="CI299" s="803" t="s">
        <v>1854</v>
      </c>
      <c r="CJ299" s="808" t="s">
        <v>1854</v>
      </c>
      <c r="CK299" s="811">
        <v>2158</v>
      </c>
      <c r="CL299" s="803">
        <v>2158</v>
      </c>
      <c r="CM299" s="803">
        <v>2158</v>
      </c>
      <c r="CN299" s="803">
        <v>2158</v>
      </c>
      <c r="CO299" s="808">
        <v>2158</v>
      </c>
      <c r="CP299" s="811" t="s">
        <v>1854</v>
      </c>
      <c r="CQ299" s="803" t="s">
        <v>1854</v>
      </c>
      <c r="CR299" s="803" t="s">
        <v>1854</v>
      </c>
      <c r="CS299" s="803" t="s">
        <v>1854</v>
      </c>
      <c r="CT299" s="808" t="s">
        <v>1854</v>
      </c>
      <c r="CU299" s="1288" t="s">
        <v>1854</v>
      </c>
      <c r="CV299" s="1287" t="s">
        <v>1854</v>
      </c>
      <c r="CW299" s="1287" t="s">
        <v>1854</v>
      </c>
      <c r="CX299" s="1289" t="s">
        <v>1854</v>
      </c>
      <c r="CY299" s="1287">
        <v>2.5000000000000001E-5</v>
      </c>
      <c r="CZ299" s="1287" t="s">
        <v>1854</v>
      </c>
      <c r="DA299" s="1287" t="s">
        <v>1854</v>
      </c>
      <c r="DB299" s="1289" t="s">
        <v>1854</v>
      </c>
      <c r="DC299" s="788"/>
      <c r="DD299" s="816">
        <v>1</v>
      </c>
      <c r="DE299" s="817"/>
    </row>
    <row r="300" spans="1:109" ht="51">
      <c r="A300" s="775" t="s">
        <v>996</v>
      </c>
      <c r="B300" s="776">
        <v>294</v>
      </c>
      <c r="C300" s="792" t="s">
        <v>3108</v>
      </c>
      <c r="D300" s="776" t="s">
        <v>3109</v>
      </c>
      <c r="E300" s="776" t="s">
        <v>3008</v>
      </c>
      <c r="F300" s="788" t="s">
        <v>3110</v>
      </c>
      <c r="G300" s="793" t="s">
        <v>3111</v>
      </c>
      <c r="H300" s="794" t="s">
        <v>3112</v>
      </c>
      <c r="I300" s="795"/>
      <c r="J300" s="796"/>
      <c r="K300" s="796">
        <v>1</v>
      </c>
      <c r="L300" s="796"/>
      <c r="M300" s="796"/>
      <c r="N300" s="796"/>
      <c r="O300" s="796"/>
      <c r="P300" s="797"/>
      <c r="Q300" s="798">
        <f t="shared" si="4"/>
        <v>1</v>
      </c>
      <c r="R300" s="792" t="s">
        <v>986</v>
      </c>
      <c r="S300" s="776" t="s">
        <v>964</v>
      </c>
      <c r="T300" s="864" t="s">
        <v>965</v>
      </c>
      <c r="U300" s="776" t="s">
        <v>3113</v>
      </c>
      <c r="V300" s="776" t="s">
        <v>1004</v>
      </c>
      <c r="W300" s="776" t="s">
        <v>3114</v>
      </c>
      <c r="X300" s="832">
        <v>0</v>
      </c>
      <c r="Y300" s="824" t="s">
        <v>966</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961</v>
      </c>
      <c r="BM300" s="788" t="s">
        <v>961</v>
      </c>
      <c r="BN300" s="788" t="s">
        <v>961</v>
      </c>
      <c r="BO300" s="788" t="s">
        <v>961</v>
      </c>
      <c r="BP300" s="799" t="s">
        <v>961</v>
      </c>
      <c r="BQ300" s="811" t="s">
        <v>1854</v>
      </c>
      <c r="BR300" s="803" t="s">
        <v>1854</v>
      </c>
      <c r="BS300" s="803" t="s">
        <v>1854</v>
      </c>
      <c r="BT300" s="803" t="s">
        <v>1854</v>
      </c>
      <c r="BU300" s="808" t="s">
        <v>1854</v>
      </c>
      <c r="BV300" s="846">
        <v>8496</v>
      </c>
      <c r="BW300" s="803">
        <v>14625</v>
      </c>
      <c r="BX300" s="803">
        <v>14625</v>
      </c>
      <c r="BY300" s="803">
        <v>14625</v>
      </c>
      <c r="BZ300" s="803">
        <v>14625</v>
      </c>
      <c r="CA300" s="811" t="s">
        <v>1854</v>
      </c>
      <c r="CB300" s="803" t="s">
        <v>1854</v>
      </c>
      <c r="CC300" s="803" t="s">
        <v>1854</v>
      </c>
      <c r="CD300" s="803" t="s">
        <v>1854</v>
      </c>
      <c r="CE300" s="808" t="s">
        <v>1854</v>
      </c>
      <c r="CF300" s="803" t="s">
        <v>1854</v>
      </c>
      <c r="CG300" s="803" t="s">
        <v>1854</v>
      </c>
      <c r="CH300" s="803" t="s">
        <v>1854</v>
      </c>
      <c r="CI300" s="803" t="s">
        <v>1854</v>
      </c>
      <c r="CJ300" s="808" t="s">
        <v>1854</v>
      </c>
      <c r="CK300" s="846">
        <v>37664</v>
      </c>
      <c r="CL300" s="803">
        <v>64835</v>
      </c>
      <c r="CM300" s="803">
        <v>64835</v>
      </c>
      <c r="CN300" s="803">
        <v>64835</v>
      </c>
      <c r="CO300" s="808">
        <v>64835</v>
      </c>
      <c r="CP300" s="811" t="s">
        <v>1854</v>
      </c>
      <c r="CQ300" s="803" t="s">
        <v>1854</v>
      </c>
      <c r="CR300" s="803" t="s">
        <v>1854</v>
      </c>
      <c r="CS300" s="803" t="s">
        <v>1854</v>
      </c>
      <c r="CT300" s="808" t="s">
        <v>1854</v>
      </c>
      <c r="CU300" s="1288">
        <v>-2.08E-6</v>
      </c>
      <c r="CV300" s="1287" t="s">
        <v>1854</v>
      </c>
      <c r="CW300" s="1287" t="s">
        <v>1854</v>
      </c>
      <c r="CX300" s="1289" t="s">
        <v>1854</v>
      </c>
      <c r="CY300" s="1287">
        <v>2.08E-6</v>
      </c>
      <c r="CZ300" s="1287" t="s">
        <v>1854</v>
      </c>
      <c r="DA300" s="1287" t="s">
        <v>1854</v>
      </c>
      <c r="DB300" s="1289" t="s">
        <v>1854</v>
      </c>
      <c r="DC300" s="788"/>
      <c r="DD300" s="816">
        <v>1</v>
      </c>
      <c r="DE300" s="817"/>
    </row>
    <row r="301" spans="1:109" ht="76.5">
      <c r="A301" s="775" t="s">
        <v>996</v>
      </c>
      <c r="B301" s="776">
        <v>295</v>
      </c>
      <c r="C301" s="792" t="s">
        <v>3115</v>
      </c>
      <c r="D301" s="776" t="s">
        <v>3109</v>
      </c>
      <c r="E301" s="776" t="s">
        <v>3008</v>
      </c>
      <c r="F301" s="788" t="s">
        <v>3116</v>
      </c>
      <c r="G301" s="793" t="s">
        <v>3117</v>
      </c>
      <c r="H301" s="794" t="s">
        <v>3118</v>
      </c>
      <c r="I301" s="795"/>
      <c r="J301" s="796">
        <v>0.5</v>
      </c>
      <c r="K301" s="796">
        <v>0.5</v>
      </c>
      <c r="L301" s="796"/>
      <c r="M301" s="796"/>
      <c r="N301" s="796"/>
      <c r="O301" s="796"/>
      <c r="P301" s="797"/>
      <c r="Q301" s="798">
        <f t="shared" si="4"/>
        <v>1</v>
      </c>
      <c r="R301" s="792" t="s">
        <v>963</v>
      </c>
      <c r="S301" s="776"/>
      <c r="T301" s="864"/>
      <c r="U301" s="776" t="s">
        <v>3119</v>
      </c>
      <c r="V301" s="776" t="s">
        <v>1044</v>
      </c>
      <c r="W301" s="776" t="s">
        <v>3120</v>
      </c>
      <c r="X301" s="832">
        <v>0</v>
      </c>
      <c r="Y301" s="824" t="s">
        <v>966</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1854</v>
      </c>
      <c r="BR301" s="803" t="s">
        <v>1854</v>
      </c>
      <c r="BS301" s="803" t="s">
        <v>1854</v>
      </c>
      <c r="BT301" s="803" t="s">
        <v>1854</v>
      </c>
      <c r="BU301" s="808" t="s">
        <v>1854</v>
      </c>
      <c r="BV301" s="811" t="s">
        <v>1854</v>
      </c>
      <c r="BW301" s="803" t="s">
        <v>1854</v>
      </c>
      <c r="BX301" s="803" t="s">
        <v>1854</v>
      </c>
      <c r="BY301" s="803" t="s">
        <v>1854</v>
      </c>
      <c r="BZ301" s="803" t="s">
        <v>1854</v>
      </c>
      <c r="CA301" s="811" t="s">
        <v>1854</v>
      </c>
      <c r="CB301" s="803" t="s">
        <v>1854</v>
      </c>
      <c r="CC301" s="803" t="s">
        <v>1854</v>
      </c>
      <c r="CD301" s="803" t="s">
        <v>1854</v>
      </c>
      <c r="CE301" s="808" t="s">
        <v>1854</v>
      </c>
      <c r="CF301" s="803" t="s">
        <v>1854</v>
      </c>
      <c r="CG301" s="803" t="s">
        <v>1854</v>
      </c>
      <c r="CH301" s="803" t="s">
        <v>1854</v>
      </c>
      <c r="CI301" s="803" t="s">
        <v>1854</v>
      </c>
      <c r="CJ301" s="808" t="s">
        <v>1854</v>
      </c>
      <c r="CK301" s="811" t="s">
        <v>1854</v>
      </c>
      <c r="CL301" s="803" t="s">
        <v>1854</v>
      </c>
      <c r="CM301" s="803" t="s">
        <v>1854</v>
      </c>
      <c r="CN301" s="803" t="s">
        <v>1854</v>
      </c>
      <c r="CO301" s="808" t="s">
        <v>1854</v>
      </c>
      <c r="CP301" s="811" t="s">
        <v>1854</v>
      </c>
      <c r="CQ301" s="803" t="s">
        <v>1854</v>
      </c>
      <c r="CR301" s="803" t="s">
        <v>1854</v>
      </c>
      <c r="CS301" s="803" t="s">
        <v>1854</v>
      </c>
      <c r="CT301" s="808" t="s">
        <v>1854</v>
      </c>
      <c r="CU301" s="1288" t="s">
        <v>1854</v>
      </c>
      <c r="CV301" s="1287" t="s">
        <v>1854</v>
      </c>
      <c r="CW301" s="1287" t="s">
        <v>1854</v>
      </c>
      <c r="CX301" s="1289" t="s">
        <v>1854</v>
      </c>
      <c r="CY301" s="1287" t="s">
        <v>1854</v>
      </c>
      <c r="CZ301" s="1287" t="s">
        <v>1854</v>
      </c>
      <c r="DA301" s="1287" t="s">
        <v>1854</v>
      </c>
      <c r="DB301" s="1289" t="s">
        <v>1854</v>
      </c>
      <c r="DC301" s="788"/>
      <c r="DD301" s="816">
        <v>1</v>
      </c>
      <c r="DE301" s="817"/>
    </row>
    <row r="302" spans="1:109" ht="25.5">
      <c r="A302" s="775" t="s">
        <v>996</v>
      </c>
      <c r="B302" s="776">
        <v>296</v>
      </c>
      <c r="C302" s="792" t="s">
        <v>3121</v>
      </c>
      <c r="D302" s="776" t="s">
        <v>3109</v>
      </c>
      <c r="E302" s="776" t="s">
        <v>3008</v>
      </c>
      <c r="F302" s="788" t="s">
        <v>3122</v>
      </c>
      <c r="G302" s="793" t="s">
        <v>3123</v>
      </c>
      <c r="H302" s="794" t="s">
        <v>3124</v>
      </c>
      <c r="I302" s="795"/>
      <c r="J302" s="796">
        <v>0.5</v>
      </c>
      <c r="K302" s="796">
        <v>0.5</v>
      </c>
      <c r="L302" s="796"/>
      <c r="M302" s="796"/>
      <c r="N302" s="796"/>
      <c r="O302" s="796"/>
      <c r="P302" s="797"/>
      <c r="Q302" s="798">
        <f t="shared" si="4"/>
        <v>1</v>
      </c>
      <c r="R302" s="792" t="s">
        <v>963</v>
      </c>
      <c r="S302" s="776"/>
      <c r="T302" s="864"/>
      <c r="U302" s="776" t="s">
        <v>2219</v>
      </c>
      <c r="V302" s="776" t="s">
        <v>269</v>
      </c>
      <c r="W302" s="776" t="s">
        <v>3125</v>
      </c>
      <c r="X302" s="832">
        <v>0</v>
      </c>
      <c r="Y302" s="824" t="s">
        <v>966</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1854</v>
      </c>
      <c r="BR302" s="803" t="s">
        <v>1854</v>
      </c>
      <c r="BS302" s="803" t="s">
        <v>1854</v>
      </c>
      <c r="BT302" s="803" t="s">
        <v>1854</v>
      </c>
      <c r="BU302" s="808" t="s">
        <v>1854</v>
      </c>
      <c r="BV302" s="811" t="s">
        <v>1854</v>
      </c>
      <c r="BW302" s="803" t="s">
        <v>1854</v>
      </c>
      <c r="BX302" s="803" t="s">
        <v>1854</v>
      </c>
      <c r="BY302" s="803" t="s">
        <v>1854</v>
      </c>
      <c r="BZ302" s="803" t="s">
        <v>1854</v>
      </c>
      <c r="CA302" s="811" t="s">
        <v>1854</v>
      </c>
      <c r="CB302" s="803" t="s">
        <v>1854</v>
      </c>
      <c r="CC302" s="803" t="s">
        <v>1854</v>
      </c>
      <c r="CD302" s="803" t="s">
        <v>1854</v>
      </c>
      <c r="CE302" s="808" t="s">
        <v>1854</v>
      </c>
      <c r="CF302" s="803" t="s">
        <v>1854</v>
      </c>
      <c r="CG302" s="803" t="s">
        <v>1854</v>
      </c>
      <c r="CH302" s="803" t="s">
        <v>1854</v>
      </c>
      <c r="CI302" s="803" t="s">
        <v>1854</v>
      </c>
      <c r="CJ302" s="808" t="s">
        <v>1854</v>
      </c>
      <c r="CK302" s="811" t="s">
        <v>1854</v>
      </c>
      <c r="CL302" s="803" t="s">
        <v>1854</v>
      </c>
      <c r="CM302" s="803" t="s">
        <v>1854</v>
      </c>
      <c r="CN302" s="803" t="s">
        <v>1854</v>
      </c>
      <c r="CO302" s="808" t="s">
        <v>1854</v>
      </c>
      <c r="CP302" s="811" t="s">
        <v>1854</v>
      </c>
      <c r="CQ302" s="803" t="s">
        <v>1854</v>
      </c>
      <c r="CR302" s="803" t="s">
        <v>1854</v>
      </c>
      <c r="CS302" s="803" t="s">
        <v>1854</v>
      </c>
      <c r="CT302" s="808" t="s">
        <v>1854</v>
      </c>
      <c r="CU302" s="1288" t="s">
        <v>1854</v>
      </c>
      <c r="CV302" s="1287" t="s">
        <v>1854</v>
      </c>
      <c r="CW302" s="1287" t="s">
        <v>1854</v>
      </c>
      <c r="CX302" s="1289" t="s">
        <v>1854</v>
      </c>
      <c r="CY302" s="1287" t="s">
        <v>1854</v>
      </c>
      <c r="CZ302" s="1287" t="s">
        <v>1854</v>
      </c>
      <c r="DA302" s="1287" t="s">
        <v>1854</v>
      </c>
      <c r="DB302" s="1289" t="s">
        <v>1854</v>
      </c>
      <c r="DC302" s="788"/>
      <c r="DD302" s="816">
        <v>1</v>
      </c>
      <c r="DE302" s="817"/>
    </row>
    <row r="303" spans="1:109" ht="38.25">
      <c r="A303" s="775" t="s">
        <v>996</v>
      </c>
      <c r="B303" s="776">
        <v>297</v>
      </c>
      <c r="C303" s="792" t="s">
        <v>3126</v>
      </c>
      <c r="D303" s="776" t="s">
        <v>3127</v>
      </c>
      <c r="E303" s="776" t="s">
        <v>2990</v>
      </c>
      <c r="F303" s="788" t="s">
        <v>3128</v>
      </c>
      <c r="G303" s="793" t="s">
        <v>130</v>
      </c>
      <c r="H303" s="794" t="s">
        <v>3129</v>
      </c>
      <c r="I303" s="795"/>
      <c r="J303" s="796">
        <v>1</v>
      </c>
      <c r="K303" s="796"/>
      <c r="L303" s="796"/>
      <c r="M303" s="796"/>
      <c r="N303" s="796"/>
      <c r="O303" s="796"/>
      <c r="P303" s="797"/>
      <c r="Q303" s="798">
        <f t="shared" si="4"/>
        <v>1</v>
      </c>
      <c r="R303" s="792" t="s">
        <v>986</v>
      </c>
      <c r="S303" s="776" t="s">
        <v>964</v>
      </c>
      <c r="T303" s="864" t="s">
        <v>965</v>
      </c>
      <c r="U303" s="776" t="s">
        <v>3130</v>
      </c>
      <c r="V303" s="776" t="s">
        <v>985</v>
      </c>
      <c r="W303" s="776" t="s">
        <v>3131</v>
      </c>
      <c r="X303" s="1278">
        <v>0</v>
      </c>
      <c r="Y303" s="822" t="s">
        <v>977</v>
      </c>
      <c r="Z303" s="793" t="s">
        <v>130</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996</v>
      </c>
      <c r="B304" s="776">
        <v>298</v>
      </c>
      <c r="C304" s="792" t="s">
        <v>3132</v>
      </c>
      <c r="D304" s="776" t="s">
        <v>3127</v>
      </c>
      <c r="E304" s="776" t="s">
        <v>2990</v>
      </c>
      <c r="F304" s="788" t="s">
        <v>3133</v>
      </c>
      <c r="G304" s="793" t="s">
        <v>687</v>
      </c>
      <c r="H304" s="794" t="s">
        <v>3134</v>
      </c>
      <c r="I304" s="795"/>
      <c r="J304" s="796"/>
      <c r="K304" s="796">
        <v>1</v>
      </c>
      <c r="L304" s="796"/>
      <c r="M304" s="796"/>
      <c r="N304" s="796"/>
      <c r="O304" s="796"/>
      <c r="P304" s="797"/>
      <c r="Q304" s="798">
        <f t="shared" si="4"/>
        <v>1</v>
      </c>
      <c r="R304" s="792" t="s">
        <v>986</v>
      </c>
      <c r="S304" s="776" t="s">
        <v>964</v>
      </c>
      <c r="T304" s="799" t="s">
        <v>965</v>
      </c>
      <c r="U304" s="776" t="s">
        <v>3113</v>
      </c>
      <c r="V304" s="776" t="s">
        <v>990</v>
      </c>
      <c r="W304" s="776" t="s">
        <v>3135</v>
      </c>
      <c r="X304" s="832">
        <v>2</v>
      </c>
      <c r="Y304" s="801" t="s">
        <v>977</v>
      </c>
      <c r="Z304" s="793" t="s">
        <v>687</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996</v>
      </c>
      <c r="B305" s="776">
        <v>299</v>
      </c>
      <c r="C305" s="792" t="s">
        <v>3136</v>
      </c>
      <c r="D305" s="776" t="s">
        <v>3127</v>
      </c>
      <c r="E305" s="776" t="s">
        <v>2990</v>
      </c>
      <c r="F305" s="788" t="s">
        <v>3137</v>
      </c>
      <c r="G305" s="793" t="s">
        <v>691</v>
      </c>
      <c r="H305" s="794" t="s">
        <v>3138</v>
      </c>
      <c r="I305" s="795"/>
      <c r="J305" s="796"/>
      <c r="K305" s="796">
        <v>1</v>
      </c>
      <c r="L305" s="796"/>
      <c r="M305" s="796"/>
      <c r="N305" s="796"/>
      <c r="O305" s="796"/>
      <c r="P305" s="797"/>
      <c r="Q305" s="798">
        <f t="shared" si="4"/>
        <v>1</v>
      </c>
      <c r="R305" s="792" t="s">
        <v>986</v>
      </c>
      <c r="S305" s="776" t="s">
        <v>964</v>
      </c>
      <c r="T305" s="799" t="s">
        <v>965</v>
      </c>
      <c r="U305" s="776" t="s">
        <v>3139</v>
      </c>
      <c r="V305" s="776" t="s">
        <v>990</v>
      </c>
      <c r="W305" s="776" t="s">
        <v>3140</v>
      </c>
      <c r="X305" s="1278">
        <v>2</v>
      </c>
      <c r="Y305" s="801" t="s">
        <v>977</v>
      </c>
      <c r="Z305" s="793" t="s">
        <v>691</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996</v>
      </c>
      <c r="B306" s="776">
        <v>300</v>
      </c>
      <c r="C306" s="792" t="s">
        <v>3141</v>
      </c>
      <c r="D306" s="776" t="s">
        <v>3127</v>
      </c>
      <c r="E306" s="776" t="s">
        <v>3008</v>
      </c>
      <c r="F306" s="788" t="s">
        <v>3142</v>
      </c>
      <c r="G306" s="793" t="s">
        <v>491</v>
      </c>
      <c r="H306" s="794" t="s">
        <v>3143</v>
      </c>
      <c r="I306" s="795">
        <v>1</v>
      </c>
      <c r="J306" s="796"/>
      <c r="K306" s="796"/>
      <c r="L306" s="796"/>
      <c r="M306" s="796"/>
      <c r="N306" s="796"/>
      <c r="O306" s="796"/>
      <c r="P306" s="797"/>
      <c r="Q306" s="798">
        <f t="shared" si="4"/>
        <v>1</v>
      </c>
      <c r="R306" s="792" t="s">
        <v>963</v>
      </c>
      <c r="S306" s="776"/>
      <c r="T306" s="799"/>
      <c r="U306" s="776" t="s">
        <v>3144</v>
      </c>
      <c r="V306" s="776" t="s">
        <v>269</v>
      </c>
      <c r="W306" s="776" t="s">
        <v>3145</v>
      </c>
      <c r="X306" s="1278">
        <v>1</v>
      </c>
      <c r="Y306" s="801" t="s">
        <v>977</v>
      </c>
      <c r="Z306" s="793" t="s">
        <v>491</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996</v>
      </c>
      <c r="B307" s="776">
        <v>301</v>
      </c>
      <c r="C307" s="792" t="s">
        <v>3146</v>
      </c>
      <c r="D307" s="776" t="s">
        <v>3127</v>
      </c>
      <c r="E307" s="776" t="s">
        <v>3008</v>
      </c>
      <c r="F307" s="788" t="s">
        <v>3147</v>
      </c>
      <c r="G307" s="793" t="s">
        <v>794</v>
      </c>
      <c r="H307" s="794" t="s">
        <v>3148</v>
      </c>
      <c r="I307" s="795"/>
      <c r="J307" s="796"/>
      <c r="K307" s="796">
        <v>1</v>
      </c>
      <c r="L307" s="796"/>
      <c r="M307" s="796"/>
      <c r="N307" s="796"/>
      <c r="O307" s="796"/>
      <c r="P307" s="797"/>
      <c r="Q307" s="798">
        <f t="shared" si="4"/>
        <v>1</v>
      </c>
      <c r="R307" s="792" t="s">
        <v>963</v>
      </c>
      <c r="S307" s="776"/>
      <c r="T307" s="799"/>
      <c r="U307" s="776" t="s">
        <v>3144</v>
      </c>
      <c r="V307" s="776" t="s">
        <v>269</v>
      </c>
      <c r="W307" s="776" t="s">
        <v>3149</v>
      </c>
      <c r="X307" s="832">
        <v>2</v>
      </c>
      <c r="Y307" s="801" t="s">
        <v>977</v>
      </c>
      <c r="Z307" s="793" t="s">
        <v>794</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996</v>
      </c>
      <c r="B308" s="776">
        <v>302</v>
      </c>
      <c r="C308" s="792" t="s">
        <v>3150</v>
      </c>
      <c r="D308" s="776" t="s">
        <v>3127</v>
      </c>
      <c r="E308" s="776" t="s">
        <v>2990</v>
      </c>
      <c r="F308" s="788" t="s">
        <v>3151</v>
      </c>
      <c r="G308" s="793" t="s">
        <v>154</v>
      </c>
      <c r="H308" s="794" t="s">
        <v>3152</v>
      </c>
      <c r="I308" s="795"/>
      <c r="J308" s="796">
        <v>1</v>
      </c>
      <c r="K308" s="796"/>
      <c r="L308" s="796"/>
      <c r="M308" s="796"/>
      <c r="N308" s="796"/>
      <c r="O308" s="796"/>
      <c r="P308" s="797"/>
      <c r="Q308" s="798">
        <f t="shared" si="4"/>
        <v>1</v>
      </c>
      <c r="R308" s="792" t="s">
        <v>986</v>
      </c>
      <c r="S308" s="776" t="s">
        <v>964</v>
      </c>
      <c r="T308" s="799" t="s">
        <v>965</v>
      </c>
      <c r="U308" s="776" t="s">
        <v>3153</v>
      </c>
      <c r="V308" s="776" t="s">
        <v>990</v>
      </c>
      <c r="W308" s="776" t="s">
        <v>3154</v>
      </c>
      <c r="X308" s="1278">
        <v>1</v>
      </c>
      <c r="Y308" s="822" t="s">
        <v>977</v>
      </c>
      <c r="Z308" s="793" t="s">
        <v>154</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996</v>
      </c>
      <c r="B309" s="776">
        <v>303</v>
      </c>
      <c r="C309" s="792" t="s">
        <v>3155</v>
      </c>
      <c r="D309" s="776" t="s">
        <v>3127</v>
      </c>
      <c r="E309" s="776" t="s">
        <v>3008</v>
      </c>
      <c r="F309" s="788" t="s">
        <v>3156</v>
      </c>
      <c r="G309" s="793" t="s">
        <v>160</v>
      </c>
      <c r="H309" s="794" t="s">
        <v>3157</v>
      </c>
      <c r="I309" s="795"/>
      <c r="J309" s="796">
        <v>1</v>
      </c>
      <c r="K309" s="796"/>
      <c r="L309" s="796"/>
      <c r="M309" s="796"/>
      <c r="N309" s="796"/>
      <c r="O309" s="796"/>
      <c r="P309" s="797"/>
      <c r="Q309" s="798">
        <f t="shared" si="4"/>
        <v>1</v>
      </c>
      <c r="R309" s="792" t="s">
        <v>983</v>
      </c>
      <c r="S309" s="776" t="s">
        <v>964</v>
      </c>
      <c r="T309" s="799" t="s">
        <v>965</v>
      </c>
      <c r="U309" s="776" t="s">
        <v>3158</v>
      </c>
      <c r="V309" s="776" t="s">
        <v>269</v>
      </c>
      <c r="W309" s="776" t="s">
        <v>2031</v>
      </c>
      <c r="X309" s="1278">
        <v>2</v>
      </c>
      <c r="Y309" s="822" t="s">
        <v>977</v>
      </c>
      <c r="Z309" s="793" t="s">
        <v>160</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996</v>
      </c>
      <c r="B310" s="776">
        <v>304</v>
      </c>
      <c r="C310" s="792" t="s">
        <v>3159</v>
      </c>
      <c r="D310" s="776" t="s">
        <v>3127</v>
      </c>
      <c r="E310" s="776" t="s">
        <v>2990</v>
      </c>
      <c r="F310" s="788" t="s">
        <v>3160</v>
      </c>
      <c r="G310" s="793" t="s">
        <v>698</v>
      </c>
      <c r="H310" s="794" t="s">
        <v>3161</v>
      </c>
      <c r="I310" s="795"/>
      <c r="J310" s="796"/>
      <c r="K310" s="796">
        <v>1</v>
      </c>
      <c r="L310" s="796"/>
      <c r="M310" s="796"/>
      <c r="N310" s="796"/>
      <c r="O310" s="796"/>
      <c r="P310" s="797"/>
      <c r="Q310" s="798">
        <f t="shared" si="4"/>
        <v>1</v>
      </c>
      <c r="R310" s="792" t="s">
        <v>983</v>
      </c>
      <c r="S310" s="776" t="s">
        <v>964</v>
      </c>
      <c r="T310" s="799" t="s">
        <v>965</v>
      </c>
      <c r="U310" s="776" t="s">
        <v>3162</v>
      </c>
      <c r="V310" s="776" t="s">
        <v>990</v>
      </c>
      <c r="W310" s="776" t="s">
        <v>3163</v>
      </c>
      <c r="X310" s="832">
        <v>2</v>
      </c>
      <c r="Y310" s="822" t="s">
        <v>977</v>
      </c>
      <c r="Z310" s="793" t="s">
        <v>698</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996</v>
      </c>
      <c r="B311" s="776">
        <v>305</v>
      </c>
      <c r="C311" s="792" t="s">
        <v>3164</v>
      </c>
      <c r="D311" s="776" t="s">
        <v>3127</v>
      </c>
      <c r="E311" s="776" t="s">
        <v>2990</v>
      </c>
      <c r="F311" s="788" t="s">
        <v>3165</v>
      </c>
      <c r="G311" s="793" t="s">
        <v>1016</v>
      </c>
      <c r="H311" s="794" t="s">
        <v>3166</v>
      </c>
      <c r="I311" s="795"/>
      <c r="J311" s="796"/>
      <c r="K311" s="796">
        <v>1</v>
      </c>
      <c r="L311" s="796"/>
      <c r="M311" s="796"/>
      <c r="N311" s="796"/>
      <c r="O311" s="796"/>
      <c r="P311" s="797"/>
      <c r="Q311" s="798">
        <f t="shared" si="4"/>
        <v>1</v>
      </c>
      <c r="R311" s="792" t="s">
        <v>983</v>
      </c>
      <c r="S311" s="776" t="s">
        <v>964</v>
      </c>
      <c r="T311" s="799" t="s">
        <v>965</v>
      </c>
      <c r="U311" s="776" t="s">
        <v>3167</v>
      </c>
      <c r="V311" s="776" t="s">
        <v>269</v>
      </c>
      <c r="W311" s="776" t="s">
        <v>3168</v>
      </c>
      <c r="X311" s="832">
        <v>2</v>
      </c>
      <c r="Y311" s="824" t="s">
        <v>966</v>
      </c>
      <c r="Z311" s="793" t="s">
        <v>1016</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996</v>
      </c>
      <c r="B312" s="776">
        <v>306</v>
      </c>
      <c r="C312" s="792" t="s">
        <v>3169</v>
      </c>
      <c r="D312" s="776" t="s">
        <v>3127</v>
      </c>
      <c r="E312" s="776" t="s">
        <v>3008</v>
      </c>
      <c r="F312" s="788" t="s">
        <v>3170</v>
      </c>
      <c r="G312" s="793" t="s">
        <v>3171</v>
      </c>
      <c r="H312" s="794" t="s">
        <v>3172</v>
      </c>
      <c r="I312" s="795"/>
      <c r="J312" s="796">
        <v>1</v>
      </c>
      <c r="K312" s="796"/>
      <c r="L312" s="796"/>
      <c r="M312" s="796"/>
      <c r="N312" s="796"/>
      <c r="O312" s="796"/>
      <c r="P312" s="797"/>
      <c r="Q312" s="798">
        <f t="shared" si="4"/>
        <v>1</v>
      </c>
      <c r="R312" s="792" t="s">
        <v>963</v>
      </c>
      <c r="S312" s="776"/>
      <c r="T312" s="799"/>
      <c r="U312" s="776" t="s">
        <v>3144</v>
      </c>
      <c r="V312" s="776" t="s">
        <v>990</v>
      </c>
      <c r="W312" s="776" t="s">
        <v>3173</v>
      </c>
      <c r="X312" s="832">
        <v>0</v>
      </c>
      <c r="Y312" s="822" t="s">
        <v>977</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1854</v>
      </c>
      <c r="BR312" s="803" t="s">
        <v>1854</v>
      </c>
      <c r="BS312" s="803" t="s">
        <v>1854</v>
      </c>
      <c r="BT312" s="803" t="s">
        <v>1854</v>
      </c>
      <c r="BU312" s="808" t="s">
        <v>1854</v>
      </c>
      <c r="BV312" s="811" t="s">
        <v>1854</v>
      </c>
      <c r="BW312" s="803" t="s">
        <v>1854</v>
      </c>
      <c r="BX312" s="803" t="s">
        <v>1854</v>
      </c>
      <c r="BY312" s="803" t="s">
        <v>1854</v>
      </c>
      <c r="BZ312" s="803" t="s">
        <v>1854</v>
      </c>
      <c r="CA312" s="811" t="s">
        <v>1854</v>
      </c>
      <c r="CB312" s="803" t="s">
        <v>1854</v>
      </c>
      <c r="CC312" s="803" t="s">
        <v>1854</v>
      </c>
      <c r="CD312" s="803" t="s">
        <v>1854</v>
      </c>
      <c r="CE312" s="808" t="s">
        <v>1854</v>
      </c>
      <c r="CF312" s="803" t="s">
        <v>1854</v>
      </c>
      <c r="CG312" s="803" t="s">
        <v>1854</v>
      </c>
      <c r="CH312" s="803" t="s">
        <v>1854</v>
      </c>
      <c r="CI312" s="803" t="s">
        <v>1854</v>
      </c>
      <c r="CJ312" s="808" t="s">
        <v>1854</v>
      </c>
      <c r="CK312" s="811" t="s">
        <v>1854</v>
      </c>
      <c r="CL312" s="803" t="s">
        <v>1854</v>
      </c>
      <c r="CM312" s="803" t="s">
        <v>1854</v>
      </c>
      <c r="CN312" s="803" t="s">
        <v>1854</v>
      </c>
      <c r="CO312" s="808" t="s">
        <v>1854</v>
      </c>
      <c r="CP312" s="811" t="s">
        <v>1854</v>
      </c>
      <c r="CQ312" s="803" t="s">
        <v>1854</v>
      </c>
      <c r="CR312" s="803" t="s">
        <v>1854</v>
      </c>
      <c r="CS312" s="803" t="s">
        <v>1854</v>
      </c>
      <c r="CT312" s="808" t="s">
        <v>1854</v>
      </c>
      <c r="CU312" s="1288" t="s">
        <v>1854</v>
      </c>
      <c r="CV312" s="1287" t="s">
        <v>1854</v>
      </c>
      <c r="CW312" s="1287" t="s">
        <v>1854</v>
      </c>
      <c r="CX312" s="1289" t="s">
        <v>1854</v>
      </c>
      <c r="CY312" s="1287" t="s">
        <v>1854</v>
      </c>
      <c r="CZ312" s="1287" t="s">
        <v>1854</v>
      </c>
      <c r="DA312" s="1287" t="s">
        <v>1854</v>
      </c>
      <c r="DB312" s="1289" t="s">
        <v>1854</v>
      </c>
      <c r="DC312" s="788"/>
      <c r="DD312" s="816">
        <v>1</v>
      </c>
      <c r="DE312" s="817"/>
    </row>
    <row r="313" spans="1:109">
      <c r="A313" s="775" t="s">
        <v>996</v>
      </c>
      <c r="B313" s="776">
        <v>307</v>
      </c>
      <c r="C313" s="792" t="s">
        <v>3174</v>
      </c>
      <c r="D313" s="776" t="s">
        <v>3127</v>
      </c>
      <c r="E313" s="776" t="s">
        <v>3175</v>
      </c>
      <c r="F313" s="788" t="s">
        <v>3176</v>
      </c>
      <c r="G313" s="793" t="s">
        <v>1895</v>
      </c>
      <c r="H313" s="794" t="s">
        <v>3177</v>
      </c>
      <c r="I313" s="795"/>
      <c r="J313" s="796">
        <v>1</v>
      </c>
      <c r="K313" s="796"/>
      <c r="L313" s="796"/>
      <c r="M313" s="796"/>
      <c r="N313" s="796"/>
      <c r="O313" s="796"/>
      <c r="P313" s="797"/>
      <c r="Q313" s="798">
        <f t="shared" si="4"/>
        <v>1</v>
      </c>
      <c r="R313" s="792" t="s">
        <v>983</v>
      </c>
      <c r="S313" s="776" t="s">
        <v>964</v>
      </c>
      <c r="T313" s="799" t="s">
        <v>965</v>
      </c>
      <c r="U313" s="776" t="s">
        <v>3178</v>
      </c>
      <c r="V313" s="776" t="s">
        <v>990</v>
      </c>
      <c r="W313" s="776" t="s">
        <v>3179</v>
      </c>
      <c r="X313" s="832">
        <v>0</v>
      </c>
      <c r="Y313" s="825" t="s">
        <v>977</v>
      </c>
      <c r="Z313" s="793" t="s">
        <v>1899</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961</v>
      </c>
      <c r="BM313" s="788" t="s">
        <v>961</v>
      </c>
      <c r="BN313" s="788" t="s">
        <v>961</v>
      </c>
      <c r="BO313" s="788" t="s">
        <v>961</v>
      </c>
      <c r="BP313" s="799" t="s">
        <v>961</v>
      </c>
      <c r="BQ313" s="811" t="s">
        <v>1854</v>
      </c>
      <c r="BR313" s="803" t="s">
        <v>1854</v>
      </c>
      <c r="BS313" s="803" t="s">
        <v>1854</v>
      </c>
      <c r="BT313" s="803" t="s">
        <v>1854</v>
      </c>
      <c r="BU313" s="808" t="s">
        <v>1854</v>
      </c>
      <c r="BV313" s="811" t="s">
        <v>1854</v>
      </c>
      <c r="BW313" s="803" t="s">
        <v>1854</v>
      </c>
      <c r="BX313" s="803" t="s">
        <v>1854</v>
      </c>
      <c r="BY313" s="803" t="s">
        <v>1854</v>
      </c>
      <c r="BZ313" s="803" t="s">
        <v>1854</v>
      </c>
      <c r="CA313" s="811" t="s">
        <v>1854</v>
      </c>
      <c r="CB313" s="803" t="s">
        <v>1854</v>
      </c>
      <c r="CC313" s="803" t="s">
        <v>1854</v>
      </c>
      <c r="CD313" s="803" t="s">
        <v>1854</v>
      </c>
      <c r="CE313" s="808" t="s">
        <v>1854</v>
      </c>
      <c r="CF313" s="803" t="s">
        <v>1854</v>
      </c>
      <c r="CG313" s="803" t="s">
        <v>1854</v>
      </c>
      <c r="CH313" s="803" t="s">
        <v>1854</v>
      </c>
      <c r="CI313" s="803" t="s">
        <v>1854</v>
      </c>
      <c r="CJ313" s="808" t="s">
        <v>1854</v>
      </c>
      <c r="CK313" s="811" t="s">
        <v>1854</v>
      </c>
      <c r="CL313" s="803" t="s">
        <v>1854</v>
      </c>
      <c r="CM313" s="803" t="s">
        <v>1854</v>
      </c>
      <c r="CN313" s="803" t="s">
        <v>1854</v>
      </c>
      <c r="CO313" s="808" t="s">
        <v>1854</v>
      </c>
      <c r="CP313" s="811" t="s">
        <v>1854</v>
      </c>
      <c r="CQ313" s="803" t="s">
        <v>1854</v>
      </c>
      <c r="CR313" s="803" t="s">
        <v>1854</v>
      </c>
      <c r="CS313" s="803" t="s">
        <v>1854</v>
      </c>
      <c r="CT313" s="808" t="s">
        <v>1854</v>
      </c>
      <c r="CU313" s="1288">
        <v>-1.73E-3</v>
      </c>
      <c r="CV313" s="1287" t="s">
        <v>1854</v>
      </c>
      <c r="CW313" s="1287" t="s">
        <v>1854</v>
      </c>
      <c r="CX313" s="1289" t="s">
        <v>1854</v>
      </c>
      <c r="CY313" s="1287" t="s">
        <v>1854</v>
      </c>
      <c r="CZ313" s="1287" t="s">
        <v>1854</v>
      </c>
      <c r="DA313" s="1287" t="s">
        <v>1854</v>
      </c>
      <c r="DB313" s="1289" t="s">
        <v>1854</v>
      </c>
      <c r="DC313" s="788"/>
      <c r="DD313" s="816">
        <v>1</v>
      </c>
      <c r="DE313" s="817"/>
    </row>
    <row r="314" spans="1:109" ht="38.25">
      <c r="A314" s="775" t="s">
        <v>996</v>
      </c>
      <c r="B314" s="776">
        <v>308</v>
      </c>
      <c r="C314" s="792" t="s">
        <v>3180</v>
      </c>
      <c r="D314" s="776" t="s">
        <v>3127</v>
      </c>
      <c r="E314" s="776" t="s">
        <v>2990</v>
      </c>
      <c r="F314" s="788" t="s">
        <v>3181</v>
      </c>
      <c r="G314" s="793" t="s">
        <v>2011</v>
      </c>
      <c r="H314" s="794" t="s">
        <v>3182</v>
      </c>
      <c r="I314" s="795"/>
      <c r="J314" s="796"/>
      <c r="K314" s="796">
        <v>1</v>
      </c>
      <c r="L314" s="796"/>
      <c r="M314" s="796"/>
      <c r="N314" s="796"/>
      <c r="O314" s="796"/>
      <c r="P314" s="797"/>
      <c r="Q314" s="798">
        <f t="shared" si="4"/>
        <v>1</v>
      </c>
      <c r="R314" s="792" t="s">
        <v>986</v>
      </c>
      <c r="S314" s="776" t="s">
        <v>964</v>
      </c>
      <c r="T314" s="799" t="s">
        <v>965</v>
      </c>
      <c r="U314" s="776" t="s">
        <v>3113</v>
      </c>
      <c r="V314" s="776" t="s">
        <v>990</v>
      </c>
      <c r="W314" s="776" t="s">
        <v>3183</v>
      </c>
      <c r="X314" s="832">
        <v>0</v>
      </c>
      <c r="Y314" s="829" t="s">
        <v>977</v>
      </c>
      <c r="Z314" s="793" t="s">
        <v>2011</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961</v>
      </c>
      <c r="BM314" s="788" t="s">
        <v>961</v>
      </c>
      <c r="BN314" s="788" t="s">
        <v>961</v>
      </c>
      <c r="BO314" s="788" t="s">
        <v>961</v>
      </c>
      <c r="BP314" s="799" t="s">
        <v>961</v>
      </c>
      <c r="BQ314" s="811" t="s">
        <v>1854</v>
      </c>
      <c r="BR314" s="803" t="s">
        <v>1854</v>
      </c>
      <c r="BS314" s="803" t="s">
        <v>1854</v>
      </c>
      <c r="BT314" s="803" t="s">
        <v>1854</v>
      </c>
      <c r="BU314" s="808" t="s">
        <v>1854</v>
      </c>
      <c r="BV314" s="811">
        <v>6618</v>
      </c>
      <c r="BW314" s="803">
        <v>6618</v>
      </c>
      <c r="BX314" s="803">
        <v>6618</v>
      </c>
      <c r="BY314" s="803">
        <v>6618</v>
      </c>
      <c r="BZ314" s="803">
        <v>6618</v>
      </c>
      <c r="CA314" s="811" t="s">
        <v>1854</v>
      </c>
      <c r="CB314" s="803" t="s">
        <v>1854</v>
      </c>
      <c r="CC314" s="803" t="s">
        <v>1854</v>
      </c>
      <c r="CD314" s="803" t="s">
        <v>1854</v>
      </c>
      <c r="CE314" s="808" t="s">
        <v>1854</v>
      </c>
      <c r="CF314" s="803" t="s">
        <v>1854</v>
      </c>
      <c r="CG314" s="803" t="s">
        <v>1854</v>
      </c>
      <c r="CH314" s="803" t="s">
        <v>1854</v>
      </c>
      <c r="CI314" s="803" t="s">
        <v>1854</v>
      </c>
      <c r="CJ314" s="808" t="s">
        <v>1854</v>
      </c>
      <c r="CK314" s="811">
        <v>4010</v>
      </c>
      <c r="CL314" s="803">
        <v>3776</v>
      </c>
      <c r="CM314" s="803">
        <v>3533</v>
      </c>
      <c r="CN314" s="803">
        <v>3348</v>
      </c>
      <c r="CO314" s="808">
        <v>3171</v>
      </c>
      <c r="CP314" s="811" t="s">
        <v>1854</v>
      </c>
      <c r="CQ314" s="803" t="s">
        <v>1854</v>
      </c>
      <c r="CR314" s="803" t="s">
        <v>1854</v>
      </c>
      <c r="CS314" s="803" t="s">
        <v>1854</v>
      </c>
      <c r="CT314" s="808" t="s">
        <v>1854</v>
      </c>
      <c r="CU314" s="1288">
        <v>-7.2700000000000004E-3</v>
      </c>
      <c r="CV314" s="1287" t="s">
        <v>1854</v>
      </c>
      <c r="CW314" s="1287" t="s">
        <v>1854</v>
      </c>
      <c r="CX314" s="1289" t="s">
        <v>1854</v>
      </c>
      <c r="CY314" s="1287">
        <v>4.81E-3</v>
      </c>
      <c r="CZ314" s="1287" t="s">
        <v>1854</v>
      </c>
      <c r="DA314" s="1287" t="s">
        <v>1854</v>
      </c>
      <c r="DB314" s="1289" t="s">
        <v>1854</v>
      </c>
      <c r="DC314" s="788"/>
      <c r="DD314" s="816">
        <v>1</v>
      </c>
      <c r="DE314" s="817"/>
    </row>
    <row r="315" spans="1:109" ht="25.5">
      <c r="A315" s="775" t="s">
        <v>996</v>
      </c>
      <c r="B315" s="776">
        <v>309</v>
      </c>
      <c r="C315" s="792" t="s">
        <v>3184</v>
      </c>
      <c r="D315" s="776" t="s">
        <v>3032</v>
      </c>
      <c r="E315" s="776" t="s">
        <v>3008</v>
      </c>
      <c r="F315" s="788" t="s">
        <v>3185</v>
      </c>
      <c r="G315" s="793" t="s">
        <v>3186</v>
      </c>
      <c r="H315" s="794" t="s">
        <v>3187</v>
      </c>
      <c r="I315" s="795"/>
      <c r="J315" s="796"/>
      <c r="K315" s="796">
        <v>1</v>
      </c>
      <c r="L315" s="796"/>
      <c r="M315" s="796"/>
      <c r="N315" s="796"/>
      <c r="O315" s="796"/>
      <c r="P315" s="797"/>
      <c r="Q315" s="798">
        <f t="shared" si="4"/>
        <v>1</v>
      </c>
      <c r="R315" s="792" t="s">
        <v>963</v>
      </c>
      <c r="S315" s="776"/>
      <c r="T315" s="799"/>
      <c r="U315" s="776" t="s">
        <v>3144</v>
      </c>
      <c r="V315" s="776" t="s">
        <v>269</v>
      </c>
      <c r="W315" s="776" t="s">
        <v>3188</v>
      </c>
      <c r="X315" s="832">
        <v>2</v>
      </c>
      <c r="Y315" s="824" t="s">
        <v>966</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1854</v>
      </c>
      <c r="BR315" s="803" t="s">
        <v>1854</v>
      </c>
      <c r="BS315" s="803" t="s">
        <v>1854</v>
      </c>
      <c r="BT315" s="803" t="s">
        <v>1854</v>
      </c>
      <c r="BU315" s="808" t="s">
        <v>1854</v>
      </c>
      <c r="BV315" s="811" t="s">
        <v>1854</v>
      </c>
      <c r="BW315" s="803" t="s">
        <v>1854</v>
      </c>
      <c r="BX315" s="803" t="s">
        <v>1854</v>
      </c>
      <c r="BY315" s="803" t="s">
        <v>1854</v>
      </c>
      <c r="BZ315" s="803" t="s">
        <v>1854</v>
      </c>
      <c r="CA315" s="811" t="s">
        <v>1854</v>
      </c>
      <c r="CB315" s="803" t="s">
        <v>1854</v>
      </c>
      <c r="CC315" s="803" t="s">
        <v>1854</v>
      </c>
      <c r="CD315" s="803" t="s">
        <v>1854</v>
      </c>
      <c r="CE315" s="808" t="s">
        <v>1854</v>
      </c>
      <c r="CF315" s="803" t="s">
        <v>1854</v>
      </c>
      <c r="CG315" s="803" t="s">
        <v>1854</v>
      </c>
      <c r="CH315" s="803" t="s">
        <v>1854</v>
      </c>
      <c r="CI315" s="803" t="s">
        <v>1854</v>
      </c>
      <c r="CJ315" s="808" t="s">
        <v>1854</v>
      </c>
      <c r="CK315" s="811" t="s">
        <v>1854</v>
      </c>
      <c r="CL315" s="803" t="s">
        <v>1854</v>
      </c>
      <c r="CM315" s="803" t="s">
        <v>1854</v>
      </c>
      <c r="CN315" s="803" t="s">
        <v>1854</v>
      </c>
      <c r="CO315" s="808" t="s">
        <v>1854</v>
      </c>
      <c r="CP315" s="811" t="s">
        <v>1854</v>
      </c>
      <c r="CQ315" s="803" t="s">
        <v>1854</v>
      </c>
      <c r="CR315" s="803" t="s">
        <v>1854</v>
      </c>
      <c r="CS315" s="803" t="s">
        <v>1854</v>
      </c>
      <c r="CT315" s="808" t="s">
        <v>1854</v>
      </c>
      <c r="CU315" s="1288" t="s">
        <v>1854</v>
      </c>
      <c r="CV315" s="1287" t="s">
        <v>1854</v>
      </c>
      <c r="CW315" s="1287" t="s">
        <v>1854</v>
      </c>
      <c r="CX315" s="1289" t="s">
        <v>1854</v>
      </c>
      <c r="CY315" s="1287" t="s">
        <v>1854</v>
      </c>
      <c r="CZ315" s="1287" t="s">
        <v>1854</v>
      </c>
      <c r="DA315" s="1287" t="s">
        <v>1854</v>
      </c>
      <c r="DB315" s="1289" t="s">
        <v>1854</v>
      </c>
      <c r="DC315" s="788"/>
      <c r="DD315" s="816">
        <v>1</v>
      </c>
      <c r="DE315" s="817"/>
    </row>
    <row r="316" spans="1:109" ht="76.5">
      <c r="A316" s="775" t="s">
        <v>996</v>
      </c>
      <c r="B316" s="776">
        <v>310</v>
      </c>
      <c r="C316" s="792" t="s">
        <v>3189</v>
      </c>
      <c r="D316" s="776" t="s">
        <v>3032</v>
      </c>
      <c r="E316" s="776" t="s">
        <v>3008</v>
      </c>
      <c r="F316" s="788" t="s">
        <v>3190</v>
      </c>
      <c r="G316" s="793" t="s">
        <v>3191</v>
      </c>
      <c r="H316" s="794" t="s">
        <v>3192</v>
      </c>
      <c r="I316" s="795"/>
      <c r="J316" s="796">
        <v>0.5</v>
      </c>
      <c r="K316" s="796">
        <v>0.5</v>
      </c>
      <c r="L316" s="796"/>
      <c r="M316" s="796"/>
      <c r="N316" s="796"/>
      <c r="O316" s="796"/>
      <c r="P316" s="797"/>
      <c r="Q316" s="798">
        <f t="shared" si="4"/>
        <v>1</v>
      </c>
      <c r="R316" s="792" t="s">
        <v>963</v>
      </c>
      <c r="S316" s="776"/>
      <c r="T316" s="799"/>
      <c r="U316" s="776" t="s">
        <v>3017</v>
      </c>
      <c r="V316" s="776" t="s">
        <v>990</v>
      </c>
      <c r="W316" s="776" t="s">
        <v>3193</v>
      </c>
      <c r="X316" s="832">
        <v>0</v>
      </c>
      <c r="Y316" s="829" t="s">
        <v>966</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1854</v>
      </c>
      <c r="BR316" s="803" t="s">
        <v>1854</v>
      </c>
      <c r="BS316" s="803" t="s">
        <v>1854</v>
      </c>
      <c r="BT316" s="803" t="s">
        <v>1854</v>
      </c>
      <c r="BU316" s="808" t="s">
        <v>1854</v>
      </c>
      <c r="BV316" s="811" t="s">
        <v>1854</v>
      </c>
      <c r="BW316" s="803" t="s">
        <v>1854</v>
      </c>
      <c r="BX316" s="803" t="s">
        <v>1854</v>
      </c>
      <c r="BY316" s="803" t="s">
        <v>1854</v>
      </c>
      <c r="BZ316" s="803" t="s">
        <v>1854</v>
      </c>
      <c r="CA316" s="811" t="s">
        <v>1854</v>
      </c>
      <c r="CB316" s="803" t="s">
        <v>1854</v>
      </c>
      <c r="CC316" s="803" t="s">
        <v>1854</v>
      </c>
      <c r="CD316" s="803" t="s">
        <v>1854</v>
      </c>
      <c r="CE316" s="808" t="s">
        <v>1854</v>
      </c>
      <c r="CF316" s="803" t="s">
        <v>1854</v>
      </c>
      <c r="CG316" s="803" t="s">
        <v>1854</v>
      </c>
      <c r="CH316" s="803" t="s">
        <v>1854</v>
      </c>
      <c r="CI316" s="803" t="s">
        <v>1854</v>
      </c>
      <c r="CJ316" s="808" t="s">
        <v>1854</v>
      </c>
      <c r="CK316" s="811" t="s">
        <v>1854</v>
      </c>
      <c r="CL316" s="803" t="s">
        <v>1854</v>
      </c>
      <c r="CM316" s="803" t="s">
        <v>1854</v>
      </c>
      <c r="CN316" s="803" t="s">
        <v>1854</v>
      </c>
      <c r="CO316" s="808" t="s">
        <v>1854</v>
      </c>
      <c r="CP316" s="811" t="s">
        <v>1854</v>
      </c>
      <c r="CQ316" s="803" t="s">
        <v>1854</v>
      </c>
      <c r="CR316" s="803" t="s">
        <v>1854</v>
      </c>
      <c r="CS316" s="803" t="s">
        <v>1854</v>
      </c>
      <c r="CT316" s="808" t="s">
        <v>1854</v>
      </c>
      <c r="CU316" s="1288" t="s">
        <v>1854</v>
      </c>
      <c r="CV316" s="1287" t="s">
        <v>1854</v>
      </c>
      <c r="CW316" s="1287" t="s">
        <v>1854</v>
      </c>
      <c r="CX316" s="1289" t="s">
        <v>1854</v>
      </c>
      <c r="CY316" s="1287" t="s">
        <v>1854</v>
      </c>
      <c r="CZ316" s="1287" t="s">
        <v>1854</v>
      </c>
      <c r="DA316" s="1287" t="s">
        <v>1854</v>
      </c>
      <c r="DB316" s="1289" t="s">
        <v>1854</v>
      </c>
      <c r="DC316" s="788"/>
      <c r="DD316" s="816">
        <v>1</v>
      </c>
      <c r="DE316" s="817"/>
    </row>
    <row r="317" spans="1:109">
      <c r="A317" s="775" t="s">
        <v>996</v>
      </c>
      <c r="B317" s="776">
        <v>311</v>
      </c>
      <c r="C317" s="792" t="s">
        <v>3194</v>
      </c>
      <c r="D317" s="776" t="s">
        <v>3195</v>
      </c>
      <c r="E317" s="776" t="s">
        <v>3008</v>
      </c>
      <c r="F317" s="788" t="s">
        <v>3196</v>
      </c>
      <c r="G317" s="793" t="s">
        <v>3197</v>
      </c>
      <c r="H317" s="794" t="s">
        <v>3198</v>
      </c>
      <c r="I317" s="795"/>
      <c r="J317" s="796"/>
      <c r="K317" s="796"/>
      <c r="L317" s="796"/>
      <c r="M317" s="796">
        <v>1</v>
      </c>
      <c r="N317" s="796"/>
      <c r="O317" s="796"/>
      <c r="P317" s="797"/>
      <c r="Q317" s="798">
        <f t="shared" si="4"/>
        <v>1</v>
      </c>
      <c r="R317" s="792" t="s">
        <v>963</v>
      </c>
      <c r="S317" s="776"/>
      <c r="T317" s="799"/>
      <c r="U317" s="776" t="s">
        <v>3088</v>
      </c>
      <c r="V317" s="776" t="s">
        <v>990</v>
      </c>
      <c r="W317" s="776" t="s">
        <v>3199</v>
      </c>
      <c r="X317" s="832">
        <v>0</v>
      </c>
      <c r="Y317" s="829" t="s">
        <v>966</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1854</v>
      </c>
      <c r="BR317" s="803" t="s">
        <v>1854</v>
      </c>
      <c r="BS317" s="803" t="s">
        <v>1854</v>
      </c>
      <c r="BT317" s="803" t="s">
        <v>1854</v>
      </c>
      <c r="BU317" s="808" t="s">
        <v>1854</v>
      </c>
      <c r="BV317" s="811" t="s">
        <v>1854</v>
      </c>
      <c r="BW317" s="803" t="s">
        <v>1854</v>
      </c>
      <c r="BX317" s="803" t="s">
        <v>1854</v>
      </c>
      <c r="BY317" s="803" t="s">
        <v>1854</v>
      </c>
      <c r="BZ317" s="803" t="s">
        <v>1854</v>
      </c>
      <c r="CA317" s="811" t="s">
        <v>1854</v>
      </c>
      <c r="CB317" s="803" t="s">
        <v>1854</v>
      </c>
      <c r="CC317" s="803" t="s">
        <v>1854</v>
      </c>
      <c r="CD317" s="803" t="s">
        <v>1854</v>
      </c>
      <c r="CE317" s="808" t="s">
        <v>1854</v>
      </c>
      <c r="CF317" s="803" t="s">
        <v>1854</v>
      </c>
      <c r="CG317" s="803" t="s">
        <v>1854</v>
      </c>
      <c r="CH317" s="803" t="s">
        <v>1854</v>
      </c>
      <c r="CI317" s="803" t="s">
        <v>1854</v>
      </c>
      <c r="CJ317" s="803" t="s">
        <v>1854</v>
      </c>
      <c r="CK317" s="811" t="s">
        <v>1854</v>
      </c>
      <c r="CL317" s="803" t="s">
        <v>1854</v>
      </c>
      <c r="CM317" s="803" t="s">
        <v>1854</v>
      </c>
      <c r="CN317" s="803" t="s">
        <v>1854</v>
      </c>
      <c r="CO317" s="808" t="s">
        <v>1854</v>
      </c>
      <c r="CP317" s="811" t="s">
        <v>1854</v>
      </c>
      <c r="CQ317" s="803" t="s">
        <v>1854</v>
      </c>
      <c r="CR317" s="803" t="s">
        <v>1854</v>
      </c>
      <c r="CS317" s="803" t="s">
        <v>1854</v>
      </c>
      <c r="CT317" s="808" t="s">
        <v>1854</v>
      </c>
      <c r="CU317" s="1288" t="s">
        <v>1854</v>
      </c>
      <c r="CV317" s="1287" t="s">
        <v>1854</v>
      </c>
      <c r="CW317" s="1287" t="s">
        <v>1854</v>
      </c>
      <c r="CX317" s="1289" t="s">
        <v>1854</v>
      </c>
      <c r="CY317" s="1287" t="s">
        <v>1854</v>
      </c>
      <c r="CZ317" s="1287" t="s">
        <v>1854</v>
      </c>
      <c r="DA317" s="1287" t="s">
        <v>1854</v>
      </c>
      <c r="DB317" s="1289" t="s">
        <v>1854</v>
      </c>
      <c r="DC317" s="788"/>
      <c r="DD317" s="816">
        <v>1</v>
      </c>
      <c r="DE317" s="817"/>
    </row>
    <row r="318" spans="1:109" ht="89.25">
      <c r="A318" s="775" t="s">
        <v>996</v>
      </c>
      <c r="B318" s="776">
        <v>312</v>
      </c>
      <c r="C318" s="792" t="s">
        <v>3200</v>
      </c>
      <c r="D318" s="776" t="s">
        <v>3032</v>
      </c>
      <c r="E318" s="776" t="s">
        <v>3008</v>
      </c>
      <c r="F318" s="788" t="s">
        <v>3201</v>
      </c>
      <c r="G318" s="793" t="s">
        <v>3202</v>
      </c>
      <c r="H318" s="794" t="s">
        <v>3203</v>
      </c>
      <c r="I318" s="795"/>
      <c r="J318" s="796"/>
      <c r="K318" s="796">
        <v>1</v>
      </c>
      <c r="L318" s="796"/>
      <c r="M318" s="796"/>
      <c r="N318" s="796"/>
      <c r="O318" s="796"/>
      <c r="P318" s="797"/>
      <c r="Q318" s="798">
        <f t="shared" si="4"/>
        <v>1</v>
      </c>
      <c r="R318" s="792" t="s">
        <v>983</v>
      </c>
      <c r="S318" s="776" t="s">
        <v>964</v>
      </c>
      <c r="T318" s="799" t="s">
        <v>976</v>
      </c>
      <c r="U318" s="776" t="s">
        <v>3144</v>
      </c>
      <c r="V318" s="776" t="s">
        <v>2615</v>
      </c>
      <c r="W318" s="776"/>
      <c r="X318" s="832">
        <v>0</v>
      </c>
      <c r="Y318" s="829" t="s">
        <v>966</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1" t="s">
        <v>961</v>
      </c>
      <c r="BM318" s="1962" t="s">
        <v>961</v>
      </c>
      <c r="BN318" s="1962" t="s">
        <v>961</v>
      </c>
      <c r="BO318" s="1962" t="s">
        <v>961</v>
      </c>
      <c r="BP318" s="799" t="s">
        <v>961</v>
      </c>
      <c r="BQ318" s="811" t="s">
        <v>1854</v>
      </c>
      <c r="BR318" s="803" t="s">
        <v>1854</v>
      </c>
      <c r="BS318" s="803" t="s">
        <v>1854</v>
      </c>
      <c r="BT318" s="803" t="s">
        <v>1854</v>
      </c>
      <c r="BU318" s="808" t="s">
        <v>1854</v>
      </c>
      <c r="BV318" s="811" t="s">
        <v>1854</v>
      </c>
      <c r="BW318" s="803" t="s">
        <v>1854</v>
      </c>
      <c r="BX318" s="803" t="s">
        <v>1854</v>
      </c>
      <c r="BY318" s="803" t="s">
        <v>1854</v>
      </c>
      <c r="BZ318" s="803" t="s">
        <v>1854</v>
      </c>
      <c r="CA318" s="811" t="s">
        <v>1854</v>
      </c>
      <c r="CB318" s="803" t="s">
        <v>1854</v>
      </c>
      <c r="CC318" s="803" t="s">
        <v>1854</v>
      </c>
      <c r="CD318" s="803" t="s">
        <v>1854</v>
      </c>
      <c r="CE318" s="808" t="s">
        <v>1854</v>
      </c>
      <c r="CF318" s="803" t="s">
        <v>1854</v>
      </c>
      <c r="CG318" s="803" t="s">
        <v>1854</v>
      </c>
      <c r="CH318" s="803" t="s">
        <v>1854</v>
      </c>
      <c r="CI318" s="803" t="s">
        <v>1854</v>
      </c>
      <c r="CJ318" s="808" t="s">
        <v>1854</v>
      </c>
      <c r="CK318" s="811" t="s">
        <v>1854</v>
      </c>
      <c r="CL318" s="803" t="s">
        <v>1854</v>
      </c>
      <c r="CM318" s="803" t="s">
        <v>1854</v>
      </c>
      <c r="CN318" s="803" t="s">
        <v>1854</v>
      </c>
      <c r="CO318" s="808" t="s">
        <v>1854</v>
      </c>
      <c r="CP318" s="811" t="s">
        <v>1854</v>
      </c>
      <c r="CQ318" s="803" t="s">
        <v>1854</v>
      </c>
      <c r="CR318" s="803" t="s">
        <v>1854</v>
      </c>
      <c r="CS318" s="803" t="s">
        <v>1854</v>
      </c>
      <c r="CT318" s="808" t="s">
        <v>1854</v>
      </c>
      <c r="CU318" s="1288">
        <v>-0.1807</v>
      </c>
      <c r="CV318" s="1287" t="s">
        <v>1854</v>
      </c>
      <c r="CW318" s="1287" t="s">
        <v>1854</v>
      </c>
      <c r="CX318" s="1289" t="s">
        <v>1854</v>
      </c>
      <c r="CY318" s="1287" t="s">
        <v>1854</v>
      </c>
      <c r="CZ318" s="1287" t="s">
        <v>1854</v>
      </c>
      <c r="DA318" s="1287" t="s">
        <v>1854</v>
      </c>
      <c r="DB318" s="1289" t="s">
        <v>1854</v>
      </c>
      <c r="DC318" s="788"/>
      <c r="DD318" s="816">
        <v>1</v>
      </c>
      <c r="DE318" s="817"/>
    </row>
    <row r="319" spans="1:109" ht="25.5">
      <c r="A319" s="775" t="s">
        <v>996</v>
      </c>
      <c r="B319" s="776">
        <v>313</v>
      </c>
      <c r="C319" s="792" t="s">
        <v>3204</v>
      </c>
      <c r="D319" s="776" t="s">
        <v>3032</v>
      </c>
      <c r="E319" s="776" t="s">
        <v>3175</v>
      </c>
      <c r="F319" s="788" t="s">
        <v>3205</v>
      </c>
      <c r="G319" s="793" t="s">
        <v>3206</v>
      </c>
      <c r="H319" s="794" t="s">
        <v>3207</v>
      </c>
      <c r="I319" s="795">
        <v>1</v>
      </c>
      <c r="J319" s="796"/>
      <c r="K319" s="796"/>
      <c r="L319" s="796"/>
      <c r="M319" s="796"/>
      <c r="N319" s="796"/>
      <c r="O319" s="796"/>
      <c r="P319" s="797"/>
      <c r="Q319" s="798">
        <f t="shared" si="4"/>
        <v>1</v>
      </c>
      <c r="R319" s="792" t="s">
        <v>963</v>
      </c>
      <c r="S319" s="776"/>
      <c r="T319" s="799"/>
      <c r="U319" s="776" t="s">
        <v>2019</v>
      </c>
      <c r="V319" s="776" t="s">
        <v>990</v>
      </c>
      <c r="W319" s="776" t="s">
        <v>2994</v>
      </c>
      <c r="X319" s="832">
        <v>0</v>
      </c>
      <c r="Y319" s="822" t="s">
        <v>977</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1854</v>
      </c>
      <c r="BR319" s="803" t="s">
        <v>1854</v>
      </c>
      <c r="BS319" s="803" t="s">
        <v>1854</v>
      </c>
      <c r="BT319" s="803" t="s">
        <v>1854</v>
      </c>
      <c r="BU319" s="808" t="s">
        <v>1854</v>
      </c>
      <c r="BV319" s="849" t="s">
        <v>1854</v>
      </c>
      <c r="BW319" s="848" t="s">
        <v>1854</v>
      </c>
      <c r="BX319" s="848" t="s">
        <v>1854</v>
      </c>
      <c r="BY319" s="848" t="s">
        <v>1854</v>
      </c>
      <c r="BZ319" s="848" t="s">
        <v>1854</v>
      </c>
      <c r="CA319" s="811" t="s">
        <v>1854</v>
      </c>
      <c r="CB319" s="803" t="s">
        <v>1854</v>
      </c>
      <c r="CC319" s="803" t="s">
        <v>1854</v>
      </c>
      <c r="CD319" s="803" t="s">
        <v>1854</v>
      </c>
      <c r="CE319" s="808" t="s">
        <v>1854</v>
      </c>
      <c r="CF319" s="803" t="s">
        <v>1854</v>
      </c>
      <c r="CG319" s="803" t="s">
        <v>1854</v>
      </c>
      <c r="CH319" s="803" t="s">
        <v>1854</v>
      </c>
      <c r="CI319" s="803" t="s">
        <v>1854</v>
      </c>
      <c r="CJ319" s="808" t="s">
        <v>1854</v>
      </c>
      <c r="CK319" s="811" t="s">
        <v>1854</v>
      </c>
      <c r="CL319" s="803" t="s">
        <v>1854</v>
      </c>
      <c r="CM319" s="803" t="s">
        <v>1854</v>
      </c>
      <c r="CN319" s="803" t="s">
        <v>1854</v>
      </c>
      <c r="CO319" s="808" t="s">
        <v>1854</v>
      </c>
      <c r="CP319" s="811" t="s">
        <v>1854</v>
      </c>
      <c r="CQ319" s="803" t="s">
        <v>1854</v>
      </c>
      <c r="CR319" s="803" t="s">
        <v>1854</v>
      </c>
      <c r="CS319" s="803" t="s">
        <v>1854</v>
      </c>
      <c r="CT319" s="808" t="s">
        <v>1854</v>
      </c>
      <c r="CU319" s="1288" t="s">
        <v>1854</v>
      </c>
      <c r="CV319" s="1287" t="s">
        <v>1854</v>
      </c>
      <c r="CW319" s="1287" t="s">
        <v>1854</v>
      </c>
      <c r="CX319" s="1289" t="s">
        <v>1854</v>
      </c>
      <c r="CY319" s="1287" t="s">
        <v>1854</v>
      </c>
      <c r="CZ319" s="1287" t="s">
        <v>1854</v>
      </c>
      <c r="DA319" s="1287" t="s">
        <v>1854</v>
      </c>
      <c r="DB319" s="1289" t="s">
        <v>1854</v>
      </c>
      <c r="DC319" s="788"/>
      <c r="DD319" s="816">
        <v>1</v>
      </c>
      <c r="DE319" s="817"/>
    </row>
    <row r="320" spans="1:109" ht="38.25">
      <c r="A320" s="775" t="s">
        <v>996</v>
      </c>
      <c r="B320" s="776">
        <v>314</v>
      </c>
      <c r="C320" s="792" t="s">
        <v>3208</v>
      </c>
      <c r="D320" s="776" t="s">
        <v>3195</v>
      </c>
      <c r="E320" s="776" t="s">
        <v>3175</v>
      </c>
      <c r="F320" s="788" t="s">
        <v>3209</v>
      </c>
      <c r="G320" s="793" t="s">
        <v>2084</v>
      </c>
      <c r="H320" s="794" t="s">
        <v>3210</v>
      </c>
      <c r="I320" s="795"/>
      <c r="J320" s="796"/>
      <c r="K320" s="796"/>
      <c r="L320" s="796"/>
      <c r="M320" s="796">
        <v>1</v>
      </c>
      <c r="N320" s="796"/>
      <c r="O320" s="796"/>
      <c r="P320" s="797"/>
      <c r="Q320" s="798">
        <f t="shared" si="4"/>
        <v>1</v>
      </c>
      <c r="R320" s="792" t="s">
        <v>963</v>
      </c>
      <c r="S320" s="776"/>
      <c r="T320" s="799"/>
      <c r="U320" s="776" t="s">
        <v>2313</v>
      </c>
      <c r="V320" s="776" t="s">
        <v>269</v>
      </c>
      <c r="W320" s="776" t="s">
        <v>3211</v>
      </c>
      <c r="X320" s="832">
        <v>0</v>
      </c>
      <c r="Y320" s="829" t="s">
        <v>966</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1854</v>
      </c>
      <c r="BR320" s="803" t="s">
        <v>1854</v>
      </c>
      <c r="BS320" s="803" t="s">
        <v>1854</v>
      </c>
      <c r="BT320" s="803" t="s">
        <v>1854</v>
      </c>
      <c r="BU320" s="808" t="s">
        <v>1854</v>
      </c>
      <c r="BV320" s="811" t="s">
        <v>1854</v>
      </c>
      <c r="BW320" s="803" t="s">
        <v>1854</v>
      </c>
      <c r="BX320" s="803" t="s">
        <v>1854</v>
      </c>
      <c r="BY320" s="803" t="s">
        <v>1854</v>
      </c>
      <c r="BZ320" s="803" t="s">
        <v>1854</v>
      </c>
      <c r="CA320" s="811" t="s">
        <v>1854</v>
      </c>
      <c r="CB320" s="803" t="s">
        <v>1854</v>
      </c>
      <c r="CC320" s="803" t="s">
        <v>1854</v>
      </c>
      <c r="CD320" s="803" t="s">
        <v>1854</v>
      </c>
      <c r="CE320" s="808" t="s">
        <v>1854</v>
      </c>
      <c r="CF320" s="803" t="s">
        <v>1854</v>
      </c>
      <c r="CG320" s="803" t="s">
        <v>1854</v>
      </c>
      <c r="CH320" s="803" t="s">
        <v>1854</v>
      </c>
      <c r="CI320" s="803" t="s">
        <v>1854</v>
      </c>
      <c r="CJ320" s="808" t="s">
        <v>1854</v>
      </c>
      <c r="CK320" s="811" t="s">
        <v>1854</v>
      </c>
      <c r="CL320" s="803" t="s">
        <v>1854</v>
      </c>
      <c r="CM320" s="803" t="s">
        <v>1854</v>
      </c>
      <c r="CN320" s="803" t="s">
        <v>1854</v>
      </c>
      <c r="CO320" s="808" t="s">
        <v>1854</v>
      </c>
      <c r="CP320" s="811" t="s">
        <v>1854</v>
      </c>
      <c r="CQ320" s="803" t="s">
        <v>1854</v>
      </c>
      <c r="CR320" s="803" t="s">
        <v>1854</v>
      </c>
      <c r="CS320" s="803" t="s">
        <v>1854</v>
      </c>
      <c r="CT320" s="808" t="s">
        <v>1854</v>
      </c>
      <c r="CU320" s="1288" t="s">
        <v>1854</v>
      </c>
      <c r="CV320" s="1287" t="s">
        <v>1854</v>
      </c>
      <c r="CW320" s="1287" t="s">
        <v>1854</v>
      </c>
      <c r="CX320" s="1289" t="s">
        <v>1854</v>
      </c>
      <c r="CY320" s="1287" t="s">
        <v>1854</v>
      </c>
      <c r="CZ320" s="1287" t="s">
        <v>1854</v>
      </c>
      <c r="DA320" s="1287" t="s">
        <v>1854</v>
      </c>
      <c r="DB320" s="1289" t="s">
        <v>1854</v>
      </c>
      <c r="DC320" s="788"/>
      <c r="DD320" s="816">
        <v>1</v>
      </c>
      <c r="DE320" s="817"/>
    </row>
    <row r="321" spans="1:109" ht="25.5">
      <c r="A321" s="775" t="s">
        <v>996</v>
      </c>
      <c r="B321" s="776">
        <v>315</v>
      </c>
      <c r="C321" s="792" t="s">
        <v>3212</v>
      </c>
      <c r="D321" s="776" t="s">
        <v>3097</v>
      </c>
      <c r="E321" s="776" t="s">
        <v>3008</v>
      </c>
      <c r="F321" s="788" t="s">
        <v>3213</v>
      </c>
      <c r="G321" s="793" t="s">
        <v>659</v>
      </c>
      <c r="H321" s="794" t="s">
        <v>3214</v>
      </c>
      <c r="I321" s="795"/>
      <c r="J321" s="796"/>
      <c r="K321" s="796"/>
      <c r="L321" s="796"/>
      <c r="M321" s="796">
        <v>1</v>
      </c>
      <c r="N321" s="796"/>
      <c r="O321" s="796"/>
      <c r="P321" s="797"/>
      <c r="Q321" s="798">
        <f t="shared" si="4"/>
        <v>1</v>
      </c>
      <c r="R321" s="792" t="s">
        <v>963</v>
      </c>
      <c r="S321" s="776"/>
      <c r="T321" s="799"/>
      <c r="U321" s="776" t="s">
        <v>1859</v>
      </c>
      <c r="V321" s="776" t="s">
        <v>269</v>
      </c>
      <c r="W321" s="776" t="s">
        <v>3215</v>
      </c>
      <c r="X321" s="1319">
        <v>1</v>
      </c>
      <c r="Y321" s="829" t="s">
        <v>966</v>
      </c>
      <c r="Z321" s="793" t="s">
        <v>659</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996</v>
      </c>
      <c r="B322" s="776">
        <v>316</v>
      </c>
      <c r="C322" s="792" t="s">
        <v>3216</v>
      </c>
      <c r="D322" s="776" t="s">
        <v>3068</v>
      </c>
      <c r="E322" s="776" t="s">
        <v>3008</v>
      </c>
      <c r="F322" s="788" t="s">
        <v>3217</v>
      </c>
      <c r="G322" s="793" t="s">
        <v>3218</v>
      </c>
      <c r="H322" s="794" t="s">
        <v>3219</v>
      </c>
      <c r="I322" s="795"/>
      <c r="J322" s="796">
        <v>1</v>
      </c>
      <c r="K322" s="796"/>
      <c r="L322" s="796"/>
      <c r="M322" s="796"/>
      <c r="N322" s="796"/>
      <c r="O322" s="796"/>
      <c r="P322" s="797"/>
      <c r="Q322" s="798">
        <f t="shared" si="4"/>
        <v>1</v>
      </c>
      <c r="R322" s="792" t="s">
        <v>983</v>
      </c>
      <c r="S322" s="776" t="s">
        <v>964</v>
      </c>
      <c r="T322" s="799" t="s">
        <v>976</v>
      </c>
      <c r="U322" s="776" t="s">
        <v>1822</v>
      </c>
      <c r="V322" s="776" t="s">
        <v>2615</v>
      </c>
      <c r="W322" s="776" t="s">
        <v>2233</v>
      </c>
      <c r="X322" s="832">
        <v>0</v>
      </c>
      <c r="Y322" s="829" t="s">
        <v>977</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961</v>
      </c>
      <c r="BQ322" s="811" t="s">
        <v>1854</v>
      </c>
      <c r="BR322" s="803" t="s">
        <v>1854</v>
      </c>
      <c r="BS322" s="803" t="s">
        <v>1854</v>
      </c>
      <c r="BT322" s="803" t="s">
        <v>1854</v>
      </c>
      <c r="BU322" s="808" t="s">
        <v>1854</v>
      </c>
      <c r="BV322" s="811" t="s">
        <v>1854</v>
      </c>
      <c r="BW322" s="803" t="s">
        <v>1854</v>
      </c>
      <c r="BX322" s="803" t="s">
        <v>1854</v>
      </c>
      <c r="BY322" s="803" t="s">
        <v>1854</v>
      </c>
      <c r="BZ322" s="803" t="s">
        <v>1854</v>
      </c>
      <c r="CA322" s="811" t="s">
        <v>1854</v>
      </c>
      <c r="CB322" s="803" t="s">
        <v>1854</v>
      </c>
      <c r="CC322" s="803" t="s">
        <v>1854</v>
      </c>
      <c r="CD322" s="803" t="s">
        <v>1854</v>
      </c>
      <c r="CE322" s="808" t="s">
        <v>1854</v>
      </c>
      <c r="CF322" s="803" t="s">
        <v>1854</v>
      </c>
      <c r="CG322" s="803" t="s">
        <v>1854</v>
      </c>
      <c r="CH322" s="803" t="s">
        <v>1854</v>
      </c>
      <c r="CI322" s="803" t="s">
        <v>1854</v>
      </c>
      <c r="CJ322" s="808" t="s">
        <v>1854</v>
      </c>
      <c r="CK322" s="811" t="s">
        <v>1854</v>
      </c>
      <c r="CL322" s="803" t="s">
        <v>1854</v>
      </c>
      <c r="CM322" s="803" t="s">
        <v>1854</v>
      </c>
      <c r="CN322" s="803" t="s">
        <v>1854</v>
      </c>
      <c r="CO322" s="808" t="s">
        <v>1854</v>
      </c>
      <c r="CP322" s="811" t="s">
        <v>1854</v>
      </c>
      <c r="CQ322" s="803" t="s">
        <v>1854</v>
      </c>
      <c r="CR322" s="803" t="s">
        <v>1854</v>
      </c>
      <c r="CS322" s="803" t="s">
        <v>1854</v>
      </c>
      <c r="CT322" s="808" t="s">
        <v>1854</v>
      </c>
      <c r="CU322" s="1288">
        <v>-0.70430000000000004</v>
      </c>
      <c r="CV322" s="1287" t="s">
        <v>1854</v>
      </c>
      <c r="CW322" s="1287" t="s">
        <v>1854</v>
      </c>
      <c r="CX322" s="1289" t="s">
        <v>1854</v>
      </c>
      <c r="CY322" s="1287" t="s">
        <v>1854</v>
      </c>
      <c r="CZ322" s="1287" t="s">
        <v>1854</v>
      </c>
      <c r="DA322" s="1287" t="s">
        <v>1854</v>
      </c>
      <c r="DB322" s="1289" t="s">
        <v>1854</v>
      </c>
      <c r="DC322" s="788"/>
      <c r="DD322" s="816">
        <v>1</v>
      </c>
      <c r="DE322" s="817"/>
    </row>
    <row r="323" spans="1:109">
      <c r="A323" s="775" t="s">
        <v>996</v>
      </c>
      <c r="B323" s="776">
        <v>317</v>
      </c>
      <c r="C323" s="792" t="s">
        <v>3220</v>
      </c>
      <c r="D323" s="776"/>
      <c r="E323" s="776"/>
      <c r="F323" s="788" t="s">
        <v>3221</v>
      </c>
      <c r="G323" s="793" t="s">
        <v>3222</v>
      </c>
      <c r="H323" s="794"/>
      <c r="I323" s="795">
        <v>1</v>
      </c>
      <c r="J323" s="796"/>
      <c r="K323" s="796"/>
      <c r="L323" s="796"/>
      <c r="M323" s="796"/>
      <c r="N323" s="796"/>
      <c r="O323" s="796"/>
      <c r="P323" s="797"/>
      <c r="Q323" s="798">
        <f t="shared" si="4"/>
        <v>1</v>
      </c>
      <c r="R323" s="792" t="s">
        <v>983</v>
      </c>
      <c r="S323" s="776" t="s">
        <v>964</v>
      </c>
      <c r="T323" s="799" t="s">
        <v>965</v>
      </c>
      <c r="U323" s="776"/>
      <c r="V323" s="776" t="s">
        <v>269</v>
      </c>
      <c r="W323" s="776" t="s">
        <v>3223</v>
      </c>
      <c r="X323" s="832">
        <v>1</v>
      </c>
      <c r="Y323" s="829" t="s">
        <v>966</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961</v>
      </c>
      <c r="BQ323" s="811" t="s">
        <v>1854</v>
      </c>
      <c r="BR323" s="803" t="s">
        <v>1854</v>
      </c>
      <c r="BS323" s="803" t="s">
        <v>1854</v>
      </c>
      <c r="BT323" s="803" t="s">
        <v>1854</v>
      </c>
      <c r="BU323" s="808" t="s">
        <v>1854</v>
      </c>
      <c r="BV323" s="811" t="s">
        <v>1854</v>
      </c>
      <c r="BW323" s="803" t="s">
        <v>1854</v>
      </c>
      <c r="BX323" s="803" t="s">
        <v>1854</v>
      </c>
      <c r="BY323" s="803" t="s">
        <v>1854</v>
      </c>
      <c r="BZ323" s="803" t="s">
        <v>1854</v>
      </c>
      <c r="CA323" s="811" t="s">
        <v>1854</v>
      </c>
      <c r="CB323" s="803" t="s">
        <v>1854</v>
      </c>
      <c r="CC323" s="803" t="s">
        <v>1854</v>
      </c>
      <c r="CD323" s="803" t="s">
        <v>1854</v>
      </c>
      <c r="CE323" s="808" t="s">
        <v>1854</v>
      </c>
      <c r="CF323" s="803" t="s">
        <v>1854</v>
      </c>
      <c r="CG323" s="803" t="s">
        <v>1854</v>
      </c>
      <c r="CH323" s="803" t="s">
        <v>1854</v>
      </c>
      <c r="CI323" s="803" t="s">
        <v>1854</v>
      </c>
      <c r="CJ323" s="808" t="s">
        <v>1854</v>
      </c>
      <c r="CK323" s="811" t="s">
        <v>1854</v>
      </c>
      <c r="CL323" s="803" t="s">
        <v>1854</v>
      </c>
      <c r="CM323" s="803" t="s">
        <v>1854</v>
      </c>
      <c r="CN323" s="803" t="s">
        <v>1854</v>
      </c>
      <c r="CO323" s="808" t="s">
        <v>1854</v>
      </c>
      <c r="CP323" s="811" t="s">
        <v>1854</v>
      </c>
      <c r="CQ323" s="803" t="s">
        <v>1854</v>
      </c>
      <c r="CR323" s="803" t="s">
        <v>1854</v>
      </c>
      <c r="CS323" s="803" t="s">
        <v>1854</v>
      </c>
      <c r="CT323" s="808" t="s">
        <v>1854</v>
      </c>
      <c r="CU323" s="1288">
        <v>-6.6299999999999996E-3</v>
      </c>
      <c r="CV323" s="1287" t="s">
        <v>1854</v>
      </c>
      <c r="CW323" s="1287" t="s">
        <v>1854</v>
      </c>
      <c r="CX323" s="1289" t="s">
        <v>1854</v>
      </c>
      <c r="CY323" s="1287" t="s">
        <v>1854</v>
      </c>
      <c r="CZ323" s="1287" t="s">
        <v>1854</v>
      </c>
      <c r="DA323" s="1287" t="s">
        <v>1854</v>
      </c>
      <c r="DB323" s="1289" t="s">
        <v>1854</v>
      </c>
      <c r="DC323" s="788"/>
      <c r="DD323" s="816">
        <v>1</v>
      </c>
      <c r="DE323" s="817"/>
    </row>
    <row r="324" spans="1:109">
      <c r="A324" s="775" t="s">
        <v>996</v>
      </c>
      <c r="B324" s="776">
        <v>318</v>
      </c>
      <c r="C324" s="792" t="s">
        <v>3224</v>
      </c>
      <c r="D324" s="776"/>
      <c r="E324" s="776"/>
      <c r="F324" s="788" t="s">
        <v>1944</v>
      </c>
      <c r="G324" s="793" t="s">
        <v>1945</v>
      </c>
      <c r="H324" s="794"/>
      <c r="I324" s="795"/>
      <c r="J324" s="796"/>
      <c r="K324" s="796"/>
      <c r="L324" s="796"/>
      <c r="M324" s="796"/>
      <c r="N324" s="796"/>
      <c r="O324" s="796"/>
      <c r="P324" s="797"/>
      <c r="Q324" s="798">
        <f t="shared" si="4"/>
        <v>0</v>
      </c>
      <c r="R324" s="792" t="s">
        <v>963</v>
      </c>
      <c r="S324" s="776"/>
      <c r="T324" s="799"/>
      <c r="U324" s="776"/>
      <c r="V324" s="776" t="s">
        <v>1030</v>
      </c>
      <c r="W324" s="776" t="s">
        <v>1946</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1947</v>
      </c>
      <c r="AR324" s="803" t="s">
        <v>1947</v>
      </c>
      <c r="AS324" s="803" t="s">
        <v>1947</v>
      </c>
      <c r="AT324" s="803" t="s">
        <v>1947</v>
      </c>
      <c r="AU324" s="808" t="s">
        <v>1947</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1854</v>
      </c>
      <c r="BR324" s="803" t="s">
        <v>1854</v>
      </c>
      <c r="BS324" s="803" t="s">
        <v>1854</v>
      </c>
      <c r="BT324" s="803" t="s">
        <v>1854</v>
      </c>
      <c r="BU324" s="808" t="s">
        <v>1854</v>
      </c>
      <c r="BV324" s="811" t="s">
        <v>1854</v>
      </c>
      <c r="BW324" s="803" t="s">
        <v>1854</v>
      </c>
      <c r="BX324" s="803" t="s">
        <v>1854</v>
      </c>
      <c r="BY324" s="803" t="s">
        <v>1854</v>
      </c>
      <c r="BZ324" s="803" t="s">
        <v>1854</v>
      </c>
      <c r="CA324" s="811" t="s">
        <v>1854</v>
      </c>
      <c r="CB324" s="803" t="s">
        <v>1854</v>
      </c>
      <c r="CC324" s="803" t="s">
        <v>1854</v>
      </c>
      <c r="CD324" s="803" t="s">
        <v>1854</v>
      </c>
      <c r="CE324" s="808" t="s">
        <v>1854</v>
      </c>
      <c r="CF324" s="803" t="s">
        <v>1854</v>
      </c>
      <c r="CG324" s="803" t="s">
        <v>1854</v>
      </c>
      <c r="CH324" s="803" t="s">
        <v>1854</v>
      </c>
      <c r="CI324" s="803" t="s">
        <v>1854</v>
      </c>
      <c r="CJ324" s="808" t="s">
        <v>1854</v>
      </c>
      <c r="CK324" s="811" t="s">
        <v>1854</v>
      </c>
      <c r="CL324" s="803" t="s">
        <v>1854</v>
      </c>
      <c r="CM324" s="803" t="s">
        <v>1854</v>
      </c>
      <c r="CN324" s="803" t="s">
        <v>1854</v>
      </c>
      <c r="CO324" s="808" t="s">
        <v>1854</v>
      </c>
      <c r="CP324" s="811" t="s">
        <v>1854</v>
      </c>
      <c r="CQ324" s="803" t="s">
        <v>1854</v>
      </c>
      <c r="CR324" s="803" t="s">
        <v>1854</v>
      </c>
      <c r="CS324" s="803" t="s">
        <v>1854</v>
      </c>
      <c r="CT324" s="808" t="s">
        <v>1854</v>
      </c>
      <c r="CU324" s="1288" t="s">
        <v>1854</v>
      </c>
      <c r="CV324" s="1287" t="s">
        <v>1854</v>
      </c>
      <c r="CW324" s="1287" t="s">
        <v>1854</v>
      </c>
      <c r="CX324" s="1289" t="s">
        <v>1854</v>
      </c>
      <c r="CY324" s="1287" t="s">
        <v>1854</v>
      </c>
      <c r="CZ324" s="1287" t="s">
        <v>1854</v>
      </c>
      <c r="DA324" s="1287" t="s">
        <v>1854</v>
      </c>
      <c r="DB324" s="1289" t="s">
        <v>1854</v>
      </c>
      <c r="DC324" s="788"/>
      <c r="DD324" s="816"/>
      <c r="DE324" s="817"/>
    </row>
    <row r="325" spans="1:109">
      <c r="A325" s="775" t="s">
        <v>1036</v>
      </c>
      <c r="B325" s="776">
        <v>319</v>
      </c>
      <c r="C325" s="792" t="s">
        <v>3225</v>
      </c>
      <c r="D325" s="776" t="s">
        <v>3226</v>
      </c>
      <c r="E325" s="776" t="s">
        <v>1819</v>
      </c>
      <c r="F325" s="788" t="s">
        <v>2246</v>
      </c>
      <c r="G325" s="793" t="s">
        <v>1843</v>
      </c>
      <c r="H325" s="794" t="s">
        <v>3227</v>
      </c>
      <c r="I325" s="795">
        <v>0</v>
      </c>
      <c r="J325" s="796">
        <v>0</v>
      </c>
      <c r="K325" s="796"/>
      <c r="L325" s="796"/>
      <c r="M325" s="796">
        <v>1</v>
      </c>
      <c r="N325" s="796"/>
      <c r="O325" s="796"/>
      <c r="P325" s="797"/>
      <c r="Q325" s="798">
        <f t="shared" si="4"/>
        <v>1</v>
      </c>
      <c r="R325" s="792" t="s">
        <v>986</v>
      </c>
      <c r="S325" s="776" t="s">
        <v>964</v>
      </c>
      <c r="T325" s="799" t="s">
        <v>965</v>
      </c>
      <c r="U325" s="776" t="s">
        <v>1027</v>
      </c>
      <c r="V325" s="776" t="s">
        <v>1039</v>
      </c>
      <c r="W325" s="776" t="s">
        <v>3228</v>
      </c>
      <c r="X325" s="1315">
        <v>2</v>
      </c>
      <c r="Y325" s="824" t="s">
        <v>966</v>
      </c>
      <c r="Z325" s="793" t="s">
        <v>1843</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1036</v>
      </c>
      <c r="B326" s="776">
        <v>320</v>
      </c>
      <c r="C326" s="792" t="s">
        <v>3229</v>
      </c>
      <c r="D326" s="776" t="s">
        <v>3226</v>
      </c>
      <c r="E326" s="776" t="s">
        <v>1819</v>
      </c>
      <c r="F326" s="788" t="s">
        <v>2250</v>
      </c>
      <c r="G326" s="793" t="s">
        <v>1847</v>
      </c>
      <c r="H326" s="794" t="s">
        <v>3230</v>
      </c>
      <c r="I326" s="795">
        <v>0</v>
      </c>
      <c r="J326" s="796">
        <v>1</v>
      </c>
      <c r="K326" s="796"/>
      <c r="L326" s="796"/>
      <c r="M326" s="796">
        <v>0</v>
      </c>
      <c r="N326" s="796"/>
      <c r="O326" s="796"/>
      <c r="P326" s="797"/>
      <c r="Q326" s="798">
        <f t="shared" si="4"/>
        <v>1</v>
      </c>
      <c r="R326" s="792" t="s">
        <v>986</v>
      </c>
      <c r="S326" s="776" t="s">
        <v>964</v>
      </c>
      <c r="T326" s="799" t="s">
        <v>965</v>
      </c>
      <c r="U326" s="776" t="s">
        <v>1031</v>
      </c>
      <c r="V326" s="776" t="s">
        <v>1039</v>
      </c>
      <c r="W326" s="776" t="s">
        <v>3231</v>
      </c>
      <c r="X326" s="1315">
        <v>2</v>
      </c>
      <c r="Y326" s="824" t="s">
        <v>966</v>
      </c>
      <c r="Z326" s="793" t="s">
        <v>1847</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1036</v>
      </c>
      <c r="B327" s="776">
        <v>321</v>
      </c>
      <c r="C327" s="792" t="s">
        <v>3232</v>
      </c>
      <c r="D327" s="776" t="s">
        <v>3226</v>
      </c>
      <c r="E327" s="776" t="s">
        <v>1819</v>
      </c>
      <c r="F327" s="788" t="s">
        <v>2255</v>
      </c>
      <c r="G327" s="793" t="s">
        <v>3233</v>
      </c>
      <c r="H327" s="794" t="s">
        <v>3234</v>
      </c>
      <c r="I327" s="795">
        <v>0</v>
      </c>
      <c r="J327" s="796">
        <v>1</v>
      </c>
      <c r="K327" s="796"/>
      <c r="L327" s="796"/>
      <c r="M327" s="796">
        <v>0</v>
      </c>
      <c r="N327" s="796"/>
      <c r="O327" s="796"/>
      <c r="P327" s="797"/>
      <c r="Q327" s="798">
        <f t="shared" si="4"/>
        <v>1</v>
      </c>
      <c r="R327" s="792" t="s">
        <v>963</v>
      </c>
      <c r="S327" s="776"/>
      <c r="T327" s="799"/>
      <c r="U327" s="776" t="s">
        <v>2258</v>
      </c>
      <c r="V327" s="776" t="s">
        <v>269</v>
      </c>
      <c r="W327" s="776" t="s">
        <v>1061</v>
      </c>
      <c r="X327" s="1314">
        <v>1</v>
      </c>
      <c r="Y327" s="824" t="s">
        <v>966</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1854</v>
      </c>
      <c r="BR327" s="803" t="s">
        <v>1854</v>
      </c>
      <c r="BS327" s="803" t="s">
        <v>1854</v>
      </c>
      <c r="BT327" s="803" t="s">
        <v>1854</v>
      </c>
      <c r="BU327" s="808" t="s">
        <v>1854</v>
      </c>
      <c r="BV327" s="811" t="s">
        <v>1854</v>
      </c>
      <c r="BW327" s="803" t="s">
        <v>1854</v>
      </c>
      <c r="BX327" s="803" t="s">
        <v>1854</v>
      </c>
      <c r="BY327" s="803" t="s">
        <v>1854</v>
      </c>
      <c r="BZ327" s="803" t="s">
        <v>1854</v>
      </c>
      <c r="CA327" s="811" t="s">
        <v>1854</v>
      </c>
      <c r="CB327" s="803" t="s">
        <v>1854</v>
      </c>
      <c r="CC327" s="803" t="s">
        <v>1854</v>
      </c>
      <c r="CD327" s="803" t="s">
        <v>1854</v>
      </c>
      <c r="CE327" s="808" t="s">
        <v>1854</v>
      </c>
      <c r="CF327" s="803" t="s">
        <v>1854</v>
      </c>
      <c r="CG327" s="803" t="s">
        <v>1854</v>
      </c>
      <c r="CH327" s="803" t="s">
        <v>1854</v>
      </c>
      <c r="CI327" s="803" t="s">
        <v>1854</v>
      </c>
      <c r="CJ327" s="803" t="s">
        <v>1854</v>
      </c>
      <c r="CK327" s="811" t="s">
        <v>1854</v>
      </c>
      <c r="CL327" s="803" t="s">
        <v>1854</v>
      </c>
      <c r="CM327" s="803" t="s">
        <v>1854</v>
      </c>
      <c r="CN327" s="803" t="s">
        <v>1854</v>
      </c>
      <c r="CO327" s="808" t="s">
        <v>1854</v>
      </c>
      <c r="CP327" s="811" t="s">
        <v>1854</v>
      </c>
      <c r="CQ327" s="803" t="s">
        <v>1854</v>
      </c>
      <c r="CR327" s="803" t="s">
        <v>1854</v>
      </c>
      <c r="CS327" s="803" t="s">
        <v>1854</v>
      </c>
      <c r="CT327" s="808" t="s">
        <v>1854</v>
      </c>
      <c r="CU327" s="1288" t="s">
        <v>1854</v>
      </c>
      <c r="CV327" s="1287" t="s">
        <v>1854</v>
      </c>
      <c r="CW327" s="1287" t="s">
        <v>1854</v>
      </c>
      <c r="CX327" s="1289" t="s">
        <v>1854</v>
      </c>
      <c r="CY327" s="1287" t="s">
        <v>1854</v>
      </c>
      <c r="CZ327" s="1287" t="s">
        <v>1854</v>
      </c>
      <c r="DA327" s="1287" t="s">
        <v>1854</v>
      </c>
      <c r="DB327" s="1289" t="s">
        <v>1854</v>
      </c>
      <c r="DC327" s="788"/>
      <c r="DD327" s="816">
        <v>1</v>
      </c>
      <c r="DE327" s="817"/>
    </row>
    <row r="328" spans="1:109" ht="38.25">
      <c r="A328" s="775" t="s">
        <v>1036</v>
      </c>
      <c r="B328" s="776">
        <v>322</v>
      </c>
      <c r="C328" s="792" t="s">
        <v>3235</v>
      </c>
      <c r="D328" s="776" t="s">
        <v>3236</v>
      </c>
      <c r="E328" s="776" t="s">
        <v>1808</v>
      </c>
      <c r="F328" s="788" t="s">
        <v>2262</v>
      </c>
      <c r="G328" s="793" t="s">
        <v>3237</v>
      </c>
      <c r="H328" s="794" t="s">
        <v>3238</v>
      </c>
      <c r="I328" s="795">
        <v>0</v>
      </c>
      <c r="J328" s="796">
        <v>0</v>
      </c>
      <c r="K328" s="796"/>
      <c r="L328" s="796"/>
      <c r="M328" s="796">
        <v>1</v>
      </c>
      <c r="N328" s="796"/>
      <c r="O328" s="796"/>
      <c r="P328" s="797"/>
      <c r="Q328" s="798">
        <f t="shared" si="4"/>
        <v>1</v>
      </c>
      <c r="R328" s="792" t="s">
        <v>983</v>
      </c>
      <c r="S328" s="776" t="s">
        <v>964</v>
      </c>
      <c r="T328" s="799" t="s">
        <v>965</v>
      </c>
      <c r="U328" s="776" t="s">
        <v>1941</v>
      </c>
      <c r="V328" s="776" t="s">
        <v>990</v>
      </c>
      <c r="W328" s="776" t="s">
        <v>3239</v>
      </c>
      <c r="X328" s="1314">
        <v>0</v>
      </c>
      <c r="Y328" s="824" t="s">
        <v>966</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961</v>
      </c>
      <c r="BM328" s="788" t="s">
        <v>961</v>
      </c>
      <c r="BN328" s="788" t="s">
        <v>961</v>
      </c>
      <c r="BO328" s="788" t="s">
        <v>961</v>
      </c>
      <c r="BP328" s="799" t="s">
        <v>961</v>
      </c>
      <c r="BQ328" s="811" t="s">
        <v>1854</v>
      </c>
      <c r="BR328" s="803" t="s">
        <v>1854</v>
      </c>
      <c r="BS328" s="803" t="s">
        <v>1854</v>
      </c>
      <c r="BT328" s="803" t="s">
        <v>1854</v>
      </c>
      <c r="BU328" s="808" t="s">
        <v>1854</v>
      </c>
      <c r="BV328" s="811" t="s">
        <v>1854</v>
      </c>
      <c r="BW328" s="803" t="s">
        <v>1854</v>
      </c>
      <c r="BX328" s="803" t="s">
        <v>1854</v>
      </c>
      <c r="BY328" s="803" t="s">
        <v>1854</v>
      </c>
      <c r="BZ328" s="803" t="s">
        <v>1854</v>
      </c>
      <c r="CA328" s="811" t="s">
        <v>1854</v>
      </c>
      <c r="CB328" s="803" t="s">
        <v>1854</v>
      </c>
      <c r="CC328" s="803" t="s">
        <v>1854</v>
      </c>
      <c r="CD328" s="803" t="s">
        <v>1854</v>
      </c>
      <c r="CE328" s="808" t="s">
        <v>1854</v>
      </c>
      <c r="CF328" s="803" t="s">
        <v>1854</v>
      </c>
      <c r="CG328" s="803" t="s">
        <v>1854</v>
      </c>
      <c r="CH328" s="803" t="s">
        <v>1854</v>
      </c>
      <c r="CI328" s="803" t="s">
        <v>1854</v>
      </c>
      <c r="CJ328" s="808" t="s">
        <v>1854</v>
      </c>
      <c r="CK328" s="811" t="s">
        <v>1854</v>
      </c>
      <c r="CL328" s="803" t="s">
        <v>1854</v>
      </c>
      <c r="CM328" s="803" t="s">
        <v>1854</v>
      </c>
      <c r="CN328" s="803" t="s">
        <v>1854</v>
      </c>
      <c r="CO328" s="808" t="s">
        <v>1854</v>
      </c>
      <c r="CP328" s="811" t="s">
        <v>1854</v>
      </c>
      <c r="CQ328" s="803" t="s">
        <v>1854</v>
      </c>
      <c r="CR328" s="803" t="s">
        <v>1854</v>
      </c>
      <c r="CS328" s="803" t="s">
        <v>1854</v>
      </c>
      <c r="CT328" s="808" t="s">
        <v>1854</v>
      </c>
      <c r="CU328" s="1288">
        <v>-6.0000000000000002E-6</v>
      </c>
      <c r="CV328" s="1287" t="s">
        <v>1854</v>
      </c>
      <c r="CW328" s="1287" t="s">
        <v>1854</v>
      </c>
      <c r="CX328" s="1289" t="s">
        <v>1854</v>
      </c>
      <c r="CY328" s="1287" t="s">
        <v>1854</v>
      </c>
      <c r="CZ328" s="1287" t="s">
        <v>1854</v>
      </c>
      <c r="DA328" s="1287" t="s">
        <v>1854</v>
      </c>
      <c r="DB328" s="1289" t="s">
        <v>1854</v>
      </c>
      <c r="DC328" s="788"/>
      <c r="DD328" s="816">
        <v>1</v>
      </c>
      <c r="DE328" s="817"/>
    </row>
    <row r="329" spans="1:109" ht="63.75">
      <c r="A329" s="775" t="s">
        <v>1036</v>
      </c>
      <c r="B329" s="776">
        <v>323</v>
      </c>
      <c r="C329" s="792" t="s">
        <v>3240</v>
      </c>
      <c r="D329" s="776" t="s">
        <v>3236</v>
      </c>
      <c r="E329" s="776" t="s">
        <v>1819</v>
      </c>
      <c r="F329" s="788" t="s">
        <v>2266</v>
      </c>
      <c r="G329" s="793" t="s">
        <v>3241</v>
      </c>
      <c r="H329" s="794" t="s">
        <v>3242</v>
      </c>
      <c r="I329" s="795">
        <v>0</v>
      </c>
      <c r="J329" s="796">
        <v>0</v>
      </c>
      <c r="K329" s="796"/>
      <c r="L329" s="796"/>
      <c r="M329" s="796">
        <v>1</v>
      </c>
      <c r="N329" s="796"/>
      <c r="O329" s="796"/>
      <c r="P329" s="797"/>
      <c r="Q329" s="798">
        <f t="shared" ref="Q329:Q392" si="5">SUM(I329:P329)</f>
        <v>1</v>
      </c>
      <c r="R329" s="792" t="s">
        <v>983</v>
      </c>
      <c r="S329" s="776" t="s">
        <v>964</v>
      </c>
      <c r="T329" s="799" t="s">
        <v>965</v>
      </c>
      <c r="U329" s="776" t="s">
        <v>1941</v>
      </c>
      <c r="V329" s="776" t="s">
        <v>269</v>
      </c>
      <c r="W329" s="776" t="s">
        <v>1061</v>
      </c>
      <c r="X329" s="1314">
        <v>1</v>
      </c>
      <c r="Y329" s="824" t="s">
        <v>966</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961</v>
      </c>
      <c r="BM329" s="788" t="s">
        <v>961</v>
      </c>
      <c r="BN329" s="788" t="s">
        <v>961</v>
      </c>
      <c r="BO329" s="788" t="s">
        <v>961</v>
      </c>
      <c r="BP329" s="799" t="s">
        <v>961</v>
      </c>
      <c r="BQ329" s="811" t="s">
        <v>1854</v>
      </c>
      <c r="BR329" s="803" t="s">
        <v>1854</v>
      </c>
      <c r="BS329" s="803" t="s">
        <v>1854</v>
      </c>
      <c r="BT329" s="803" t="s">
        <v>1854</v>
      </c>
      <c r="BU329" s="808" t="s">
        <v>1854</v>
      </c>
      <c r="BV329" s="811" t="s">
        <v>1854</v>
      </c>
      <c r="BW329" s="803" t="s">
        <v>1854</v>
      </c>
      <c r="BX329" s="803" t="s">
        <v>1854</v>
      </c>
      <c r="BY329" s="803" t="s">
        <v>1854</v>
      </c>
      <c r="BZ329" s="803" t="s">
        <v>1854</v>
      </c>
      <c r="CA329" s="811" t="s">
        <v>1854</v>
      </c>
      <c r="CB329" s="803" t="s">
        <v>1854</v>
      </c>
      <c r="CC329" s="803" t="s">
        <v>1854</v>
      </c>
      <c r="CD329" s="803" t="s">
        <v>1854</v>
      </c>
      <c r="CE329" s="808" t="s">
        <v>1854</v>
      </c>
      <c r="CF329" s="803" t="s">
        <v>1854</v>
      </c>
      <c r="CG329" s="803" t="s">
        <v>1854</v>
      </c>
      <c r="CH329" s="803" t="s">
        <v>1854</v>
      </c>
      <c r="CI329" s="803" t="s">
        <v>1854</v>
      </c>
      <c r="CJ329" s="808" t="s">
        <v>1854</v>
      </c>
      <c r="CK329" s="811" t="s">
        <v>1854</v>
      </c>
      <c r="CL329" s="803" t="s">
        <v>1854</v>
      </c>
      <c r="CM329" s="803" t="s">
        <v>1854</v>
      </c>
      <c r="CN329" s="803" t="s">
        <v>1854</v>
      </c>
      <c r="CO329" s="808" t="s">
        <v>1854</v>
      </c>
      <c r="CP329" s="811" t="s">
        <v>1854</v>
      </c>
      <c r="CQ329" s="803" t="s">
        <v>1854</v>
      </c>
      <c r="CR329" s="803" t="s">
        <v>1854</v>
      </c>
      <c r="CS329" s="803" t="s">
        <v>1854</v>
      </c>
      <c r="CT329" s="808" t="s">
        <v>1854</v>
      </c>
      <c r="CU329" s="1288">
        <v>-3.2231999999999997E-2</v>
      </c>
      <c r="CV329" s="1287" t="s">
        <v>1854</v>
      </c>
      <c r="CW329" s="1287" t="s">
        <v>1854</v>
      </c>
      <c r="CX329" s="1289" t="s">
        <v>1854</v>
      </c>
      <c r="CY329" s="1287" t="s">
        <v>1854</v>
      </c>
      <c r="CZ329" s="1287" t="s">
        <v>1854</v>
      </c>
      <c r="DA329" s="1287" t="s">
        <v>1854</v>
      </c>
      <c r="DB329" s="1289" t="s">
        <v>1854</v>
      </c>
      <c r="DC329" s="788"/>
      <c r="DD329" s="816">
        <v>1</v>
      </c>
      <c r="DE329" s="817"/>
    </row>
    <row r="330" spans="1:109">
      <c r="A330" s="775" t="s">
        <v>1036</v>
      </c>
      <c r="B330" s="776">
        <v>324</v>
      </c>
      <c r="C330" s="792" t="s">
        <v>3243</v>
      </c>
      <c r="D330" s="776" t="s">
        <v>3236</v>
      </c>
      <c r="E330" s="776" t="s">
        <v>1801</v>
      </c>
      <c r="F330" s="788" t="s">
        <v>2269</v>
      </c>
      <c r="G330" s="793" t="s">
        <v>3244</v>
      </c>
      <c r="H330" s="794" t="s">
        <v>3245</v>
      </c>
      <c r="I330" s="795">
        <v>8.1000000000000003E-2</v>
      </c>
      <c r="J330" s="796">
        <v>0.91900000000000004</v>
      </c>
      <c r="K330" s="796"/>
      <c r="L330" s="796"/>
      <c r="M330" s="796">
        <v>0</v>
      </c>
      <c r="N330" s="796"/>
      <c r="O330" s="796"/>
      <c r="P330" s="797"/>
      <c r="Q330" s="798">
        <f t="shared" si="5"/>
        <v>1</v>
      </c>
      <c r="R330" s="792" t="s">
        <v>986</v>
      </c>
      <c r="S330" s="776" t="s">
        <v>964</v>
      </c>
      <c r="T330" s="799" t="s">
        <v>965</v>
      </c>
      <c r="U330" s="776" t="s">
        <v>2313</v>
      </c>
      <c r="V330" s="776" t="s">
        <v>990</v>
      </c>
      <c r="W330" s="776" t="s">
        <v>2314</v>
      </c>
      <c r="X330" s="1314">
        <v>0</v>
      </c>
      <c r="Y330" s="824" t="s">
        <v>966</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961</v>
      </c>
      <c r="BM330" s="788" t="s">
        <v>961</v>
      </c>
      <c r="BN330" s="788" t="s">
        <v>961</v>
      </c>
      <c r="BO330" s="788" t="s">
        <v>961</v>
      </c>
      <c r="BP330" s="799" t="s">
        <v>961</v>
      </c>
      <c r="BQ330" s="811" t="s">
        <v>1854</v>
      </c>
      <c r="BR330" s="803" t="s">
        <v>1854</v>
      </c>
      <c r="BS330" s="803" t="s">
        <v>1854</v>
      </c>
      <c r="BT330" s="803" t="s">
        <v>1854</v>
      </c>
      <c r="BU330" s="808" t="s">
        <v>1854</v>
      </c>
      <c r="BV330" s="811" t="s">
        <v>1854</v>
      </c>
      <c r="BW330" s="803" t="s">
        <v>1854</v>
      </c>
      <c r="BX330" s="803" t="s">
        <v>1854</v>
      </c>
      <c r="BY330" s="803" t="s">
        <v>1854</v>
      </c>
      <c r="BZ330" s="803" t="s">
        <v>1854</v>
      </c>
      <c r="CA330" s="811" t="s">
        <v>1854</v>
      </c>
      <c r="CB330" s="803" t="s">
        <v>1854</v>
      </c>
      <c r="CC330" s="803" t="s">
        <v>1854</v>
      </c>
      <c r="CD330" s="803" t="s">
        <v>1854</v>
      </c>
      <c r="CE330" s="808" t="s">
        <v>1854</v>
      </c>
      <c r="CF330" s="803" t="s">
        <v>1854</v>
      </c>
      <c r="CG330" s="803" t="s">
        <v>1854</v>
      </c>
      <c r="CH330" s="803" t="s">
        <v>1854</v>
      </c>
      <c r="CI330" s="803" t="s">
        <v>1854</v>
      </c>
      <c r="CJ330" s="808" t="s">
        <v>1854</v>
      </c>
      <c r="CK330" s="811">
        <v>7000</v>
      </c>
      <c r="CL330" s="803">
        <v>7000</v>
      </c>
      <c r="CM330" s="803">
        <v>7000</v>
      </c>
      <c r="CN330" s="803">
        <v>7000</v>
      </c>
      <c r="CO330" s="808">
        <v>7000</v>
      </c>
      <c r="CP330" s="811" t="s">
        <v>1854</v>
      </c>
      <c r="CQ330" s="803" t="s">
        <v>1854</v>
      </c>
      <c r="CR330" s="803" t="s">
        <v>1854</v>
      </c>
      <c r="CS330" s="803" t="s">
        <v>1854</v>
      </c>
      <c r="CT330" s="808" t="s">
        <v>1854</v>
      </c>
      <c r="CU330" s="1288">
        <v>-1.5E-5</v>
      </c>
      <c r="CV330" s="1287" t="s">
        <v>1854</v>
      </c>
      <c r="CW330" s="1287" t="s">
        <v>1854</v>
      </c>
      <c r="CX330" s="1289" t="s">
        <v>1854</v>
      </c>
      <c r="CY330" s="1287">
        <v>7.9999999999999996E-6</v>
      </c>
      <c r="CZ330" s="1287" t="s">
        <v>1854</v>
      </c>
      <c r="DA330" s="1287" t="s">
        <v>1854</v>
      </c>
      <c r="DB330" s="1289" t="s">
        <v>1854</v>
      </c>
      <c r="DC330" s="788"/>
      <c r="DD330" s="816">
        <v>1</v>
      </c>
      <c r="DE330" s="817"/>
    </row>
    <row r="331" spans="1:109" ht="25.5">
      <c r="A331" s="775" t="s">
        <v>1036</v>
      </c>
      <c r="B331" s="776">
        <v>325</v>
      </c>
      <c r="C331" s="792" t="s">
        <v>3246</v>
      </c>
      <c r="D331" s="776" t="s">
        <v>3236</v>
      </c>
      <c r="E331" s="776" t="s">
        <v>1819</v>
      </c>
      <c r="F331" s="788" t="s">
        <v>2273</v>
      </c>
      <c r="G331" s="793" t="s">
        <v>659</v>
      </c>
      <c r="H331" s="794" t="s">
        <v>3247</v>
      </c>
      <c r="I331" s="795">
        <v>0</v>
      </c>
      <c r="J331" s="796">
        <v>0</v>
      </c>
      <c r="K331" s="796"/>
      <c r="L331" s="796"/>
      <c r="M331" s="796">
        <v>1</v>
      </c>
      <c r="N331" s="796"/>
      <c r="O331" s="796"/>
      <c r="P331" s="797"/>
      <c r="Q331" s="798">
        <f t="shared" si="5"/>
        <v>1</v>
      </c>
      <c r="R331" s="792" t="s">
        <v>963</v>
      </c>
      <c r="S331" s="776"/>
      <c r="T331" s="799"/>
      <c r="U331" s="776" t="s">
        <v>1941</v>
      </c>
      <c r="V331" s="776" t="s">
        <v>269</v>
      </c>
      <c r="W331" s="776" t="s">
        <v>3248</v>
      </c>
      <c r="X331" s="1314">
        <v>1</v>
      </c>
      <c r="Y331" s="824" t="s">
        <v>966</v>
      </c>
      <c r="Z331" s="793" t="s">
        <v>659</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1036</v>
      </c>
      <c r="B332" s="776">
        <v>326</v>
      </c>
      <c r="C332" s="792" t="s">
        <v>3249</v>
      </c>
      <c r="D332" s="776" t="s">
        <v>3250</v>
      </c>
      <c r="E332" s="776" t="s">
        <v>1808</v>
      </c>
      <c r="F332" s="788" t="s">
        <v>2290</v>
      </c>
      <c r="G332" s="793" t="s">
        <v>3251</v>
      </c>
      <c r="H332" s="794" t="s">
        <v>3252</v>
      </c>
      <c r="I332" s="795">
        <v>0</v>
      </c>
      <c r="J332" s="796">
        <v>1</v>
      </c>
      <c r="K332" s="796"/>
      <c r="L332" s="796"/>
      <c r="M332" s="796">
        <v>0</v>
      </c>
      <c r="N332" s="796"/>
      <c r="O332" s="796"/>
      <c r="P332" s="797"/>
      <c r="Q332" s="798">
        <f t="shared" si="5"/>
        <v>1</v>
      </c>
      <c r="R332" s="792" t="s">
        <v>986</v>
      </c>
      <c r="S332" s="776" t="s">
        <v>964</v>
      </c>
      <c r="T332" s="799" t="s">
        <v>965</v>
      </c>
      <c r="U332" s="776" t="s">
        <v>625</v>
      </c>
      <c r="V332" s="776" t="s">
        <v>990</v>
      </c>
      <c r="W332" s="776" t="s">
        <v>3253</v>
      </c>
      <c r="X332" s="1314">
        <v>1</v>
      </c>
      <c r="Y332" s="824" t="s">
        <v>977</v>
      </c>
      <c r="Z332" s="793" t="s">
        <v>625</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1036</v>
      </c>
      <c r="B333" s="776">
        <v>327</v>
      </c>
      <c r="C333" s="792" t="s">
        <v>3254</v>
      </c>
      <c r="D333" s="776" t="s">
        <v>3250</v>
      </c>
      <c r="E333" s="776" t="s">
        <v>1808</v>
      </c>
      <c r="F333" s="788" t="s">
        <v>2295</v>
      </c>
      <c r="G333" s="793" t="s">
        <v>3255</v>
      </c>
      <c r="H333" s="794" t="s">
        <v>3256</v>
      </c>
      <c r="I333" s="795">
        <v>0</v>
      </c>
      <c r="J333" s="796">
        <v>1</v>
      </c>
      <c r="K333" s="796"/>
      <c r="L333" s="796"/>
      <c r="M333" s="796">
        <v>0</v>
      </c>
      <c r="N333" s="796"/>
      <c r="O333" s="796"/>
      <c r="P333" s="797"/>
      <c r="Q333" s="798">
        <f t="shared" si="5"/>
        <v>1</v>
      </c>
      <c r="R333" s="792" t="s">
        <v>986</v>
      </c>
      <c r="S333" s="776" t="s">
        <v>964</v>
      </c>
      <c r="T333" s="799" t="s">
        <v>965</v>
      </c>
      <c r="U333" s="776" t="s">
        <v>625</v>
      </c>
      <c r="V333" s="776" t="s">
        <v>990</v>
      </c>
      <c r="W333" s="776" t="s">
        <v>3253</v>
      </c>
      <c r="X333" s="1314">
        <v>1</v>
      </c>
      <c r="Y333" s="801" t="s">
        <v>977</v>
      </c>
      <c r="Z333" s="793" t="s">
        <v>625</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1036</v>
      </c>
      <c r="B334" s="776">
        <v>328</v>
      </c>
      <c r="C334" s="792" t="s">
        <v>3257</v>
      </c>
      <c r="D334" s="776" t="s">
        <v>3250</v>
      </c>
      <c r="E334" s="776" t="s">
        <v>1808</v>
      </c>
      <c r="F334" s="788" t="s">
        <v>2300</v>
      </c>
      <c r="G334" s="793" t="s">
        <v>3258</v>
      </c>
      <c r="H334" s="794" t="s">
        <v>3259</v>
      </c>
      <c r="I334" s="795">
        <v>0</v>
      </c>
      <c r="J334" s="796">
        <v>1</v>
      </c>
      <c r="K334" s="796"/>
      <c r="L334" s="796"/>
      <c r="M334" s="796">
        <v>0</v>
      </c>
      <c r="N334" s="796"/>
      <c r="O334" s="796"/>
      <c r="P334" s="797"/>
      <c r="Q334" s="798">
        <f t="shared" si="5"/>
        <v>1</v>
      </c>
      <c r="R334" s="792" t="s">
        <v>986</v>
      </c>
      <c r="S334" s="776" t="s">
        <v>964</v>
      </c>
      <c r="T334" s="1444" t="s">
        <v>976</v>
      </c>
      <c r="U334" s="776" t="s">
        <v>1967</v>
      </c>
      <c r="V334" s="776" t="s">
        <v>990</v>
      </c>
      <c r="W334" s="776" t="s">
        <v>3260</v>
      </c>
      <c r="X334" s="1315">
        <v>1</v>
      </c>
      <c r="Y334" s="801" t="s">
        <v>977</v>
      </c>
      <c r="Z334" s="793" t="s">
        <v>1814</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1036</v>
      </c>
      <c r="B335" s="776">
        <v>329</v>
      </c>
      <c r="C335" s="792" t="s">
        <v>3261</v>
      </c>
      <c r="D335" s="776" t="s">
        <v>3250</v>
      </c>
      <c r="E335" s="776" t="s">
        <v>1808</v>
      </c>
      <c r="F335" s="788" t="s">
        <v>2305</v>
      </c>
      <c r="G335" s="793" t="s">
        <v>3262</v>
      </c>
      <c r="H335" s="794" t="s">
        <v>3263</v>
      </c>
      <c r="I335" s="795">
        <v>0</v>
      </c>
      <c r="J335" s="796">
        <v>1</v>
      </c>
      <c r="K335" s="796"/>
      <c r="L335" s="796"/>
      <c r="M335" s="796">
        <v>0</v>
      </c>
      <c r="N335" s="796"/>
      <c r="O335" s="796"/>
      <c r="P335" s="797"/>
      <c r="Q335" s="798">
        <f t="shared" si="5"/>
        <v>1</v>
      </c>
      <c r="R335" s="792" t="s">
        <v>986</v>
      </c>
      <c r="S335" s="776" t="s">
        <v>964</v>
      </c>
      <c r="T335" s="1444" t="s">
        <v>976</v>
      </c>
      <c r="U335" s="776" t="s">
        <v>1967</v>
      </c>
      <c r="V335" s="776" t="s">
        <v>990</v>
      </c>
      <c r="W335" s="776" t="s">
        <v>3260</v>
      </c>
      <c r="X335" s="1315">
        <v>1</v>
      </c>
      <c r="Y335" s="801" t="s">
        <v>977</v>
      </c>
      <c r="Z335" s="793" t="s">
        <v>1814</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1036</v>
      </c>
      <c r="B336" s="776">
        <v>330</v>
      </c>
      <c r="C336" s="931" t="s">
        <v>3264</v>
      </c>
      <c r="D336" s="776" t="s">
        <v>3250</v>
      </c>
      <c r="E336" s="776" t="s">
        <v>1819</v>
      </c>
      <c r="F336" s="788" t="s">
        <v>3265</v>
      </c>
      <c r="G336" s="793" t="s">
        <v>3266</v>
      </c>
      <c r="H336" s="794" t="s">
        <v>3267</v>
      </c>
      <c r="I336" s="795">
        <v>1</v>
      </c>
      <c r="J336" s="796">
        <v>0</v>
      </c>
      <c r="K336" s="796"/>
      <c r="L336" s="796"/>
      <c r="M336" s="796">
        <v>0</v>
      </c>
      <c r="N336" s="796"/>
      <c r="O336" s="796"/>
      <c r="P336" s="797"/>
      <c r="Q336" s="798">
        <f t="shared" si="5"/>
        <v>1</v>
      </c>
      <c r="R336" s="792" t="s">
        <v>986</v>
      </c>
      <c r="S336" s="776" t="s">
        <v>964</v>
      </c>
      <c r="T336" s="799" t="s">
        <v>965</v>
      </c>
      <c r="U336" s="776" t="s">
        <v>1891</v>
      </c>
      <c r="V336" s="859" t="s">
        <v>2090</v>
      </c>
      <c r="W336" s="776" t="s">
        <v>3268</v>
      </c>
      <c r="X336" s="1314">
        <v>2</v>
      </c>
      <c r="Y336" s="1930" t="s">
        <v>977</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961</v>
      </c>
      <c r="BM336" s="788" t="s">
        <v>961</v>
      </c>
      <c r="BN336" s="788" t="s">
        <v>961</v>
      </c>
      <c r="BO336" s="788" t="s">
        <v>961</v>
      </c>
      <c r="BP336" s="799" t="s">
        <v>961</v>
      </c>
      <c r="BQ336" s="811" t="s">
        <v>1854</v>
      </c>
      <c r="BR336" s="803" t="s">
        <v>1854</v>
      </c>
      <c r="BS336" s="803" t="s">
        <v>1854</v>
      </c>
      <c r="BT336" s="803" t="s">
        <v>1854</v>
      </c>
      <c r="BU336" s="808" t="s">
        <v>1854</v>
      </c>
      <c r="BV336" s="811" t="s">
        <v>1854</v>
      </c>
      <c r="BW336" s="803" t="s">
        <v>1854</v>
      </c>
      <c r="BX336" s="803" t="s">
        <v>1854</v>
      </c>
      <c r="BY336" s="803" t="s">
        <v>1854</v>
      </c>
      <c r="BZ336" s="803" t="s">
        <v>1854</v>
      </c>
      <c r="CA336" s="811" t="s">
        <v>1854</v>
      </c>
      <c r="CB336" s="803" t="s">
        <v>1854</v>
      </c>
      <c r="CC336" s="803" t="s">
        <v>1854</v>
      </c>
      <c r="CD336" s="803" t="s">
        <v>1854</v>
      </c>
      <c r="CE336" s="808" t="s">
        <v>1854</v>
      </c>
      <c r="CF336" s="803" t="s">
        <v>1854</v>
      </c>
      <c r="CG336" s="803" t="s">
        <v>1854</v>
      </c>
      <c r="CH336" s="803" t="s">
        <v>1854</v>
      </c>
      <c r="CI336" s="803" t="s">
        <v>1854</v>
      </c>
      <c r="CJ336" s="803" t="s">
        <v>1854</v>
      </c>
      <c r="CK336" s="811" t="s">
        <v>1854</v>
      </c>
      <c r="CL336" s="803" t="s">
        <v>1854</v>
      </c>
      <c r="CM336" s="803" t="s">
        <v>1854</v>
      </c>
      <c r="CN336" s="803" t="s">
        <v>1854</v>
      </c>
      <c r="CO336" s="808" t="s">
        <v>1854</v>
      </c>
      <c r="CP336" s="811" t="s">
        <v>1854</v>
      </c>
      <c r="CQ336" s="803" t="s">
        <v>1854</v>
      </c>
      <c r="CR336" s="803" t="s">
        <v>1854</v>
      </c>
      <c r="CS336" s="803" t="s">
        <v>1854</v>
      </c>
      <c r="CT336" s="808" t="s">
        <v>1854</v>
      </c>
      <c r="CU336" s="1288">
        <v>-9.8199999999999996E-2</v>
      </c>
      <c r="CV336" s="1287" t="s">
        <v>1854</v>
      </c>
      <c r="CW336" s="1287" t="s">
        <v>1854</v>
      </c>
      <c r="CX336" s="1289" t="s">
        <v>1854</v>
      </c>
      <c r="CY336" s="1287">
        <v>4.9099999999999998E-2</v>
      </c>
      <c r="CZ336" s="1287" t="s">
        <v>1854</v>
      </c>
      <c r="DA336" s="1287" t="s">
        <v>1854</v>
      </c>
      <c r="DB336" s="1289" t="s">
        <v>1854</v>
      </c>
      <c r="DC336" s="788" t="s">
        <v>972</v>
      </c>
      <c r="DD336" s="816">
        <v>1</v>
      </c>
      <c r="DE336" s="817"/>
    </row>
    <row r="337" spans="1:109" ht="38.25">
      <c r="A337" s="879" t="s">
        <v>1036</v>
      </c>
      <c r="B337" s="776">
        <v>331</v>
      </c>
      <c r="C337" s="792" t="s">
        <v>3269</v>
      </c>
      <c r="D337" s="776" t="s">
        <v>3250</v>
      </c>
      <c r="E337" s="776" t="s">
        <v>1819</v>
      </c>
      <c r="F337" s="788" t="s">
        <v>3270</v>
      </c>
      <c r="G337" s="793" t="s">
        <v>3271</v>
      </c>
      <c r="H337" s="794" t="s">
        <v>3272</v>
      </c>
      <c r="I337" s="795">
        <v>0</v>
      </c>
      <c r="J337" s="796">
        <v>1</v>
      </c>
      <c r="K337" s="796"/>
      <c r="L337" s="796"/>
      <c r="M337" s="796">
        <v>0</v>
      </c>
      <c r="N337" s="796"/>
      <c r="O337" s="796"/>
      <c r="P337" s="797"/>
      <c r="Q337" s="798">
        <f t="shared" si="5"/>
        <v>1</v>
      </c>
      <c r="R337" s="792" t="s">
        <v>963</v>
      </c>
      <c r="S337" s="776"/>
      <c r="T337" s="799"/>
      <c r="U337" s="776" t="s">
        <v>1967</v>
      </c>
      <c r="V337" s="776" t="s">
        <v>990</v>
      </c>
      <c r="W337" s="776" t="s">
        <v>3273</v>
      </c>
      <c r="X337" s="1314">
        <v>1</v>
      </c>
      <c r="Y337" s="801" t="s">
        <v>966</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1854</v>
      </c>
      <c r="BR337" s="803" t="s">
        <v>1854</v>
      </c>
      <c r="BS337" s="803" t="s">
        <v>1854</v>
      </c>
      <c r="BT337" s="803" t="s">
        <v>1854</v>
      </c>
      <c r="BU337" s="808" t="s">
        <v>1854</v>
      </c>
      <c r="BV337" s="811" t="s">
        <v>1854</v>
      </c>
      <c r="BW337" s="803" t="s">
        <v>1854</v>
      </c>
      <c r="BX337" s="803" t="s">
        <v>1854</v>
      </c>
      <c r="BY337" s="803" t="s">
        <v>1854</v>
      </c>
      <c r="BZ337" s="803" t="s">
        <v>1854</v>
      </c>
      <c r="CA337" s="811" t="s">
        <v>1854</v>
      </c>
      <c r="CB337" s="803" t="s">
        <v>1854</v>
      </c>
      <c r="CC337" s="803" t="s">
        <v>1854</v>
      </c>
      <c r="CD337" s="803" t="s">
        <v>1854</v>
      </c>
      <c r="CE337" s="808" t="s">
        <v>1854</v>
      </c>
      <c r="CF337" s="803" t="s">
        <v>1854</v>
      </c>
      <c r="CG337" s="803" t="s">
        <v>1854</v>
      </c>
      <c r="CH337" s="803" t="s">
        <v>1854</v>
      </c>
      <c r="CI337" s="803" t="s">
        <v>1854</v>
      </c>
      <c r="CJ337" s="803" t="s">
        <v>1854</v>
      </c>
      <c r="CK337" s="811" t="s">
        <v>1854</v>
      </c>
      <c r="CL337" s="803" t="s">
        <v>1854</v>
      </c>
      <c r="CM337" s="803" t="s">
        <v>1854</v>
      </c>
      <c r="CN337" s="803" t="s">
        <v>1854</v>
      </c>
      <c r="CO337" s="808" t="s">
        <v>1854</v>
      </c>
      <c r="CP337" s="811" t="s">
        <v>1854</v>
      </c>
      <c r="CQ337" s="803" t="s">
        <v>1854</v>
      </c>
      <c r="CR337" s="803" t="s">
        <v>1854</v>
      </c>
      <c r="CS337" s="803" t="s">
        <v>1854</v>
      </c>
      <c r="CT337" s="808" t="s">
        <v>1854</v>
      </c>
      <c r="CU337" s="1288" t="s">
        <v>1854</v>
      </c>
      <c r="CV337" s="1287" t="s">
        <v>1854</v>
      </c>
      <c r="CW337" s="1287" t="s">
        <v>1854</v>
      </c>
      <c r="CX337" s="1289" t="s">
        <v>1854</v>
      </c>
      <c r="CY337" s="1287" t="s">
        <v>1854</v>
      </c>
      <c r="CZ337" s="1287" t="s">
        <v>1854</v>
      </c>
      <c r="DA337" s="1287" t="s">
        <v>1854</v>
      </c>
      <c r="DB337" s="1289" t="s">
        <v>1854</v>
      </c>
      <c r="DC337" s="788"/>
      <c r="DD337" s="816">
        <v>1</v>
      </c>
      <c r="DE337" s="817"/>
    </row>
    <row r="338" spans="1:109" ht="25.5">
      <c r="A338" s="775" t="s">
        <v>1036</v>
      </c>
      <c r="B338" s="776">
        <v>332</v>
      </c>
      <c r="C338" s="792" t="s">
        <v>3274</v>
      </c>
      <c r="D338" s="776" t="s">
        <v>3250</v>
      </c>
      <c r="E338" s="776" t="s">
        <v>1801</v>
      </c>
      <c r="F338" s="788" t="s">
        <v>3275</v>
      </c>
      <c r="G338" s="793" t="s">
        <v>3276</v>
      </c>
      <c r="H338" s="794" t="s">
        <v>3277</v>
      </c>
      <c r="I338" s="795">
        <v>0.5</v>
      </c>
      <c r="J338" s="796">
        <v>0.5</v>
      </c>
      <c r="K338" s="796"/>
      <c r="L338" s="796"/>
      <c r="M338" s="796">
        <v>0</v>
      </c>
      <c r="N338" s="796"/>
      <c r="O338" s="796"/>
      <c r="P338" s="797"/>
      <c r="Q338" s="798">
        <f t="shared" si="5"/>
        <v>1</v>
      </c>
      <c r="R338" s="792" t="s">
        <v>986</v>
      </c>
      <c r="S338" s="776" t="s">
        <v>964</v>
      </c>
      <c r="T338" s="799" t="s">
        <v>965</v>
      </c>
      <c r="U338" s="776" t="s">
        <v>2202</v>
      </c>
      <c r="V338" s="776" t="s">
        <v>990</v>
      </c>
      <c r="W338" s="776" t="s">
        <v>3278</v>
      </c>
      <c r="X338" s="1314">
        <v>1</v>
      </c>
      <c r="Y338" s="822" t="s">
        <v>966</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961</v>
      </c>
      <c r="BM338" s="788" t="s">
        <v>961</v>
      </c>
      <c r="BN338" s="788" t="s">
        <v>961</v>
      </c>
      <c r="BO338" s="788" t="s">
        <v>961</v>
      </c>
      <c r="BP338" s="799" t="s">
        <v>961</v>
      </c>
      <c r="BQ338" s="811" t="s">
        <v>1854</v>
      </c>
      <c r="BR338" s="803" t="s">
        <v>1854</v>
      </c>
      <c r="BS338" s="803" t="s">
        <v>1854</v>
      </c>
      <c r="BT338" s="803" t="s">
        <v>1854</v>
      </c>
      <c r="BU338" s="808" t="s">
        <v>1854</v>
      </c>
      <c r="BV338" s="811" t="s">
        <v>1854</v>
      </c>
      <c r="BW338" s="803" t="s">
        <v>1854</v>
      </c>
      <c r="BX338" s="803" t="s">
        <v>1854</v>
      </c>
      <c r="BY338" s="803" t="s">
        <v>1854</v>
      </c>
      <c r="BZ338" s="803" t="s">
        <v>1854</v>
      </c>
      <c r="CA338" s="811" t="s">
        <v>1854</v>
      </c>
      <c r="CB338" s="803" t="s">
        <v>1854</v>
      </c>
      <c r="CC338" s="803" t="s">
        <v>1854</v>
      </c>
      <c r="CD338" s="803" t="s">
        <v>1854</v>
      </c>
      <c r="CE338" s="808" t="s">
        <v>1854</v>
      </c>
      <c r="CF338" s="803" t="s">
        <v>1854</v>
      </c>
      <c r="CG338" s="803" t="s">
        <v>1854</v>
      </c>
      <c r="CH338" s="803" t="s">
        <v>1854</v>
      </c>
      <c r="CI338" s="803" t="s">
        <v>1854</v>
      </c>
      <c r="CJ338" s="808" t="s">
        <v>1854</v>
      </c>
      <c r="CK338" s="811">
        <v>229</v>
      </c>
      <c r="CL338" s="803">
        <v>355</v>
      </c>
      <c r="CM338" s="803">
        <v>486</v>
      </c>
      <c r="CN338" s="803">
        <v>627</v>
      </c>
      <c r="CO338" s="808">
        <v>725</v>
      </c>
      <c r="CP338" s="811" t="s">
        <v>1854</v>
      </c>
      <c r="CQ338" s="803" t="s">
        <v>1854</v>
      </c>
      <c r="CR338" s="803" t="s">
        <v>1854</v>
      </c>
      <c r="CS338" s="803" t="s">
        <v>1854</v>
      </c>
      <c r="CT338" s="808" t="s">
        <v>1854</v>
      </c>
      <c r="CU338" s="1288">
        <v>-2.5000000000000001E-3</v>
      </c>
      <c r="CV338" s="1287" t="s">
        <v>1854</v>
      </c>
      <c r="CW338" s="1287" t="s">
        <v>1854</v>
      </c>
      <c r="CX338" s="1289" t="s">
        <v>1854</v>
      </c>
      <c r="CY338" s="1287">
        <v>1.25E-3</v>
      </c>
      <c r="CZ338" s="1287" t="s">
        <v>1854</v>
      </c>
      <c r="DA338" s="1287" t="s">
        <v>1854</v>
      </c>
      <c r="DB338" s="1289" t="s">
        <v>1854</v>
      </c>
      <c r="DC338" s="788"/>
      <c r="DD338" s="816">
        <v>1</v>
      </c>
      <c r="DE338" s="817"/>
    </row>
    <row r="339" spans="1:109" ht="25.5">
      <c r="A339" s="775" t="s">
        <v>1036</v>
      </c>
      <c r="B339" s="776">
        <v>333</v>
      </c>
      <c r="C339" s="834" t="s">
        <v>3279</v>
      </c>
      <c r="D339" s="776" t="s">
        <v>3250</v>
      </c>
      <c r="E339" s="776" t="s">
        <v>1801</v>
      </c>
      <c r="F339" s="788" t="s">
        <v>3280</v>
      </c>
      <c r="G339" s="793" t="s">
        <v>3281</v>
      </c>
      <c r="H339" s="794" t="s">
        <v>3282</v>
      </c>
      <c r="I339" s="795">
        <v>0.16200000000000001</v>
      </c>
      <c r="J339" s="796">
        <v>0.83799999999999997</v>
      </c>
      <c r="K339" s="796"/>
      <c r="L339" s="796"/>
      <c r="M339" s="796">
        <v>0</v>
      </c>
      <c r="N339" s="796"/>
      <c r="O339" s="796"/>
      <c r="P339" s="797"/>
      <c r="Q339" s="798">
        <f t="shared" si="5"/>
        <v>1</v>
      </c>
      <c r="R339" s="792" t="s">
        <v>963</v>
      </c>
      <c r="S339" s="776"/>
      <c r="T339" s="799"/>
      <c r="U339" s="776" t="s">
        <v>2045</v>
      </c>
      <c r="V339" s="776" t="s">
        <v>990</v>
      </c>
      <c r="W339" s="776" t="s">
        <v>3283</v>
      </c>
      <c r="X339" s="1314">
        <v>1</v>
      </c>
      <c r="Y339" s="822" t="s">
        <v>977</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1854</v>
      </c>
      <c r="BR339" s="803" t="s">
        <v>1854</v>
      </c>
      <c r="BS339" s="803" t="s">
        <v>1854</v>
      </c>
      <c r="BT339" s="803" t="s">
        <v>1854</v>
      </c>
      <c r="BU339" s="808" t="s">
        <v>1854</v>
      </c>
      <c r="BV339" s="811" t="s">
        <v>1854</v>
      </c>
      <c r="BW339" s="803" t="s">
        <v>1854</v>
      </c>
      <c r="BX339" s="803" t="s">
        <v>1854</v>
      </c>
      <c r="BY339" s="803" t="s">
        <v>1854</v>
      </c>
      <c r="BZ339" s="803" t="s">
        <v>1854</v>
      </c>
      <c r="CA339" s="811" t="s">
        <v>1854</v>
      </c>
      <c r="CB339" s="803" t="s">
        <v>1854</v>
      </c>
      <c r="CC339" s="803" t="s">
        <v>1854</v>
      </c>
      <c r="CD339" s="803" t="s">
        <v>1854</v>
      </c>
      <c r="CE339" s="808" t="s">
        <v>1854</v>
      </c>
      <c r="CF339" s="803" t="s">
        <v>1854</v>
      </c>
      <c r="CG339" s="803" t="s">
        <v>1854</v>
      </c>
      <c r="CH339" s="803" t="s">
        <v>1854</v>
      </c>
      <c r="CI339" s="803" t="s">
        <v>1854</v>
      </c>
      <c r="CJ339" s="808" t="s">
        <v>1854</v>
      </c>
      <c r="CK339" s="811" t="s">
        <v>1854</v>
      </c>
      <c r="CL339" s="803" t="s">
        <v>1854</v>
      </c>
      <c r="CM339" s="803" t="s">
        <v>1854</v>
      </c>
      <c r="CN339" s="803" t="s">
        <v>1854</v>
      </c>
      <c r="CO339" s="808" t="s">
        <v>1854</v>
      </c>
      <c r="CP339" s="811" t="s">
        <v>1854</v>
      </c>
      <c r="CQ339" s="803" t="s">
        <v>1854</v>
      </c>
      <c r="CR339" s="803" t="s">
        <v>1854</v>
      </c>
      <c r="CS339" s="803" t="s">
        <v>1854</v>
      </c>
      <c r="CT339" s="808" t="s">
        <v>1854</v>
      </c>
      <c r="CU339" s="1288" t="s">
        <v>1854</v>
      </c>
      <c r="CV339" s="1287" t="s">
        <v>1854</v>
      </c>
      <c r="CW339" s="1287" t="s">
        <v>1854</v>
      </c>
      <c r="CX339" s="1289" t="s">
        <v>1854</v>
      </c>
      <c r="CY339" s="1287" t="s">
        <v>1854</v>
      </c>
      <c r="CZ339" s="1287" t="s">
        <v>1854</v>
      </c>
      <c r="DA339" s="1287" t="s">
        <v>1854</v>
      </c>
      <c r="DB339" s="1289" t="s">
        <v>1854</v>
      </c>
      <c r="DC339" s="788"/>
      <c r="DD339" s="816">
        <v>1</v>
      </c>
      <c r="DE339" s="817"/>
    </row>
    <row r="340" spans="1:109" ht="25.5">
      <c r="A340" s="775" t="s">
        <v>1036</v>
      </c>
      <c r="B340" s="776">
        <v>334</v>
      </c>
      <c r="C340" s="792" t="s">
        <v>3284</v>
      </c>
      <c r="D340" s="776" t="s">
        <v>3285</v>
      </c>
      <c r="E340" s="776" t="s">
        <v>1819</v>
      </c>
      <c r="F340" s="788" t="s">
        <v>2310</v>
      </c>
      <c r="G340" s="793" t="s">
        <v>124</v>
      </c>
      <c r="H340" s="794" t="s">
        <v>3286</v>
      </c>
      <c r="I340" s="795">
        <v>0</v>
      </c>
      <c r="J340" s="796">
        <v>1</v>
      </c>
      <c r="K340" s="796"/>
      <c r="L340" s="796"/>
      <c r="M340" s="796">
        <v>0</v>
      </c>
      <c r="N340" s="796"/>
      <c r="O340" s="796"/>
      <c r="P340" s="797"/>
      <c r="Q340" s="798">
        <f t="shared" si="5"/>
        <v>1</v>
      </c>
      <c r="R340" s="792" t="s">
        <v>983</v>
      </c>
      <c r="S340" s="776" t="s">
        <v>964</v>
      </c>
      <c r="T340" s="799" t="s">
        <v>965</v>
      </c>
      <c r="U340" s="776" t="s">
        <v>1838</v>
      </c>
      <c r="V340" s="776" t="s">
        <v>1039</v>
      </c>
      <c r="W340" s="776" t="s">
        <v>3287</v>
      </c>
      <c r="X340" s="1314">
        <v>2</v>
      </c>
      <c r="Y340" s="822" t="s">
        <v>977</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1036</v>
      </c>
      <c r="B341" s="776">
        <v>335</v>
      </c>
      <c r="C341" s="792" t="s">
        <v>3288</v>
      </c>
      <c r="D341" s="776" t="s">
        <v>3285</v>
      </c>
      <c r="E341" s="776" t="s">
        <v>1808</v>
      </c>
      <c r="F341" s="788" t="s">
        <v>3289</v>
      </c>
      <c r="G341" s="793" t="s">
        <v>130</v>
      </c>
      <c r="H341" s="794" t="s">
        <v>3290</v>
      </c>
      <c r="I341" s="795">
        <v>0</v>
      </c>
      <c r="J341" s="796">
        <v>1</v>
      </c>
      <c r="K341" s="796"/>
      <c r="L341" s="796"/>
      <c r="M341" s="796">
        <v>0</v>
      </c>
      <c r="N341" s="796"/>
      <c r="O341" s="796"/>
      <c r="P341" s="797"/>
      <c r="Q341" s="798">
        <f t="shared" si="5"/>
        <v>1</v>
      </c>
      <c r="R341" s="792" t="s">
        <v>986</v>
      </c>
      <c r="S341" s="776" t="s">
        <v>964</v>
      </c>
      <c r="T341" s="799" t="s">
        <v>965</v>
      </c>
      <c r="U341" s="776" t="s">
        <v>1804</v>
      </c>
      <c r="V341" s="776" t="s">
        <v>985</v>
      </c>
      <c r="W341" s="776" t="s">
        <v>3291</v>
      </c>
      <c r="X341" s="1315">
        <v>0</v>
      </c>
      <c r="Y341" s="824" t="s">
        <v>977</v>
      </c>
      <c r="Z341" s="793" t="s">
        <v>130</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1036</v>
      </c>
      <c r="B342" s="776">
        <v>336</v>
      </c>
      <c r="C342" s="792" t="s">
        <v>3292</v>
      </c>
      <c r="D342" s="776" t="s">
        <v>3285</v>
      </c>
      <c r="E342" s="776" t="s">
        <v>1819</v>
      </c>
      <c r="F342" s="788" t="s">
        <v>3293</v>
      </c>
      <c r="G342" s="793" t="s">
        <v>491</v>
      </c>
      <c r="H342" s="794" t="s">
        <v>3294</v>
      </c>
      <c r="I342" s="795">
        <v>1</v>
      </c>
      <c r="J342" s="796">
        <v>0</v>
      </c>
      <c r="K342" s="796"/>
      <c r="L342" s="796"/>
      <c r="M342" s="796">
        <v>0</v>
      </c>
      <c r="N342" s="796"/>
      <c r="O342" s="796"/>
      <c r="P342" s="797"/>
      <c r="Q342" s="798">
        <f t="shared" si="5"/>
        <v>1</v>
      </c>
      <c r="R342" s="792" t="s">
        <v>963</v>
      </c>
      <c r="S342" s="776"/>
      <c r="T342" s="799"/>
      <c r="U342" s="776" t="s">
        <v>2857</v>
      </c>
      <c r="V342" s="776" t="s">
        <v>269</v>
      </c>
      <c r="W342" s="776" t="s">
        <v>1061</v>
      </c>
      <c r="X342" s="1315">
        <v>1</v>
      </c>
      <c r="Y342" s="822" t="s">
        <v>977</v>
      </c>
      <c r="Z342" s="793" t="s">
        <v>491</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1036</v>
      </c>
      <c r="B343" s="776">
        <v>337</v>
      </c>
      <c r="C343" s="792" t="s">
        <v>3295</v>
      </c>
      <c r="D343" s="776" t="s">
        <v>3285</v>
      </c>
      <c r="E343" s="776" t="s">
        <v>1819</v>
      </c>
      <c r="F343" s="788" t="s">
        <v>3296</v>
      </c>
      <c r="G343" s="793" t="s">
        <v>154</v>
      </c>
      <c r="H343" s="794" t="s">
        <v>3297</v>
      </c>
      <c r="I343" s="795">
        <v>0</v>
      </c>
      <c r="J343" s="796">
        <v>1</v>
      </c>
      <c r="K343" s="796"/>
      <c r="L343" s="796"/>
      <c r="M343" s="796">
        <v>0</v>
      </c>
      <c r="N343" s="796"/>
      <c r="O343" s="796"/>
      <c r="P343" s="797"/>
      <c r="Q343" s="798">
        <f t="shared" si="5"/>
        <v>1</v>
      </c>
      <c r="R343" s="792" t="s">
        <v>986</v>
      </c>
      <c r="S343" s="776" t="s">
        <v>964</v>
      </c>
      <c r="T343" s="799" t="s">
        <v>965</v>
      </c>
      <c r="U343" s="776" t="s">
        <v>1832</v>
      </c>
      <c r="V343" s="776" t="s">
        <v>990</v>
      </c>
      <c r="W343" s="776" t="s">
        <v>3298</v>
      </c>
      <c r="X343" s="1314">
        <v>1</v>
      </c>
      <c r="Y343" s="825" t="s">
        <v>977</v>
      </c>
      <c r="Z343" s="793" t="s">
        <v>154</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1036</v>
      </c>
      <c r="B344" s="776">
        <v>338</v>
      </c>
      <c r="C344" s="792" t="s">
        <v>3299</v>
      </c>
      <c r="D344" s="776" t="s">
        <v>3285</v>
      </c>
      <c r="E344" s="776" t="s">
        <v>1819</v>
      </c>
      <c r="F344" s="788" t="s">
        <v>3300</v>
      </c>
      <c r="G344" s="793" t="s">
        <v>160</v>
      </c>
      <c r="H344" s="794" t="s">
        <v>3301</v>
      </c>
      <c r="I344" s="795">
        <v>0.10100000000000001</v>
      </c>
      <c r="J344" s="796">
        <v>0.89900000000000002</v>
      </c>
      <c r="K344" s="796"/>
      <c r="L344" s="796"/>
      <c r="M344" s="796">
        <v>0</v>
      </c>
      <c r="N344" s="796"/>
      <c r="O344" s="796"/>
      <c r="P344" s="797"/>
      <c r="Q344" s="798">
        <f t="shared" si="5"/>
        <v>1</v>
      </c>
      <c r="R344" s="792" t="s">
        <v>986</v>
      </c>
      <c r="S344" s="776" t="s">
        <v>964</v>
      </c>
      <c r="T344" s="799" t="s">
        <v>965</v>
      </c>
      <c r="U344" s="776" t="s">
        <v>1832</v>
      </c>
      <c r="V344" s="776" t="s">
        <v>269</v>
      </c>
      <c r="W344" s="776" t="s">
        <v>1061</v>
      </c>
      <c r="X344" s="1314">
        <v>2</v>
      </c>
      <c r="Y344" s="829" t="s">
        <v>977</v>
      </c>
      <c r="Z344" s="793" t="s">
        <v>160</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1036</v>
      </c>
      <c r="B345" s="776">
        <v>339</v>
      </c>
      <c r="C345" s="792" t="s">
        <v>3302</v>
      </c>
      <c r="D345" s="776" t="s">
        <v>3285</v>
      </c>
      <c r="E345" s="776" t="s">
        <v>1808</v>
      </c>
      <c r="F345" s="788" t="s">
        <v>3303</v>
      </c>
      <c r="G345" s="793" t="s">
        <v>3304</v>
      </c>
      <c r="H345" s="794" t="s">
        <v>3305</v>
      </c>
      <c r="I345" s="795">
        <v>0</v>
      </c>
      <c r="J345" s="796">
        <v>1</v>
      </c>
      <c r="K345" s="796"/>
      <c r="L345" s="796"/>
      <c r="M345" s="796">
        <v>0</v>
      </c>
      <c r="N345" s="796"/>
      <c r="O345" s="796"/>
      <c r="P345" s="797"/>
      <c r="Q345" s="798">
        <f t="shared" si="5"/>
        <v>1</v>
      </c>
      <c r="R345" s="792" t="s">
        <v>986</v>
      </c>
      <c r="S345" s="776" t="s">
        <v>964</v>
      </c>
      <c r="T345" s="799" t="s">
        <v>965</v>
      </c>
      <c r="U345" s="776" t="s">
        <v>2062</v>
      </c>
      <c r="V345" s="776" t="s">
        <v>990</v>
      </c>
      <c r="W345" s="776" t="s">
        <v>3306</v>
      </c>
      <c r="X345" s="1314">
        <v>2</v>
      </c>
      <c r="Y345" s="824" t="s">
        <v>977</v>
      </c>
      <c r="Z345" s="793" t="s">
        <v>1914</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961</v>
      </c>
      <c r="BM345" s="788" t="s">
        <v>961</v>
      </c>
      <c r="BN345" s="788" t="s">
        <v>961</v>
      </c>
      <c r="BO345" s="788" t="s">
        <v>961</v>
      </c>
      <c r="BP345" s="799" t="s">
        <v>961</v>
      </c>
      <c r="BQ345" s="811" t="s">
        <v>1854</v>
      </c>
      <c r="BR345" s="803" t="s">
        <v>1854</v>
      </c>
      <c r="BS345" s="803" t="s">
        <v>1854</v>
      </c>
      <c r="BT345" s="803" t="s">
        <v>1854</v>
      </c>
      <c r="BU345" s="808" t="s">
        <v>1854</v>
      </c>
      <c r="BV345" s="811" t="s">
        <v>1854</v>
      </c>
      <c r="BW345" s="803" t="s">
        <v>1854</v>
      </c>
      <c r="BX345" s="803" t="s">
        <v>1854</v>
      </c>
      <c r="BY345" s="803" t="s">
        <v>1854</v>
      </c>
      <c r="BZ345" s="803" t="s">
        <v>1854</v>
      </c>
      <c r="CA345" s="811" t="s">
        <v>1854</v>
      </c>
      <c r="CB345" s="803" t="s">
        <v>1854</v>
      </c>
      <c r="CC345" s="803" t="s">
        <v>1854</v>
      </c>
      <c r="CD345" s="803" t="s">
        <v>1854</v>
      </c>
      <c r="CE345" s="808" t="s">
        <v>1854</v>
      </c>
      <c r="CF345" s="803" t="s">
        <v>1854</v>
      </c>
      <c r="CG345" s="803" t="s">
        <v>1854</v>
      </c>
      <c r="CH345" s="803" t="s">
        <v>1854</v>
      </c>
      <c r="CI345" s="803" t="s">
        <v>1854</v>
      </c>
      <c r="CJ345" s="808" t="s">
        <v>1854</v>
      </c>
      <c r="CK345" s="811" t="s">
        <v>1854</v>
      </c>
      <c r="CL345" s="803" t="s">
        <v>1854</v>
      </c>
      <c r="CM345" s="803" t="s">
        <v>1854</v>
      </c>
      <c r="CN345" s="803" t="s">
        <v>1854</v>
      </c>
      <c r="CO345" s="808" t="s">
        <v>1854</v>
      </c>
      <c r="CP345" s="811" t="s">
        <v>1854</v>
      </c>
      <c r="CQ345" s="803" t="s">
        <v>1854</v>
      </c>
      <c r="CR345" s="803" t="s">
        <v>1854</v>
      </c>
      <c r="CS345" s="803" t="s">
        <v>1854</v>
      </c>
      <c r="CT345" s="808" t="s">
        <v>1854</v>
      </c>
      <c r="CU345" s="1288">
        <v>-1.083</v>
      </c>
      <c r="CV345" s="1287" t="s">
        <v>1854</v>
      </c>
      <c r="CW345" s="1287" t="s">
        <v>1854</v>
      </c>
      <c r="CX345" s="1289" t="s">
        <v>1854</v>
      </c>
      <c r="CY345" s="1287">
        <v>0.90200000000000002</v>
      </c>
      <c r="CZ345" s="1287" t="s">
        <v>1854</v>
      </c>
      <c r="DA345" s="1287" t="s">
        <v>1854</v>
      </c>
      <c r="DB345" s="1289" t="s">
        <v>1854</v>
      </c>
      <c r="DC345" s="788"/>
      <c r="DD345" s="816">
        <v>1</v>
      </c>
      <c r="DE345" s="817"/>
    </row>
    <row r="346" spans="1:109" ht="25.5">
      <c r="A346" s="775" t="s">
        <v>1036</v>
      </c>
      <c r="B346" s="776">
        <v>340</v>
      </c>
      <c r="C346" s="792" t="s">
        <v>3307</v>
      </c>
      <c r="D346" s="776" t="s">
        <v>3285</v>
      </c>
      <c r="E346" s="776" t="s">
        <v>1819</v>
      </c>
      <c r="F346" s="788" t="s">
        <v>3308</v>
      </c>
      <c r="G346" s="793" t="s">
        <v>2470</v>
      </c>
      <c r="H346" s="794" t="s">
        <v>3309</v>
      </c>
      <c r="I346" s="795">
        <v>0</v>
      </c>
      <c r="J346" s="796">
        <v>1</v>
      </c>
      <c r="K346" s="796"/>
      <c r="L346" s="796"/>
      <c r="M346" s="796">
        <v>0</v>
      </c>
      <c r="N346" s="796"/>
      <c r="O346" s="796"/>
      <c r="P346" s="797"/>
      <c r="Q346" s="798">
        <f t="shared" si="5"/>
        <v>1</v>
      </c>
      <c r="R346" s="792" t="s">
        <v>986</v>
      </c>
      <c r="S346" s="776" t="s">
        <v>964</v>
      </c>
      <c r="T346" s="799" t="s">
        <v>965</v>
      </c>
      <c r="U346" s="776" t="s">
        <v>2150</v>
      </c>
      <c r="V346" s="776" t="s">
        <v>1030</v>
      </c>
      <c r="W346" s="776" t="s">
        <v>3310</v>
      </c>
      <c r="X346" s="1314">
        <v>0</v>
      </c>
      <c r="Y346" s="829" t="s">
        <v>977</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961</v>
      </c>
      <c r="BM346" s="788" t="s">
        <v>961</v>
      </c>
      <c r="BN346" s="788" t="s">
        <v>961</v>
      </c>
      <c r="BO346" s="788" t="s">
        <v>961</v>
      </c>
      <c r="BP346" s="799" t="s">
        <v>961</v>
      </c>
      <c r="BQ346" s="811" t="s">
        <v>1854</v>
      </c>
      <c r="BR346" s="803" t="s">
        <v>1854</v>
      </c>
      <c r="BS346" s="803" t="s">
        <v>1854</v>
      </c>
      <c r="BT346" s="803" t="s">
        <v>1854</v>
      </c>
      <c r="BU346" s="808" t="s">
        <v>1854</v>
      </c>
      <c r="BV346" s="811" t="s">
        <v>1854</v>
      </c>
      <c r="BW346" s="803" t="s">
        <v>1854</v>
      </c>
      <c r="BX346" s="803" t="s">
        <v>1854</v>
      </c>
      <c r="BY346" s="803" t="s">
        <v>1854</v>
      </c>
      <c r="BZ346" s="803" t="s">
        <v>1854</v>
      </c>
      <c r="CA346" s="811" t="s">
        <v>1854</v>
      </c>
      <c r="CB346" s="803" t="s">
        <v>1854</v>
      </c>
      <c r="CC346" s="803" t="s">
        <v>1854</v>
      </c>
      <c r="CD346" s="803" t="s">
        <v>1854</v>
      </c>
      <c r="CE346" s="808" t="s">
        <v>1854</v>
      </c>
      <c r="CF346" s="803" t="s">
        <v>1854</v>
      </c>
      <c r="CG346" s="803" t="s">
        <v>1854</v>
      </c>
      <c r="CH346" s="803" t="s">
        <v>1854</v>
      </c>
      <c r="CI346" s="803" t="s">
        <v>1854</v>
      </c>
      <c r="CJ346" s="808" t="s">
        <v>1854</v>
      </c>
      <c r="CK346" s="811" t="s">
        <v>1854</v>
      </c>
      <c r="CL346" s="803" t="s">
        <v>1854</v>
      </c>
      <c r="CM346" s="803" t="s">
        <v>1854</v>
      </c>
      <c r="CN346" s="803" t="s">
        <v>1854</v>
      </c>
      <c r="CO346" s="808" t="s">
        <v>1854</v>
      </c>
      <c r="CP346" s="811" t="s">
        <v>1854</v>
      </c>
      <c r="CQ346" s="803" t="s">
        <v>1854</v>
      </c>
      <c r="CR346" s="803" t="s">
        <v>1854</v>
      </c>
      <c r="CS346" s="803" t="s">
        <v>1854</v>
      </c>
      <c r="CT346" s="808" t="s">
        <v>1854</v>
      </c>
      <c r="CU346" s="1288">
        <v>-0.129</v>
      </c>
      <c r="CV346" s="1287" t="s">
        <v>1854</v>
      </c>
      <c r="CW346" s="1287" t="s">
        <v>1854</v>
      </c>
      <c r="CX346" s="1289" t="s">
        <v>1854</v>
      </c>
      <c r="CY346" s="1287">
        <v>6.8000000000000005E-2</v>
      </c>
      <c r="CZ346" s="1287" t="s">
        <v>1854</v>
      </c>
      <c r="DA346" s="1287" t="s">
        <v>1854</v>
      </c>
      <c r="DB346" s="1289" t="s">
        <v>1854</v>
      </c>
      <c r="DC346" s="788"/>
      <c r="DD346" s="816">
        <v>1</v>
      </c>
      <c r="DE346" s="817"/>
    </row>
    <row r="347" spans="1:109" ht="38.25">
      <c r="A347" s="775" t="s">
        <v>1036</v>
      </c>
      <c r="B347" s="776">
        <v>341</v>
      </c>
      <c r="C347" s="931" t="s">
        <v>3311</v>
      </c>
      <c r="D347" s="776" t="s">
        <v>3285</v>
      </c>
      <c r="E347" s="776" t="s">
        <v>1819</v>
      </c>
      <c r="F347" s="788" t="s">
        <v>3312</v>
      </c>
      <c r="G347" s="793" t="s">
        <v>3313</v>
      </c>
      <c r="H347" s="794" t="s">
        <v>3314</v>
      </c>
      <c r="I347" s="795">
        <v>0</v>
      </c>
      <c r="J347" s="796">
        <v>1</v>
      </c>
      <c r="K347" s="796"/>
      <c r="L347" s="796"/>
      <c r="M347" s="796">
        <v>0</v>
      </c>
      <c r="N347" s="796"/>
      <c r="O347" s="796"/>
      <c r="P347" s="797"/>
      <c r="Q347" s="798">
        <f t="shared" si="5"/>
        <v>1</v>
      </c>
      <c r="R347" s="792" t="s">
        <v>983</v>
      </c>
      <c r="S347" s="776" t="s">
        <v>964</v>
      </c>
      <c r="T347" s="799" t="s">
        <v>965</v>
      </c>
      <c r="U347" s="776" t="s">
        <v>1998</v>
      </c>
      <c r="V347" s="776" t="s">
        <v>269</v>
      </c>
      <c r="W347" s="776" t="s">
        <v>3315</v>
      </c>
      <c r="X347" s="1314">
        <v>1</v>
      </c>
      <c r="Y347" s="822" t="s">
        <v>966</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8">
        <v>55.1</v>
      </c>
      <c r="AT347" s="1997">
        <v>55.1</v>
      </c>
      <c r="AU347" s="823">
        <v>100</v>
      </c>
      <c r="AV347" s="811"/>
      <c r="AW347" s="803"/>
      <c r="AX347" s="803"/>
      <c r="AY347" s="803"/>
      <c r="AZ347" s="803"/>
      <c r="BA347" s="803"/>
      <c r="BB347" s="803"/>
      <c r="BC347" s="803"/>
      <c r="BD347" s="803"/>
      <c r="BE347" s="803"/>
      <c r="BF347" s="803"/>
      <c r="BG347" s="803"/>
      <c r="BH347" s="803"/>
      <c r="BI347" s="803"/>
      <c r="BJ347" s="803"/>
      <c r="BK347" s="808"/>
      <c r="BL347" s="1961" t="s">
        <v>961</v>
      </c>
      <c r="BM347" s="1962" t="s">
        <v>961</v>
      </c>
      <c r="BN347" s="1962" t="s">
        <v>961</v>
      </c>
      <c r="BO347" s="1962" t="s">
        <v>961</v>
      </c>
      <c r="BP347" s="799" t="s">
        <v>961</v>
      </c>
      <c r="BQ347" s="811" t="s">
        <v>1854</v>
      </c>
      <c r="BR347" s="803" t="s">
        <v>1854</v>
      </c>
      <c r="BS347" s="803" t="s">
        <v>1854</v>
      </c>
      <c r="BT347" s="803" t="s">
        <v>1854</v>
      </c>
      <c r="BU347" s="808" t="s">
        <v>1854</v>
      </c>
      <c r="BV347" s="811" t="s">
        <v>1854</v>
      </c>
      <c r="BW347" s="803" t="s">
        <v>1854</v>
      </c>
      <c r="BX347" s="803" t="s">
        <v>1854</v>
      </c>
      <c r="BY347" s="803" t="s">
        <v>1854</v>
      </c>
      <c r="BZ347" s="803" t="s">
        <v>1854</v>
      </c>
      <c r="CA347" s="811" t="s">
        <v>1854</v>
      </c>
      <c r="CB347" s="803" t="s">
        <v>1854</v>
      </c>
      <c r="CC347" s="803" t="s">
        <v>1854</v>
      </c>
      <c r="CD347" s="803" t="s">
        <v>1854</v>
      </c>
      <c r="CE347" s="808" t="s">
        <v>1854</v>
      </c>
      <c r="CF347" s="803" t="s">
        <v>1854</v>
      </c>
      <c r="CG347" s="803" t="s">
        <v>1854</v>
      </c>
      <c r="CH347" s="803" t="s">
        <v>1854</v>
      </c>
      <c r="CI347" s="803" t="s">
        <v>1854</v>
      </c>
      <c r="CJ347" s="803" t="s">
        <v>1854</v>
      </c>
      <c r="CK347" s="811" t="s">
        <v>1854</v>
      </c>
      <c r="CL347" s="803" t="s">
        <v>1854</v>
      </c>
      <c r="CM347" s="803" t="s">
        <v>1854</v>
      </c>
      <c r="CN347" s="803" t="s">
        <v>1854</v>
      </c>
      <c r="CO347" s="808" t="s">
        <v>1854</v>
      </c>
      <c r="CP347" s="811" t="s">
        <v>1854</v>
      </c>
      <c r="CQ347" s="803" t="s">
        <v>1854</v>
      </c>
      <c r="CR347" s="803" t="s">
        <v>1854</v>
      </c>
      <c r="CS347" s="803" t="s">
        <v>1854</v>
      </c>
      <c r="CT347" s="808" t="s">
        <v>1854</v>
      </c>
      <c r="CU347" s="1288">
        <v>-5.8200000000000002E-2</v>
      </c>
      <c r="CV347" s="1287" t="s">
        <v>1854</v>
      </c>
      <c r="CW347" s="1287" t="s">
        <v>1854</v>
      </c>
      <c r="CX347" s="1289" t="s">
        <v>1854</v>
      </c>
      <c r="CY347" s="1287" t="s">
        <v>1854</v>
      </c>
      <c r="CZ347" s="1287" t="s">
        <v>1854</v>
      </c>
      <c r="DA347" s="1287" t="s">
        <v>1854</v>
      </c>
      <c r="DB347" s="1289" t="s">
        <v>1854</v>
      </c>
      <c r="DC347" s="788" t="s">
        <v>972</v>
      </c>
      <c r="DD347" s="816">
        <v>1</v>
      </c>
      <c r="DE347" s="817"/>
    </row>
    <row r="348" spans="1:109" ht="25.5">
      <c r="A348" s="775" t="s">
        <v>1036</v>
      </c>
      <c r="B348" s="776">
        <v>342</v>
      </c>
      <c r="C348" s="792" t="s">
        <v>3316</v>
      </c>
      <c r="D348" s="776" t="s">
        <v>3317</v>
      </c>
      <c r="E348" s="776" t="s">
        <v>1819</v>
      </c>
      <c r="F348" s="788" t="s">
        <v>2317</v>
      </c>
      <c r="G348" s="793" t="s">
        <v>3318</v>
      </c>
      <c r="H348" s="794" t="s">
        <v>3319</v>
      </c>
      <c r="I348" s="795">
        <v>0</v>
      </c>
      <c r="J348" s="796">
        <v>0</v>
      </c>
      <c r="K348" s="796"/>
      <c r="L348" s="796"/>
      <c r="M348" s="796">
        <v>1</v>
      </c>
      <c r="N348" s="796"/>
      <c r="O348" s="796"/>
      <c r="P348" s="797"/>
      <c r="Q348" s="798">
        <f t="shared" si="5"/>
        <v>1</v>
      </c>
      <c r="R348" s="792" t="s">
        <v>963</v>
      </c>
      <c r="S348" s="776"/>
      <c r="T348" s="799"/>
      <c r="U348" s="776" t="s">
        <v>2590</v>
      </c>
      <c r="V348" s="776" t="s">
        <v>269</v>
      </c>
      <c r="W348" s="776" t="s">
        <v>1061</v>
      </c>
      <c r="X348" s="1314">
        <v>2</v>
      </c>
      <c r="Y348" s="822" t="s">
        <v>977</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1854</v>
      </c>
      <c r="BR348" s="803" t="s">
        <v>1854</v>
      </c>
      <c r="BS348" s="803" t="s">
        <v>1854</v>
      </c>
      <c r="BT348" s="803" t="s">
        <v>1854</v>
      </c>
      <c r="BU348" s="808" t="s">
        <v>1854</v>
      </c>
      <c r="BV348" s="811" t="s">
        <v>1854</v>
      </c>
      <c r="BW348" s="803" t="s">
        <v>1854</v>
      </c>
      <c r="BX348" s="803" t="s">
        <v>1854</v>
      </c>
      <c r="BY348" s="803" t="s">
        <v>1854</v>
      </c>
      <c r="BZ348" s="803" t="s">
        <v>1854</v>
      </c>
      <c r="CA348" s="811" t="s">
        <v>1854</v>
      </c>
      <c r="CB348" s="803" t="s">
        <v>1854</v>
      </c>
      <c r="CC348" s="803" t="s">
        <v>1854</v>
      </c>
      <c r="CD348" s="803" t="s">
        <v>1854</v>
      </c>
      <c r="CE348" s="808" t="s">
        <v>1854</v>
      </c>
      <c r="CF348" s="803" t="s">
        <v>1854</v>
      </c>
      <c r="CG348" s="803" t="s">
        <v>1854</v>
      </c>
      <c r="CH348" s="803" t="s">
        <v>1854</v>
      </c>
      <c r="CI348" s="803" t="s">
        <v>1854</v>
      </c>
      <c r="CJ348" s="808" t="s">
        <v>1854</v>
      </c>
      <c r="CK348" s="811" t="s">
        <v>1854</v>
      </c>
      <c r="CL348" s="803" t="s">
        <v>1854</v>
      </c>
      <c r="CM348" s="803" t="s">
        <v>1854</v>
      </c>
      <c r="CN348" s="803" t="s">
        <v>1854</v>
      </c>
      <c r="CO348" s="808" t="s">
        <v>1854</v>
      </c>
      <c r="CP348" s="811" t="s">
        <v>1854</v>
      </c>
      <c r="CQ348" s="803" t="s">
        <v>1854</v>
      </c>
      <c r="CR348" s="803" t="s">
        <v>1854</v>
      </c>
      <c r="CS348" s="803" t="s">
        <v>1854</v>
      </c>
      <c r="CT348" s="808" t="s">
        <v>1854</v>
      </c>
      <c r="CU348" s="1288" t="s">
        <v>1854</v>
      </c>
      <c r="CV348" s="1287" t="s">
        <v>1854</v>
      </c>
      <c r="CW348" s="1287" t="s">
        <v>1854</v>
      </c>
      <c r="CX348" s="1289" t="s">
        <v>1854</v>
      </c>
      <c r="CY348" s="1287" t="s">
        <v>1854</v>
      </c>
      <c r="CZ348" s="1287" t="s">
        <v>1854</v>
      </c>
      <c r="DA348" s="1287" t="s">
        <v>1854</v>
      </c>
      <c r="DB348" s="1289" t="s">
        <v>1854</v>
      </c>
      <c r="DC348" s="788"/>
      <c r="DD348" s="816">
        <v>1</v>
      </c>
      <c r="DE348" s="817"/>
    </row>
    <row r="349" spans="1:109" ht="25.5">
      <c r="A349" s="775" t="s">
        <v>1036</v>
      </c>
      <c r="B349" s="776">
        <v>343</v>
      </c>
      <c r="C349" s="792" t="s">
        <v>3320</v>
      </c>
      <c r="D349" s="776" t="s">
        <v>3317</v>
      </c>
      <c r="E349" s="776" t="s">
        <v>1819</v>
      </c>
      <c r="F349" s="788" t="s">
        <v>2321</v>
      </c>
      <c r="G349" s="793" t="s">
        <v>3321</v>
      </c>
      <c r="H349" s="794" t="s">
        <v>3322</v>
      </c>
      <c r="I349" s="795">
        <v>0</v>
      </c>
      <c r="J349" s="796">
        <v>0</v>
      </c>
      <c r="K349" s="796"/>
      <c r="L349" s="796"/>
      <c r="M349" s="796">
        <v>1</v>
      </c>
      <c r="N349" s="796"/>
      <c r="O349" s="796"/>
      <c r="P349" s="797"/>
      <c r="Q349" s="798">
        <f t="shared" si="5"/>
        <v>1</v>
      </c>
      <c r="R349" s="792" t="s">
        <v>983</v>
      </c>
      <c r="S349" s="776" t="s">
        <v>964</v>
      </c>
      <c r="T349" s="799" t="s">
        <v>965</v>
      </c>
      <c r="U349" s="776" t="s">
        <v>2676</v>
      </c>
      <c r="V349" s="776" t="s">
        <v>269</v>
      </c>
      <c r="W349" s="776" t="s">
        <v>1061</v>
      </c>
      <c r="X349" s="1314">
        <v>0</v>
      </c>
      <c r="Y349" s="822" t="s">
        <v>966</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961</v>
      </c>
      <c r="BM349" s="788" t="s">
        <v>961</v>
      </c>
      <c r="BN349" s="788" t="s">
        <v>961</v>
      </c>
      <c r="BO349" s="788" t="s">
        <v>961</v>
      </c>
      <c r="BP349" s="799" t="s">
        <v>961</v>
      </c>
      <c r="BQ349" s="811" t="s">
        <v>1854</v>
      </c>
      <c r="BR349" s="803" t="s">
        <v>1854</v>
      </c>
      <c r="BS349" s="803" t="s">
        <v>1854</v>
      </c>
      <c r="BT349" s="803" t="s">
        <v>1854</v>
      </c>
      <c r="BU349" s="808" t="s">
        <v>1854</v>
      </c>
      <c r="BV349" s="809" t="s">
        <v>1854</v>
      </c>
      <c r="BW349" s="810" t="s">
        <v>1854</v>
      </c>
      <c r="BX349" s="810" t="s">
        <v>1854</v>
      </c>
      <c r="BY349" s="810" t="s">
        <v>1854</v>
      </c>
      <c r="BZ349" s="810" t="s">
        <v>1854</v>
      </c>
      <c r="CA349" s="811" t="s">
        <v>1854</v>
      </c>
      <c r="CB349" s="803" t="s">
        <v>1854</v>
      </c>
      <c r="CC349" s="803" t="s">
        <v>1854</v>
      </c>
      <c r="CD349" s="803" t="s">
        <v>1854</v>
      </c>
      <c r="CE349" s="808" t="s">
        <v>1854</v>
      </c>
      <c r="CF349" s="803" t="s">
        <v>1854</v>
      </c>
      <c r="CG349" s="803" t="s">
        <v>1854</v>
      </c>
      <c r="CH349" s="803" t="s">
        <v>1854</v>
      </c>
      <c r="CI349" s="803" t="s">
        <v>1854</v>
      </c>
      <c r="CJ349" s="808" t="s">
        <v>1854</v>
      </c>
      <c r="CK349" s="811" t="s">
        <v>1854</v>
      </c>
      <c r="CL349" s="803" t="s">
        <v>1854</v>
      </c>
      <c r="CM349" s="803" t="s">
        <v>1854</v>
      </c>
      <c r="CN349" s="803" t="s">
        <v>1854</v>
      </c>
      <c r="CO349" s="808" t="s">
        <v>1854</v>
      </c>
      <c r="CP349" s="811" t="s">
        <v>1854</v>
      </c>
      <c r="CQ349" s="803" t="s">
        <v>1854</v>
      </c>
      <c r="CR349" s="803" t="s">
        <v>1854</v>
      </c>
      <c r="CS349" s="803" t="s">
        <v>1854</v>
      </c>
      <c r="CT349" s="808" t="s">
        <v>1854</v>
      </c>
      <c r="CU349" s="1288">
        <v>-6.7450000000000001E-3</v>
      </c>
      <c r="CV349" s="1287" t="s">
        <v>1854</v>
      </c>
      <c r="CW349" s="1287" t="s">
        <v>1854</v>
      </c>
      <c r="CX349" s="1289" t="s">
        <v>1854</v>
      </c>
      <c r="CY349" s="1287" t="s">
        <v>1854</v>
      </c>
      <c r="CZ349" s="1287" t="s">
        <v>1854</v>
      </c>
      <c r="DA349" s="1287" t="s">
        <v>1854</v>
      </c>
      <c r="DB349" s="1289" t="s">
        <v>1854</v>
      </c>
      <c r="DC349" s="788"/>
      <c r="DD349" s="816">
        <v>1</v>
      </c>
      <c r="DE349" s="817"/>
    </row>
    <row r="350" spans="1:109">
      <c r="A350" s="775" t="s">
        <v>1036</v>
      </c>
      <c r="B350" s="776">
        <v>344</v>
      </c>
      <c r="C350" s="792" t="s">
        <v>3323</v>
      </c>
      <c r="D350" s="776" t="s">
        <v>3317</v>
      </c>
      <c r="E350" s="776" t="s">
        <v>1819</v>
      </c>
      <c r="F350" s="788" t="s">
        <v>2325</v>
      </c>
      <c r="G350" s="793" t="s">
        <v>3324</v>
      </c>
      <c r="H350" s="794" t="s">
        <v>3325</v>
      </c>
      <c r="I350" s="795">
        <v>8.1000000000000003E-2</v>
      </c>
      <c r="J350" s="796">
        <v>0.91900000000000004</v>
      </c>
      <c r="K350" s="796"/>
      <c r="L350" s="796"/>
      <c r="M350" s="796">
        <v>0</v>
      </c>
      <c r="N350" s="796"/>
      <c r="O350" s="796"/>
      <c r="P350" s="797"/>
      <c r="Q350" s="798">
        <f t="shared" si="5"/>
        <v>1</v>
      </c>
      <c r="R350" s="792" t="s">
        <v>963</v>
      </c>
      <c r="S350" s="776"/>
      <c r="T350" s="799"/>
      <c r="U350" s="776" t="s">
        <v>3326</v>
      </c>
      <c r="V350" s="776" t="s">
        <v>1039</v>
      </c>
      <c r="W350" s="776" t="s">
        <v>3327</v>
      </c>
      <c r="X350" s="1314">
        <v>0</v>
      </c>
      <c r="Y350" s="822" t="s">
        <v>966</v>
      </c>
      <c r="Z350" s="793"/>
      <c r="AA350" s="788"/>
      <c r="AB350" s="788"/>
      <c r="AC350" s="788"/>
      <c r="AD350" s="788"/>
      <c r="AE350" s="788"/>
      <c r="AF350" s="802"/>
      <c r="AG350" s="803"/>
      <c r="AH350" s="803"/>
      <c r="AI350" s="803"/>
      <c r="AJ350" s="803"/>
      <c r="AK350" s="803"/>
      <c r="AL350" s="803"/>
      <c r="AM350" s="803"/>
      <c r="AN350" s="803"/>
      <c r="AO350" s="803"/>
      <c r="AP350" s="803"/>
      <c r="AQ350" s="811" t="s">
        <v>1947</v>
      </c>
      <c r="AR350" s="803" t="s">
        <v>1947</v>
      </c>
      <c r="AS350" s="803" t="s">
        <v>1947</v>
      </c>
      <c r="AT350" s="803" t="s">
        <v>1947</v>
      </c>
      <c r="AU350" s="808" t="s">
        <v>1947</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1854</v>
      </c>
      <c r="BR350" s="803" t="s">
        <v>1854</v>
      </c>
      <c r="BS350" s="803" t="s">
        <v>1854</v>
      </c>
      <c r="BT350" s="803" t="s">
        <v>1854</v>
      </c>
      <c r="BU350" s="808" t="s">
        <v>1854</v>
      </c>
      <c r="BV350" s="811" t="s">
        <v>1854</v>
      </c>
      <c r="BW350" s="803" t="s">
        <v>1854</v>
      </c>
      <c r="BX350" s="803" t="s">
        <v>1854</v>
      </c>
      <c r="BY350" s="803" t="s">
        <v>1854</v>
      </c>
      <c r="BZ350" s="803" t="s">
        <v>1854</v>
      </c>
      <c r="CA350" s="811" t="s">
        <v>1854</v>
      </c>
      <c r="CB350" s="803" t="s">
        <v>1854</v>
      </c>
      <c r="CC350" s="803" t="s">
        <v>1854</v>
      </c>
      <c r="CD350" s="803" t="s">
        <v>1854</v>
      </c>
      <c r="CE350" s="808" t="s">
        <v>1854</v>
      </c>
      <c r="CF350" s="803" t="s">
        <v>1854</v>
      </c>
      <c r="CG350" s="803" t="s">
        <v>1854</v>
      </c>
      <c r="CH350" s="803" t="s">
        <v>1854</v>
      </c>
      <c r="CI350" s="803" t="s">
        <v>1854</v>
      </c>
      <c r="CJ350" s="808" t="s">
        <v>1854</v>
      </c>
      <c r="CK350" s="811" t="s">
        <v>1854</v>
      </c>
      <c r="CL350" s="803" t="s">
        <v>1854</v>
      </c>
      <c r="CM350" s="803" t="s">
        <v>1854</v>
      </c>
      <c r="CN350" s="803" t="s">
        <v>1854</v>
      </c>
      <c r="CO350" s="808" t="s">
        <v>1854</v>
      </c>
      <c r="CP350" s="811" t="s">
        <v>1854</v>
      </c>
      <c r="CQ350" s="803" t="s">
        <v>1854</v>
      </c>
      <c r="CR350" s="803" t="s">
        <v>1854</v>
      </c>
      <c r="CS350" s="803" t="s">
        <v>1854</v>
      </c>
      <c r="CT350" s="808" t="s">
        <v>1854</v>
      </c>
      <c r="CU350" s="1288" t="s">
        <v>1854</v>
      </c>
      <c r="CV350" s="1287" t="s">
        <v>1854</v>
      </c>
      <c r="CW350" s="1287" t="s">
        <v>1854</v>
      </c>
      <c r="CX350" s="1289" t="s">
        <v>1854</v>
      </c>
      <c r="CY350" s="1287" t="s">
        <v>1854</v>
      </c>
      <c r="CZ350" s="1287" t="s">
        <v>1854</v>
      </c>
      <c r="DA350" s="1287" t="s">
        <v>1854</v>
      </c>
      <c r="DB350" s="1289" t="s">
        <v>1854</v>
      </c>
      <c r="DC350" s="788"/>
      <c r="DD350" s="816">
        <v>1</v>
      </c>
      <c r="DE350" s="817"/>
    </row>
    <row r="351" spans="1:109" ht="38.25">
      <c r="A351" s="775" t="s">
        <v>1036</v>
      </c>
      <c r="B351" s="776">
        <v>345</v>
      </c>
      <c r="C351" s="792" t="s">
        <v>3328</v>
      </c>
      <c r="D351" s="776" t="s">
        <v>3317</v>
      </c>
      <c r="E351" s="776" t="s">
        <v>1819</v>
      </c>
      <c r="F351" s="788" t="s">
        <v>2331</v>
      </c>
      <c r="G351" s="793" t="s">
        <v>3329</v>
      </c>
      <c r="H351" s="794" t="s">
        <v>3330</v>
      </c>
      <c r="I351" s="795">
        <v>0.10100000000000001</v>
      </c>
      <c r="J351" s="796">
        <v>0.89900000000000002</v>
      </c>
      <c r="K351" s="796"/>
      <c r="L351" s="796"/>
      <c r="M351" s="796">
        <v>0</v>
      </c>
      <c r="N351" s="796"/>
      <c r="O351" s="796"/>
      <c r="P351" s="797"/>
      <c r="Q351" s="798">
        <f t="shared" si="5"/>
        <v>1</v>
      </c>
      <c r="R351" s="792" t="s">
        <v>963</v>
      </c>
      <c r="S351" s="776"/>
      <c r="T351" s="799"/>
      <c r="U351" s="776" t="s">
        <v>3331</v>
      </c>
      <c r="V351" s="776" t="s">
        <v>269</v>
      </c>
      <c r="W351" s="776" t="s">
        <v>1061</v>
      </c>
      <c r="X351" s="1314">
        <v>0</v>
      </c>
      <c r="Y351" s="822" t="s">
        <v>966</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1854</v>
      </c>
      <c r="BR351" s="803" t="s">
        <v>1854</v>
      </c>
      <c r="BS351" s="803" t="s">
        <v>1854</v>
      </c>
      <c r="BT351" s="803" t="s">
        <v>1854</v>
      </c>
      <c r="BU351" s="808" t="s">
        <v>1854</v>
      </c>
      <c r="BV351" s="811" t="s">
        <v>1854</v>
      </c>
      <c r="BW351" s="803" t="s">
        <v>1854</v>
      </c>
      <c r="BX351" s="803" t="s">
        <v>1854</v>
      </c>
      <c r="BY351" s="803" t="s">
        <v>1854</v>
      </c>
      <c r="BZ351" s="803" t="s">
        <v>1854</v>
      </c>
      <c r="CA351" s="811" t="s">
        <v>1854</v>
      </c>
      <c r="CB351" s="803" t="s">
        <v>1854</v>
      </c>
      <c r="CC351" s="803" t="s">
        <v>1854</v>
      </c>
      <c r="CD351" s="803" t="s">
        <v>1854</v>
      </c>
      <c r="CE351" s="808" t="s">
        <v>1854</v>
      </c>
      <c r="CF351" s="803" t="s">
        <v>1854</v>
      </c>
      <c r="CG351" s="803" t="s">
        <v>1854</v>
      </c>
      <c r="CH351" s="803" t="s">
        <v>1854</v>
      </c>
      <c r="CI351" s="803" t="s">
        <v>1854</v>
      </c>
      <c r="CJ351" s="808" t="s">
        <v>1854</v>
      </c>
      <c r="CK351" s="811" t="s">
        <v>1854</v>
      </c>
      <c r="CL351" s="803" t="s">
        <v>1854</v>
      </c>
      <c r="CM351" s="803" t="s">
        <v>1854</v>
      </c>
      <c r="CN351" s="803" t="s">
        <v>1854</v>
      </c>
      <c r="CO351" s="808" t="s">
        <v>1854</v>
      </c>
      <c r="CP351" s="811" t="s">
        <v>1854</v>
      </c>
      <c r="CQ351" s="803" t="s">
        <v>1854</v>
      </c>
      <c r="CR351" s="803" t="s">
        <v>1854</v>
      </c>
      <c r="CS351" s="803" t="s">
        <v>1854</v>
      </c>
      <c r="CT351" s="808" t="s">
        <v>1854</v>
      </c>
      <c r="CU351" s="1288" t="s">
        <v>1854</v>
      </c>
      <c r="CV351" s="1287" t="s">
        <v>1854</v>
      </c>
      <c r="CW351" s="1287" t="s">
        <v>1854</v>
      </c>
      <c r="CX351" s="1289" t="s">
        <v>1854</v>
      </c>
      <c r="CY351" s="1287" t="s">
        <v>1854</v>
      </c>
      <c r="CZ351" s="1287" t="s">
        <v>1854</v>
      </c>
      <c r="DA351" s="1287" t="s">
        <v>1854</v>
      </c>
      <c r="DB351" s="1289" t="s">
        <v>1854</v>
      </c>
      <c r="DC351" s="788"/>
      <c r="DD351" s="816">
        <v>1</v>
      </c>
      <c r="DE351" s="817"/>
    </row>
    <row r="352" spans="1:109" ht="25.5">
      <c r="A352" s="775" t="s">
        <v>1036</v>
      </c>
      <c r="B352" s="776">
        <v>346</v>
      </c>
      <c r="C352" s="792" t="s">
        <v>3332</v>
      </c>
      <c r="D352" s="776" t="s">
        <v>3333</v>
      </c>
      <c r="E352" s="776" t="s">
        <v>1819</v>
      </c>
      <c r="F352" s="788" t="s">
        <v>2340</v>
      </c>
      <c r="G352" s="793" t="s">
        <v>3334</v>
      </c>
      <c r="H352" s="794" t="s">
        <v>3335</v>
      </c>
      <c r="I352" s="795">
        <v>0</v>
      </c>
      <c r="J352" s="796">
        <v>0</v>
      </c>
      <c r="K352" s="796"/>
      <c r="L352" s="796"/>
      <c r="M352" s="796">
        <v>1</v>
      </c>
      <c r="N352" s="796"/>
      <c r="O352" s="796"/>
      <c r="P352" s="797"/>
      <c r="Q352" s="798">
        <f t="shared" si="5"/>
        <v>1</v>
      </c>
      <c r="R352" s="792" t="s">
        <v>963</v>
      </c>
      <c r="S352" s="776"/>
      <c r="T352" s="799"/>
      <c r="U352" s="776" t="s">
        <v>1859</v>
      </c>
      <c r="V352" s="776" t="s">
        <v>990</v>
      </c>
      <c r="W352" s="776" t="s">
        <v>3336</v>
      </c>
      <c r="X352" s="1314">
        <v>2</v>
      </c>
      <c r="Y352" s="824" t="s">
        <v>966</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1854</v>
      </c>
      <c r="BR352" s="803" t="s">
        <v>1854</v>
      </c>
      <c r="BS352" s="803" t="s">
        <v>1854</v>
      </c>
      <c r="BT352" s="803" t="s">
        <v>1854</v>
      </c>
      <c r="BU352" s="808" t="s">
        <v>1854</v>
      </c>
      <c r="BV352" s="811" t="s">
        <v>1854</v>
      </c>
      <c r="BW352" s="803" t="s">
        <v>1854</v>
      </c>
      <c r="BX352" s="803" t="s">
        <v>1854</v>
      </c>
      <c r="BY352" s="803" t="s">
        <v>1854</v>
      </c>
      <c r="BZ352" s="803" t="s">
        <v>1854</v>
      </c>
      <c r="CA352" s="811" t="s">
        <v>1854</v>
      </c>
      <c r="CB352" s="803" t="s">
        <v>1854</v>
      </c>
      <c r="CC352" s="803" t="s">
        <v>1854</v>
      </c>
      <c r="CD352" s="803" t="s">
        <v>1854</v>
      </c>
      <c r="CE352" s="808" t="s">
        <v>1854</v>
      </c>
      <c r="CF352" s="803" t="s">
        <v>1854</v>
      </c>
      <c r="CG352" s="803" t="s">
        <v>1854</v>
      </c>
      <c r="CH352" s="803" t="s">
        <v>1854</v>
      </c>
      <c r="CI352" s="803" t="s">
        <v>1854</v>
      </c>
      <c r="CJ352" s="808" t="s">
        <v>1854</v>
      </c>
      <c r="CK352" s="811" t="s">
        <v>1854</v>
      </c>
      <c r="CL352" s="803" t="s">
        <v>1854</v>
      </c>
      <c r="CM352" s="803" t="s">
        <v>1854</v>
      </c>
      <c r="CN352" s="803" t="s">
        <v>1854</v>
      </c>
      <c r="CO352" s="808" t="s">
        <v>1854</v>
      </c>
      <c r="CP352" s="811" t="s">
        <v>1854</v>
      </c>
      <c r="CQ352" s="803" t="s">
        <v>1854</v>
      </c>
      <c r="CR352" s="803" t="s">
        <v>1854</v>
      </c>
      <c r="CS352" s="803" t="s">
        <v>1854</v>
      </c>
      <c r="CT352" s="808" t="s">
        <v>1854</v>
      </c>
      <c r="CU352" s="1288" t="s">
        <v>1854</v>
      </c>
      <c r="CV352" s="1287" t="s">
        <v>1854</v>
      </c>
      <c r="CW352" s="1287" t="s">
        <v>1854</v>
      </c>
      <c r="CX352" s="1289" t="s">
        <v>1854</v>
      </c>
      <c r="CY352" s="1287" t="s">
        <v>1854</v>
      </c>
      <c r="CZ352" s="1287" t="s">
        <v>1854</v>
      </c>
      <c r="DA352" s="1287" t="s">
        <v>1854</v>
      </c>
      <c r="DB352" s="1289" t="s">
        <v>1854</v>
      </c>
      <c r="DC352" s="788"/>
      <c r="DD352" s="816">
        <v>1</v>
      </c>
      <c r="DE352" s="817"/>
    </row>
    <row r="353" spans="1:109" ht="25.5">
      <c r="A353" s="775" t="s">
        <v>1036</v>
      </c>
      <c r="B353" s="776">
        <v>347</v>
      </c>
      <c r="C353" s="792" t="s">
        <v>3337</v>
      </c>
      <c r="D353" s="776" t="s">
        <v>3333</v>
      </c>
      <c r="E353" s="776" t="s">
        <v>1801</v>
      </c>
      <c r="F353" s="788" t="s">
        <v>3338</v>
      </c>
      <c r="G353" s="793" t="s">
        <v>2166</v>
      </c>
      <c r="H353" s="794" t="s">
        <v>3339</v>
      </c>
      <c r="I353" s="795">
        <v>0</v>
      </c>
      <c r="J353" s="796">
        <v>0</v>
      </c>
      <c r="K353" s="796"/>
      <c r="L353" s="796"/>
      <c r="M353" s="796">
        <v>1</v>
      </c>
      <c r="N353" s="796"/>
      <c r="O353" s="796"/>
      <c r="P353" s="797"/>
      <c r="Q353" s="798">
        <f t="shared" si="5"/>
        <v>1</v>
      </c>
      <c r="R353" s="792" t="s">
        <v>963</v>
      </c>
      <c r="S353" s="776"/>
      <c r="T353" s="799"/>
      <c r="U353" s="776" t="s">
        <v>2590</v>
      </c>
      <c r="V353" s="776" t="s">
        <v>269</v>
      </c>
      <c r="W353" s="776" t="s">
        <v>1061</v>
      </c>
      <c r="X353" s="1314">
        <v>0</v>
      </c>
      <c r="Y353" s="824" t="s">
        <v>966</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1854</v>
      </c>
      <c r="BR353" s="803" t="s">
        <v>1854</v>
      </c>
      <c r="BS353" s="803" t="s">
        <v>1854</v>
      </c>
      <c r="BT353" s="803" t="s">
        <v>1854</v>
      </c>
      <c r="BU353" s="808" t="s">
        <v>1854</v>
      </c>
      <c r="BV353" s="811" t="s">
        <v>1854</v>
      </c>
      <c r="BW353" s="803" t="s">
        <v>1854</v>
      </c>
      <c r="BX353" s="803" t="s">
        <v>1854</v>
      </c>
      <c r="BY353" s="803" t="s">
        <v>1854</v>
      </c>
      <c r="BZ353" s="803" t="s">
        <v>1854</v>
      </c>
      <c r="CA353" s="811" t="s">
        <v>1854</v>
      </c>
      <c r="CB353" s="803" t="s">
        <v>1854</v>
      </c>
      <c r="CC353" s="803" t="s">
        <v>1854</v>
      </c>
      <c r="CD353" s="803" t="s">
        <v>1854</v>
      </c>
      <c r="CE353" s="808" t="s">
        <v>1854</v>
      </c>
      <c r="CF353" s="803" t="s">
        <v>1854</v>
      </c>
      <c r="CG353" s="803" t="s">
        <v>1854</v>
      </c>
      <c r="CH353" s="803" t="s">
        <v>1854</v>
      </c>
      <c r="CI353" s="803" t="s">
        <v>1854</v>
      </c>
      <c r="CJ353" s="808" t="s">
        <v>1854</v>
      </c>
      <c r="CK353" s="811" t="s">
        <v>1854</v>
      </c>
      <c r="CL353" s="803" t="s">
        <v>1854</v>
      </c>
      <c r="CM353" s="803" t="s">
        <v>1854</v>
      </c>
      <c r="CN353" s="803" t="s">
        <v>1854</v>
      </c>
      <c r="CO353" s="808" t="s">
        <v>1854</v>
      </c>
      <c r="CP353" s="811" t="s">
        <v>1854</v>
      </c>
      <c r="CQ353" s="803" t="s">
        <v>1854</v>
      </c>
      <c r="CR353" s="803" t="s">
        <v>1854</v>
      </c>
      <c r="CS353" s="803" t="s">
        <v>1854</v>
      </c>
      <c r="CT353" s="808" t="s">
        <v>1854</v>
      </c>
      <c r="CU353" s="1288" t="s">
        <v>1854</v>
      </c>
      <c r="CV353" s="1287" t="s">
        <v>1854</v>
      </c>
      <c r="CW353" s="1287" t="s">
        <v>1854</v>
      </c>
      <c r="CX353" s="1289" t="s">
        <v>1854</v>
      </c>
      <c r="CY353" s="1287" t="s">
        <v>1854</v>
      </c>
      <c r="CZ353" s="1287" t="s">
        <v>1854</v>
      </c>
      <c r="DA353" s="1287" t="s">
        <v>1854</v>
      </c>
      <c r="DB353" s="1289" t="s">
        <v>1854</v>
      </c>
      <c r="DC353" s="788"/>
      <c r="DD353" s="816">
        <v>1</v>
      </c>
      <c r="DE353" s="817"/>
    </row>
    <row r="354" spans="1:109">
      <c r="A354" s="775" t="s">
        <v>1036</v>
      </c>
      <c r="B354" s="776">
        <v>348</v>
      </c>
      <c r="C354" s="792" t="s">
        <v>3340</v>
      </c>
      <c r="D354" s="776"/>
      <c r="E354" s="776"/>
      <c r="F354" s="788" t="s">
        <v>1944</v>
      </c>
      <c r="G354" s="793" t="s">
        <v>1945</v>
      </c>
      <c r="H354" s="794"/>
      <c r="I354" s="795"/>
      <c r="J354" s="796"/>
      <c r="K354" s="796"/>
      <c r="L354" s="796"/>
      <c r="M354" s="796"/>
      <c r="N354" s="796"/>
      <c r="O354" s="796"/>
      <c r="P354" s="797"/>
      <c r="Q354" s="798">
        <f t="shared" si="5"/>
        <v>0</v>
      </c>
      <c r="R354" s="792" t="s">
        <v>963</v>
      </c>
      <c r="S354" s="776"/>
      <c r="T354" s="799"/>
      <c r="U354" s="776"/>
      <c r="V354" s="1251" t="s">
        <v>1030</v>
      </c>
      <c r="W354" s="776" t="s">
        <v>1946</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1947</v>
      </c>
      <c r="AR354" s="803" t="s">
        <v>1947</v>
      </c>
      <c r="AS354" s="803" t="s">
        <v>1947</v>
      </c>
      <c r="AT354" s="803" t="s">
        <v>1947</v>
      </c>
      <c r="AU354" s="808" t="s">
        <v>1947</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1854</v>
      </c>
      <c r="BR354" s="803" t="s">
        <v>1854</v>
      </c>
      <c r="BS354" s="803" t="s">
        <v>1854</v>
      </c>
      <c r="BT354" s="803" t="s">
        <v>1854</v>
      </c>
      <c r="BU354" s="808" t="s">
        <v>1854</v>
      </c>
      <c r="BV354" s="811" t="s">
        <v>1854</v>
      </c>
      <c r="BW354" s="803" t="s">
        <v>1854</v>
      </c>
      <c r="BX354" s="803" t="s">
        <v>1854</v>
      </c>
      <c r="BY354" s="803" t="s">
        <v>1854</v>
      </c>
      <c r="BZ354" s="803" t="s">
        <v>1854</v>
      </c>
      <c r="CA354" s="811" t="s">
        <v>1854</v>
      </c>
      <c r="CB354" s="803" t="s">
        <v>1854</v>
      </c>
      <c r="CC354" s="803" t="s">
        <v>1854</v>
      </c>
      <c r="CD354" s="803" t="s">
        <v>1854</v>
      </c>
      <c r="CE354" s="808" t="s">
        <v>1854</v>
      </c>
      <c r="CF354" s="803" t="s">
        <v>1854</v>
      </c>
      <c r="CG354" s="803" t="s">
        <v>1854</v>
      </c>
      <c r="CH354" s="803" t="s">
        <v>1854</v>
      </c>
      <c r="CI354" s="803" t="s">
        <v>1854</v>
      </c>
      <c r="CJ354" s="808" t="s">
        <v>1854</v>
      </c>
      <c r="CK354" s="811" t="s">
        <v>1854</v>
      </c>
      <c r="CL354" s="803" t="s">
        <v>1854</v>
      </c>
      <c r="CM354" s="803" t="s">
        <v>1854</v>
      </c>
      <c r="CN354" s="803" t="s">
        <v>1854</v>
      </c>
      <c r="CO354" s="808" t="s">
        <v>1854</v>
      </c>
      <c r="CP354" s="811" t="s">
        <v>1854</v>
      </c>
      <c r="CQ354" s="803" t="s">
        <v>1854</v>
      </c>
      <c r="CR354" s="803" t="s">
        <v>1854</v>
      </c>
      <c r="CS354" s="803" t="s">
        <v>1854</v>
      </c>
      <c r="CT354" s="808" t="s">
        <v>1854</v>
      </c>
      <c r="CU354" s="1288" t="s">
        <v>1854</v>
      </c>
      <c r="CV354" s="1287" t="s">
        <v>1854</v>
      </c>
      <c r="CW354" s="1287" t="s">
        <v>1854</v>
      </c>
      <c r="CX354" s="1289" t="s">
        <v>1854</v>
      </c>
      <c r="CY354" s="1287" t="s">
        <v>1854</v>
      </c>
      <c r="CZ354" s="1287" t="s">
        <v>1854</v>
      </c>
      <c r="DA354" s="1287" t="s">
        <v>1854</v>
      </c>
      <c r="DB354" s="1289" t="s">
        <v>1854</v>
      </c>
      <c r="DC354" s="788"/>
      <c r="DD354" s="816"/>
      <c r="DE354" s="817"/>
    </row>
    <row r="355" spans="1:109">
      <c r="A355" s="775" t="s">
        <v>993</v>
      </c>
      <c r="B355" s="776">
        <v>349</v>
      </c>
      <c r="C355" s="792" t="s">
        <v>3341</v>
      </c>
      <c r="D355" s="776" t="s">
        <v>2339</v>
      </c>
      <c r="E355" s="776" t="s">
        <v>1819</v>
      </c>
      <c r="F355" s="788" t="s">
        <v>3342</v>
      </c>
      <c r="G355" s="793" t="s">
        <v>3343</v>
      </c>
      <c r="H355" s="794" t="s">
        <v>3344</v>
      </c>
      <c r="I355" s="795"/>
      <c r="J355" s="796"/>
      <c r="K355" s="796"/>
      <c r="L355" s="796"/>
      <c r="M355" s="796">
        <v>1</v>
      </c>
      <c r="N355" s="796"/>
      <c r="O355" s="796"/>
      <c r="P355" s="797"/>
      <c r="Q355" s="798">
        <f t="shared" si="5"/>
        <v>1</v>
      </c>
      <c r="R355" s="792" t="s">
        <v>974</v>
      </c>
      <c r="S355" s="776" t="s">
        <v>964</v>
      </c>
      <c r="T355" s="799" t="s">
        <v>965</v>
      </c>
      <c r="U355" s="776" t="s">
        <v>2590</v>
      </c>
      <c r="V355" s="776" t="s">
        <v>990</v>
      </c>
      <c r="W355" s="776" t="s">
        <v>3345</v>
      </c>
      <c r="X355" s="1314">
        <v>0</v>
      </c>
      <c r="Y355" s="824" t="s">
        <v>977</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961</v>
      </c>
      <c r="BM355" s="788" t="s">
        <v>961</v>
      </c>
      <c r="BN355" s="788" t="s">
        <v>961</v>
      </c>
      <c r="BO355" s="788" t="s">
        <v>961</v>
      </c>
      <c r="BP355" s="799" t="s">
        <v>961</v>
      </c>
      <c r="BQ355" s="811" t="s">
        <v>1854</v>
      </c>
      <c r="BR355" s="803" t="s">
        <v>1854</v>
      </c>
      <c r="BS355" s="803" t="s">
        <v>1854</v>
      </c>
      <c r="BT355" s="803" t="s">
        <v>1854</v>
      </c>
      <c r="BU355" s="808" t="s">
        <v>1854</v>
      </c>
      <c r="BV355" s="809" t="s">
        <v>1854</v>
      </c>
      <c r="BW355" s="810" t="s">
        <v>1854</v>
      </c>
      <c r="BX355" s="810" t="s">
        <v>1854</v>
      </c>
      <c r="BY355" s="810" t="s">
        <v>1854</v>
      </c>
      <c r="BZ355" s="810" t="s">
        <v>1854</v>
      </c>
      <c r="CA355" s="811" t="s">
        <v>1854</v>
      </c>
      <c r="CB355" s="803" t="s">
        <v>1854</v>
      </c>
      <c r="CC355" s="803" t="s">
        <v>1854</v>
      </c>
      <c r="CD355" s="803" t="s">
        <v>1854</v>
      </c>
      <c r="CE355" s="808" t="s">
        <v>1854</v>
      </c>
      <c r="CF355" s="803" t="s">
        <v>1854</v>
      </c>
      <c r="CG355" s="803" t="s">
        <v>1854</v>
      </c>
      <c r="CH355" s="803" t="s">
        <v>1854</v>
      </c>
      <c r="CI355" s="803" t="s">
        <v>1854</v>
      </c>
      <c r="CJ355" s="808" t="s">
        <v>1854</v>
      </c>
      <c r="CK355" s="811" t="s">
        <v>1854</v>
      </c>
      <c r="CL355" s="803" t="s">
        <v>1854</v>
      </c>
      <c r="CM355" s="803" t="s">
        <v>1854</v>
      </c>
      <c r="CN355" s="803" t="s">
        <v>1854</v>
      </c>
      <c r="CO355" s="808" t="s">
        <v>1854</v>
      </c>
      <c r="CP355" s="811" t="s">
        <v>1854</v>
      </c>
      <c r="CQ355" s="803" t="s">
        <v>1854</v>
      </c>
      <c r="CR355" s="803" t="s">
        <v>1854</v>
      </c>
      <c r="CS355" s="803" t="s">
        <v>1854</v>
      </c>
      <c r="CT355" s="808" t="s">
        <v>1854</v>
      </c>
      <c r="CU355" s="1288" t="s">
        <v>1854</v>
      </c>
      <c r="CV355" s="1287" t="s">
        <v>1854</v>
      </c>
      <c r="CW355" s="1287" t="s">
        <v>1854</v>
      </c>
      <c r="CX355" s="1289" t="s">
        <v>1854</v>
      </c>
      <c r="CY355" s="1287">
        <v>1.5899999999999999E-4</v>
      </c>
      <c r="CZ355" s="1287" t="s">
        <v>1854</v>
      </c>
      <c r="DA355" s="1287" t="s">
        <v>1854</v>
      </c>
      <c r="DB355" s="1289" t="s">
        <v>1854</v>
      </c>
      <c r="DC355" s="788"/>
      <c r="DD355" s="816">
        <v>1</v>
      </c>
      <c r="DE355" s="817"/>
    </row>
    <row r="356" spans="1:109">
      <c r="A356" s="775" t="s">
        <v>993</v>
      </c>
      <c r="B356" s="776">
        <v>350</v>
      </c>
      <c r="C356" s="792" t="s">
        <v>3346</v>
      </c>
      <c r="D356" s="776" t="s">
        <v>2339</v>
      </c>
      <c r="E356" s="776" t="s">
        <v>1819</v>
      </c>
      <c r="F356" s="788" t="s">
        <v>3347</v>
      </c>
      <c r="G356" s="793" t="s">
        <v>3348</v>
      </c>
      <c r="H356" s="794" t="s">
        <v>3349</v>
      </c>
      <c r="I356" s="795"/>
      <c r="J356" s="796"/>
      <c r="K356" s="796"/>
      <c r="L356" s="796"/>
      <c r="M356" s="796">
        <v>1</v>
      </c>
      <c r="N356" s="796"/>
      <c r="O356" s="796"/>
      <c r="P356" s="797"/>
      <c r="Q356" s="798">
        <f t="shared" si="5"/>
        <v>1</v>
      </c>
      <c r="R356" s="792" t="s">
        <v>963</v>
      </c>
      <c r="S356" s="776"/>
      <c r="T356" s="799"/>
      <c r="U356" s="776" t="s">
        <v>2590</v>
      </c>
      <c r="V356" s="776" t="s">
        <v>990</v>
      </c>
      <c r="W356" s="776" t="s">
        <v>3350</v>
      </c>
      <c r="X356" s="1314">
        <v>0</v>
      </c>
      <c r="Y356" s="824" t="s">
        <v>966</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1854</v>
      </c>
      <c r="BR356" s="803" t="s">
        <v>1854</v>
      </c>
      <c r="BS356" s="803" t="s">
        <v>1854</v>
      </c>
      <c r="BT356" s="803" t="s">
        <v>1854</v>
      </c>
      <c r="BU356" s="808" t="s">
        <v>1854</v>
      </c>
      <c r="BV356" s="809" t="s">
        <v>1854</v>
      </c>
      <c r="BW356" s="810" t="s">
        <v>1854</v>
      </c>
      <c r="BX356" s="810" t="s">
        <v>1854</v>
      </c>
      <c r="BY356" s="810" t="s">
        <v>1854</v>
      </c>
      <c r="BZ356" s="810" t="s">
        <v>1854</v>
      </c>
      <c r="CA356" s="811" t="s">
        <v>1854</v>
      </c>
      <c r="CB356" s="803" t="s">
        <v>1854</v>
      </c>
      <c r="CC356" s="803" t="s">
        <v>1854</v>
      </c>
      <c r="CD356" s="803" t="s">
        <v>1854</v>
      </c>
      <c r="CE356" s="808" t="s">
        <v>1854</v>
      </c>
      <c r="CF356" s="803" t="s">
        <v>1854</v>
      </c>
      <c r="CG356" s="803" t="s">
        <v>1854</v>
      </c>
      <c r="CH356" s="803" t="s">
        <v>1854</v>
      </c>
      <c r="CI356" s="803" t="s">
        <v>1854</v>
      </c>
      <c r="CJ356" s="808" t="s">
        <v>1854</v>
      </c>
      <c r="CK356" s="811" t="s">
        <v>1854</v>
      </c>
      <c r="CL356" s="803" t="s">
        <v>1854</v>
      </c>
      <c r="CM356" s="803" t="s">
        <v>1854</v>
      </c>
      <c r="CN356" s="803" t="s">
        <v>1854</v>
      </c>
      <c r="CO356" s="808" t="s">
        <v>1854</v>
      </c>
      <c r="CP356" s="811" t="s">
        <v>1854</v>
      </c>
      <c r="CQ356" s="803" t="s">
        <v>1854</v>
      </c>
      <c r="CR356" s="803" t="s">
        <v>1854</v>
      </c>
      <c r="CS356" s="803" t="s">
        <v>1854</v>
      </c>
      <c r="CT356" s="808" t="s">
        <v>1854</v>
      </c>
      <c r="CU356" s="1288" t="s">
        <v>1854</v>
      </c>
      <c r="CV356" s="1287" t="s">
        <v>1854</v>
      </c>
      <c r="CW356" s="1287" t="s">
        <v>1854</v>
      </c>
      <c r="CX356" s="1289" t="s">
        <v>1854</v>
      </c>
      <c r="CY356" s="1287" t="s">
        <v>1854</v>
      </c>
      <c r="CZ356" s="1287" t="s">
        <v>1854</v>
      </c>
      <c r="DA356" s="1287" t="s">
        <v>1854</v>
      </c>
      <c r="DB356" s="1289" t="s">
        <v>1854</v>
      </c>
      <c r="DC356" s="788"/>
      <c r="DD356" s="816">
        <v>1</v>
      </c>
      <c r="DE356" s="817"/>
    </row>
    <row r="357" spans="1:109">
      <c r="A357" s="775" t="s">
        <v>993</v>
      </c>
      <c r="B357" s="776">
        <v>351</v>
      </c>
      <c r="C357" s="792" t="s">
        <v>3351</v>
      </c>
      <c r="D357" s="776" t="s">
        <v>2339</v>
      </c>
      <c r="E357" s="776" t="s">
        <v>1819</v>
      </c>
      <c r="F357" s="788" t="s">
        <v>3352</v>
      </c>
      <c r="G357" s="793" t="s">
        <v>3353</v>
      </c>
      <c r="H357" s="794" t="s">
        <v>3354</v>
      </c>
      <c r="I357" s="795"/>
      <c r="J357" s="796">
        <v>0.5</v>
      </c>
      <c r="K357" s="796">
        <v>0.5</v>
      </c>
      <c r="L357" s="796"/>
      <c r="M357" s="796"/>
      <c r="N357" s="796"/>
      <c r="O357" s="796"/>
      <c r="P357" s="797"/>
      <c r="Q357" s="798">
        <f t="shared" si="5"/>
        <v>1</v>
      </c>
      <c r="R357" s="792" t="s">
        <v>974</v>
      </c>
      <c r="S357" s="776" t="s">
        <v>964</v>
      </c>
      <c r="T357" s="799" t="s">
        <v>965</v>
      </c>
      <c r="U357" s="776" t="s">
        <v>2590</v>
      </c>
      <c r="V357" s="776" t="s">
        <v>990</v>
      </c>
      <c r="W357" s="776" t="s">
        <v>3355</v>
      </c>
      <c r="X357" s="1314">
        <v>0</v>
      </c>
      <c r="Y357" s="824" t="s">
        <v>966</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961</v>
      </c>
      <c r="BM357" s="788" t="s">
        <v>961</v>
      </c>
      <c r="BN357" s="788" t="s">
        <v>961</v>
      </c>
      <c r="BO357" s="788" t="s">
        <v>961</v>
      </c>
      <c r="BP357" s="799" t="s">
        <v>961</v>
      </c>
      <c r="BQ357" s="811" t="s">
        <v>1854</v>
      </c>
      <c r="BR357" s="803" t="s">
        <v>1854</v>
      </c>
      <c r="BS357" s="803" t="s">
        <v>1854</v>
      </c>
      <c r="BT357" s="803" t="s">
        <v>1854</v>
      </c>
      <c r="BU357" s="808" t="s">
        <v>1854</v>
      </c>
      <c r="BV357" s="809" t="s">
        <v>1854</v>
      </c>
      <c r="BW357" s="810" t="s">
        <v>1854</v>
      </c>
      <c r="BX357" s="810" t="s">
        <v>1854</v>
      </c>
      <c r="BY357" s="810" t="s">
        <v>1854</v>
      </c>
      <c r="BZ357" s="810" t="s">
        <v>1854</v>
      </c>
      <c r="CA357" s="811" t="s">
        <v>1854</v>
      </c>
      <c r="CB357" s="803" t="s">
        <v>1854</v>
      </c>
      <c r="CC357" s="803" t="s">
        <v>1854</v>
      </c>
      <c r="CD357" s="803" t="s">
        <v>1854</v>
      </c>
      <c r="CE357" s="808" t="s">
        <v>1854</v>
      </c>
      <c r="CF357" s="803" t="s">
        <v>1854</v>
      </c>
      <c r="CG357" s="803" t="s">
        <v>1854</v>
      </c>
      <c r="CH357" s="803" t="s">
        <v>1854</v>
      </c>
      <c r="CI357" s="803" t="s">
        <v>1854</v>
      </c>
      <c r="CJ357" s="803" t="s">
        <v>1854</v>
      </c>
      <c r="CK357" s="811" t="s">
        <v>1854</v>
      </c>
      <c r="CL357" s="803" t="s">
        <v>1854</v>
      </c>
      <c r="CM357" s="803" t="s">
        <v>1854</v>
      </c>
      <c r="CN357" s="803" t="s">
        <v>1854</v>
      </c>
      <c r="CO357" s="808" t="s">
        <v>1854</v>
      </c>
      <c r="CP357" s="811" t="s">
        <v>1854</v>
      </c>
      <c r="CQ357" s="803" t="s">
        <v>1854</v>
      </c>
      <c r="CR357" s="803" t="s">
        <v>1854</v>
      </c>
      <c r="CS357" s="803" t="s">
        <v>1854</v>
      </c>
      <c r="CT357" s="808" t="s">
        <v>1854</v>
      </c>
      <c r="CU357" s="1288" t="s">
        <v>1854</v>
      </c>
      <c r="CV357" s="1287" t="s">
        <v>1854</v>
      </c>
      <c r="CW357" s="1287" t="s">
        <v>1854</v>
      </c>
      <c r="CX357" s="1289" t="s">
        <v>1854</v>
      </c>
      <c r="CY357" s="1287">
        <v>2.1000000000000001E-4</v>
      </c>
      <c r="CZ357" s="1287" t="s">
        <v>1854</v>
      </c>
      <c r="DA357" s="1287" t="s">
        <v>1854</v>
      </c>
      <c r="DB357" s="1289" t="s">
        <v>1854</v>
      </c>
      <c r="DC357" s="788"/>
      <c r="DD357" s="816">
        <v>1</v>
      </c>
      <c r="DE357" s="817"/>
    </row>
    <row r="358" spans="1:109" ht="38.25">
      <c r="A358" s="775" t="s">
        <v>993</v>
      </c>
      <c r="B358" s="776">
        <v>352</v>
      </c>
      <c r="C358" s="792" t="s">
        <v>3356</v>
      </c>
      <c r="D358" s="776" t="s">
        <v>2339</v>
      </c>
      <c r="E358" s="776" t="s">
        <v>1801</v>
      </c>
      <c r="F358" s="788" t="s">
        <v>3357</v>
      </c>
      <c r="G358" s="793" t="s">
        <v>2084</v>
      </c>
      <c r="H358" s="794" t="s">
        <v>3358</v>
      </c>
      <c r="I358" s="795"/>
      <c r="J358" s="796"/>
      <c r="K358" s="796"/>
      <c r="L358" s="796"/>
      <c r="M358" s="796">
        <v>1</v>
      </c>
      <c r="N358" s="796"/>
      <c r="O358" s="796"/>
      <c r="P358" s="797"/>
      <c r="Q358" s="798">
        <f t="shared" si="5"/>
        <v>1</v>
      </c>
      <c r="R358" s="792" t="s">
        <v>963</v>
      </c>
      <c r="S358" s="776"/>
      <c r="T358" s="799"/>
      <c r="U358" s="776" t="s">
        <v>2590</v>
      </c>
      <c r="V358" s="776" t="s">
        <v>269</v>
      </c>
      <c r="W358" s="776" t="s">
        <v>3359</v>
      </c>
      <c r="X358" s="1314">
        <v>1</v>
      </c>
      <c r="Y358" s="824" t="s">
        <v>966</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1854</v>
      </c>
      <c r="BR358" s="803" t="s">
        <v>1854</v>
      </c>
      <c r="BS358" s="803" t="s">
        <v>1854</v>
      </c>
      <c r="BT358" s="803" t="s">
        <v>1854</v>
      </c>
      <c r="BU358" s="808" t="s">
        <v>1854</v>
      </c>
      <c r="BV358" s="809" t="s">
        <v>1854</v>
      </c>
      <c r="BW358" s="810" t="s">
        <v>1854</v>
      </c>
      <c r="BX358" s="810" t="s">
        <v>1854</v>
      </c>
      <c r="BY358" s="810" t="s">
        <v>1854</v>
      </c>
      <c r="BZ358" s="810" t="s">
        <v>1854</v>
      </c>
      <c r="CA358" s="811" t="s">
        <v>1854</v>
      </c>
      <c r="CB358" s="803" t="s">
        <v>1854</v>
      </c>
      <c r="CC358" s="803" t="s">
        <v>1854</v>
      </c>
      <c r="CD358" s="803" t="s">
        <v>1854</v>
      </c>
      <c r="CE358" s="808" t="s">
        <v>1854</v>
      </c>
      <c r="CF358" s="803" t="s">
        <v>1854</v>
      </c>
      <c r="CG358" s="803" t="s">
        <v>1854</v>
      </c>
      <c r="CH358" s="803" t="s">
        <v>1854</v>
      </c>
      <c r="CI358" s="803" t="s">
        <v>1854</v>
      </c>
      <c r="CJ358" s="808" t="s">
        <v>1854</v>
      </c>
      <c r="CK358" s="811" t="s">
        <v>1854</v>
      </c>
      <c r="CL358" s="803" t="s">
        <v>1854</v>
      </c>
      <c r="CM358" s="803" t="s">
        <v>1854</v>
      </c>
      <c r="CN358" s="803" t="s">
        <v>1854</v>
      </c>
      <c r="CO358" s="808" t="s">
        <v>1854</v>
      </c>
      <c r="CP358" s="811" t="s">
        <v>1854</v>
      </c>
      <c r="CQ358" s="803" t="s">
        <v>1854</v>
      </c>
      <c r="CR358" s="803" t="s">
        <v>1854</v>
      </c>
      <c r="CS358" s="803" t="s">
        <v>1854</v>
      </c>
      <c r="CT358" s="808" t="s">
        <v>1854</v>
      </c>
      <c r="CU358" s="1288" t="s">
        <v>1854</v>
      </c>
      <c r="CV358" s="1287" t="s">
        <v>1854</v>
      </c>
      <c r="CW358" s="1287" t="s">
        <v>1854</v>
      </c>
      <c r="CX358" s="1289" t="s">
        <v>1854</v>
      </c>
      <c r="CY358" s="1287" t="s">
        <v>1854</v>
      </c>
      <c r="CZ358" s="1287" t="s">
        <v>1854</v>
      </c>
      <c r="DA358" s="1287" t="s">
        <v>1854</v>
      </c>
      <c r="DB358" s="1289" t="s">
        <v>1854</v>
      </c>
      <c r="DC358" s="788"/>
      <c r="DD358" s="816">
        <v>1</v>
      </c>
      <c r="DE358" s="817"/>
    </row>
    <row r="359" spans="1:109" ht="25.5">
      <c r="A359" s="775" t="s">
        <v>993</v>
      </c>
      <c r="B359" s="776">
        <v>353</v>
      </c>
      <c r="C359" s="792" t="s">
        <v>3360</v>
      </c>
      <c r="D359" s="776" t="s">
        <v>3361</v>
      </c>
      <c r="E359" s="776" t="s">
        <v>1801</v>
      </c>
      <c r="F359" s="788" t="s">
        <v>3362</v>
      </c>
      <c r="G359" s="793" t="s">
        <v>2311</v>
      </c>
      <c r="H359" s="794" t="s">
        <v>3363</v>
      </c>
      <c r="I359" s="795"/>
      <c r="J359" s="796">
        <v>0.5</v>
      </c>
      <c r="K359" s="796">
        <v>0.5</v>
      </c>
      <c r="L359" s="796"/>
      <c r="M359" s="796"/>
      <c r="N359" s="796"/>
      <c r="O359" s="796"/>
      <c r="P359" s="797"/>
      <c r="Q359" s="798">
        <f t="shared" si="5"/>
        <v>1</v>
      </c>
      <c r="R359" s="792" t="s">
        <v>986</v>
      </c>
      <c r="S359" s="776" t="s">
        <v>964</v>
      </c>
      <c r="T359" s="799" t="s">
        <v>965</v>
      </c>
      <c r="U359" s="776" t="s">
        <v>2313</v>
      </c>
      <c r="V359" s="776" t="s">
        <v>990</v>
      </c>
      <c r="W359" s="776" t="s">
        <v>2314</v>
      </c>
      <c r="X359" s="1314">
        <v>0</v>
      </c>
      <c r="Y359" s="824" t="s">
        <v>966</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961</v>
      </c>
      <c r="BM359" s="788" t="s">
        <v>961</v>
      </c>
      <c r="BN359" s="788" t="s">
        <v>961</v>
      </c>
      <c r="BO359" s="788" t="s">
        <v>961</v>
      </c>
      <c r="BP359" s="799" t="s">
        <v>961</v>
      </c>
      <c r="BQ359" s="811" t="s">
        <v>1854</v>
      </c>
      <c r="BR359" s="803" t="s">
        <v>1854</v>
      </c>
      <c r="BS359" s="803" t="s">
        <v>1854</v>
      </c>
      <c r="BT359" s="803" t="s">
        <v>1854</v>
      </c>
      <c r="BU359" s="808" t="s">
        <v>1854</v>
      </c>
      <c r="BV359" s="809" t="s">
        <v>1854</v>
      </c>
      <c r="BW359" s="810" t="s">
        <v>1854</v>
      </c>
      <c r="BX359" s="810" t="s">
        <v>1854</v>
      </c>
      <c r="BY359" s="810" t="s">
        <v>1854</v>
      </c>
      <c r="BZ359" s="810" t="s">
        <v>1854</v>
      </c>
      <c r="CA359" s="811" t="s">
        <v>1854</v>
      </c>
      <c r="CB359" s="803" t="s">
        <v>1854</v>
      </c>
      <c r="CC359" s="803" t="s">
        <v>1854</v>
      </c>
      <c r="CD359" s="803" t="s">
        <v>1854</v>
      </c>
      <c r="CE359" s="808" t="s">
        <v>1854</v>
      </c>
      <c r="CF359" s="803" t="s">
        <v>1854</v>
      </c>
      <c r="CG359" s="803" t="s">
        <v>1854</v>
      </c>
      <c r="CH359" s="803" t="s">
        <v>1854</v>
      </c>
      <c r="CI359" s="803" t="s">
        <v>1854</v>
      </c>
      <c r="CJ359" s="808" t="s">
        <v>1854</v>
      </c>
      <c r="CK359" s="811" t="s">
        <v>1854</v>
      </c>
      <c r="CL359" s="803" t="s">
        <v>1854</v>
      </c>
      <c r="CM359" s="803" t="s">
        <v>1854</v>
      </c>
      <c r="CN359" s="803" t="s">
        <v>1854</v>
      </c>
      <c r="CO359" s="808" t="s">
        <v>1854</v>
      </c>
      <c r="CP359" s="811" t="s">
        <v>1854</v>
      </c>
      <c r="CQ359" s="803" t="s">
        <v>1854</v>
      </c>
      <c r="CR359" s="803" t="s">
        <v>1854</v>
      </c>
      <c r="CS359" s="803" t="s">
        <v>1854</v>
      </c>
      <c r="CT359" s="808" t="s">
        <v>1854</v>
      </c>
      <c r="CU359" s="1288">
        <v>-7.4100000000000002E-6</v>
      </c>
      <c r="CV359" s="1287" t="s">
        <v>1854</v>
      </c>
      <c r="CW359" s="1287" t="s">
        <v>1854</v>
      </c>
      <c r="CX359" s="1289" t="s">
        <v>1854</v>
      </c>
      <c r="CY359" s="1287">
        <v>7.4100000000000002E-6</v>
      </c>
      <c r="CZ359" s="1287" t="s">
        <v>1854</v>
      </c>
      <c r="DA359" s="1287" t="s">
        <v>1854</v>
      </c>
      <c r="DB359" s="1289" t="s">
        <v>1854</v>
      </c>
      <c r="DC359" s="788"/>
      <c r="DD359" s="816">
        <v>1</v>
      </c>
      <c r="DE359" s="817"/>
    </row>
    <row r="360" spans="1:109" ht="38.25">
      <c r="A360" s="775" t="s">
        <v>993</v>
      </c>
      <c r="B360" s="776">
        <v>354</v>
      </c>
      <c r="C360" s="792" t="s">
        <v>3364</v>
      </c>
      <c r="D360" s="776" t="s">
        <v>2289</v>
      </c>
      <c r="E360" s="776" t="s">
        <v>1819</v>
      </c>
      <c r="F360" s="788" t="s">
        <v>3365</v>
      </c>
      <c r="G360" s="793" t="s">
        <v>1016</v>
      </c>
      <c r="H360" s="794" t="s">
        <v>2306</v>
      </c>
      <c r="I360" s="795"/>
      <c r="J360" s="796">
        <v>0.1</v>
      </c>
      <c r="K360" s="796">
        <v>0.9</v>
      </c>
      <c r="L360" s="796"/>
      <c r="M360" s="796"/>
      <c r="N360" s="796"/>
      <c r="O360" s="796"/>
      <c r="P360" s="797"/>
      <c r="Q360" s="798">
        <f t="shared" si="5"/>
        <v>1</v>
      </c>
      <c r="R360" s="792" t="s">
        <v>983</v>
      </c>
      <c r="S360" s="776" t="s">
        <v>964</v>
      </c>
      <c r="T360" s="799" t="s">
        <v>965</v>
      </c>
      <c r="U360" s="776" t="s">
        <v>2019</v>
      </c>
      <c r="V360" s="776" t="s">
        <v>269</v>
      </c>
      <c r="W360" s="776" t="s">
        <v>3366</v>
      </c>
      <c r="X360" s="1314">
        <v>2</v>
      </c>
      <c r="Y360" s="824" t="s">
        <v>966</v>
      </c>
      <c r="Z360" s="793" t="s">
        <v>1016</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993</v>
      </c>
      <c r="B361" s="776">
        <v>355</v>
      </c>
      <c r="C361" s="792" t="s">
        <v>3367</v>
      </c>
      <c r="D361" s="776" t="s">
        <v>2289</v>
      </c>
      <c r="E361" s="776" t="s">
        <v>1801</v>
      </c>
      <c r="F361" s="788" t="s">
        <v>3368</v>
      </c>
      <c r="G361" s="793" t="s">
        <v>3369</v>
      </c>
      <c r="H361" s="794" t="s">
        <v>3370</v>
      </c>
      <c r="I361" s="795">
        <v>0.1</v>
      </c>
      <c r="J361" s="796"/>
      <c r="K361" s="796">
        <v>0.9</v>
      </c>
      <c r="L361" s="796"/>
      <c r="M361" s="796"/>
      <c r="N361" s="796"/>
      <c r="O361" s="796"/>
      <c r="P361" s="797"/>
      <c r="Q361" s="798">
        <f t="shared" si="5"/>
        <v>1</v>
      </c>
      <c r="R361" s="792" t="s">
        <v>986</v>
      </c>
      <c r="S361" s="776" t="s">
        <v>964</v>
      </c>
      <c r="T361" s="799" t="s">
        <v>976</v>
      </c>
      <c r="U361" s="776" t="s">
        <v>2019</v>
      </c>
      <c r="V361" s="776" t="s">
        <v>990</v>
      </c>
      <c r="W361" s="776" t="s">
        <v>3371</v>
      </c>
      <c r="X361" s="1314">
        <v>0</v>
      </c>
      <c r="Y361" s="824" t="s">
        <v>966</v>
      </c>
      <c r="Z361" s="793"/>
      <c r="AA361" s="788"/>
      <c r="AB361" s="788"/>
      <c r="AC361" s="788"/>
      <c r="AD361" s="788"/>
      <c r="AE361" s="788"/>
      <c r="AF361" s="802"/>
      <c r="AG361" s="803"/>
      <c r="AH361" s="803"/>
      <c r="AI361" s="803"/>
      <c r="AJ361" s="803"/>
      <c r="AK361" s="803"/>
      <c r="AL361" s="803"/>
      <c r="AM361" s="803"/>
      <c r="AN361" s="880"/>
      <c r="AO361" s="880"/>
      <c r="AP361" s="819"/>
      <c r="AQ361" s="811" t="s">
        <v>1854</v>
      </c>
      <c r="AR361" s="803" t="s">
        <v>1854</v>
      </c>
      <c r="AS361" s="803" t="s">
        <v>1854</v>
      </c>
      <c r="AT361" s="803" t="s">
        <v>1854</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961</v>
      </c>
      <c r="BQ361" s="811" t="s">
        <v>1854</v>
      </c>
      <c r="BR361" s="803" t="s">
        <v>1854</v>
      </c>
      <c r="BS361" s="803" t="s">
        <v>1854</v>
      </c>
      <c r="BT361" s="803" t="s">
        <v>1854</v>
      </c>
      <c r="BU361" s="808" t="s">
        <v>1854</v>
      </c>
      <c r="BV361" s="809" t="s">
        <v>1854</v>
      </c>
      <c r="BW361" s="810" t="s">
        <v>1854</v>
      </c>
      <c r="BX361" s="810" t="s">
        <v>1854</v>
      </c>
      <c r="BY361" s="810" t="s">
        <v>1854</v>
      </c>
      <c r="BZ361" s="810" t="s">
        <v>1854</v>
      </c>
      <c r="CA361" s="811" t="s">
        <v>1854</v>
      </c>
      <c r="CB361" s="803" t="s">
        <v>1854</v>
      </c>
      <c r="CC361" s="803" t="s">
        <v>1854</v>
      </c>
      <c r="CD361" s="803" t="s">
        <v>1854</v>
      </c>
      <c r="CE361" s="808" t="s">
        <v>1854</v>
      </c>
      <c r="CF361" s="803" t="s">
        <v>1854</v>
      </c>
      <c r="CG361" s="803" t="s">
        <v>1854</v>
      </c>
      <c r="CH361" s="803" t="s">
        <v>1854</v>
      </c>
      <c r="CI361" s="803" t="s">
        <v>1854</v>
      </c>
      <c r="CJ361" s="808" t="s">
        <v>1854</v>
      </c>
      <c r="CK361" s="811" t="s">
        <v>1854</v>
      </c>
      <c r="CL361" s="803" t="s">
        <v>1854</v>
      </c>
      <c r="CM361" s="803" t="s">
        <v>1854</v>
      </c>
      <c r="CN361" s="803" t="s">
        <v>1854</v>
      </c>
      <c r="CO361" s="808" t="s">
        <v>1854</v>
      </c>
      <c r="CP361" s="811" t="s">
        <v>1854</v>
      </c>
      <c r="CQ361" s="803" t="s">
        <v>1854</v>
      </c>
      <c r="CR361" s="803" t="s">
        <v>1854</v>
      </c>
      <c r="CS361" s="803" t="s">
        <v>1854</v>
      </c>
      <c r="CT361" s="808" t="s">
        <v>1854</v>
      </c>
      <c r="CU361" s="1288">
        <v>-0.81499999999999995</v>
      </c>
      <c r="CV361" s="1287" t="s">
        <v>1854</v>
      </c>
      <c r="CW361" s="1287" t="s">
        <v>1854</v>
      </c>
      <c r="CX361" s="1289" t="s">
        <v>1854</v>
      </c>
      <c r="CY361" s="1287">
        <v>0.81499999999999995</v>
      </c>
      <c r="CZ361" s="1287" t="s">
        <v>1854</v>
      </c>
      <c r="DA361" s="1287" t="s">
        <v>1854</v>
      </c>
      <c r="DB361" s="1289" t="s">
        <v>1854</v>
      </c>
      <c r="DC361" s="788"/>
      <c r="DD361" s="816">
        <v>1</v>
      </c>
      <c r="DE361" s="817"/>
    </row>
    <row r="362" spans="1:109" ht="38.25">
      <c r="A362" s="775" t="s">
        <v>993</v>
      </c>
      <c r="B362" s="776">
        <v>356</v>
      </c>
      <c r="C362" s="792" t="s">
        <v>3372</v>
      </c>
      <c r="D362" s="776" t="s">
        <v>2289</v>
      </c>
      <c r="E362" s="776" t="s">
        <v>1801</v>
      </c>
      <c r="F362" s="788" t="s">
        <v>3373</v>
      </c>
      <c r="G362" s="793" t="s">
        <v>3374</v>
      </c>
      <c r="H362" s="794" t="s">
        <v>3375</v>
      </c>
      <c r="I362" s="795">
        <v>1</v>
      </c>
      <c r="J362" s="796"/>
      <c r="K362" s="796"/>
      <c r="L362" s="796"/>
      <c r="M362" s="796"/>
      <c r="N362" s="796"/>
      <c r="O362" s="796"/>
      <c r="P362" s="797"/>
      <c r="Q362" s="798">
        <f t="shared" si="5"/>
        <v>1</v>
      </c>
      <c r="R362" s="792" t="s">
        <v>986</v>
      </c>
      <c r="S362" s="776" t="s">
        <v>964</v>
      </c>
      <c r="T362" s="799" t="s">
        <v>965</v>
      </c>
      <c r="U362" s="776" t="s">
        <v>2202</v>
      </c>
      <c r="V362" s="776" t="s">
        <v>990</v>
      </c>
      <c r="W362" s="776" t="s">
        <v>3278</v>
      </c>
      <c r="X362" s="1314">
        <v>1</v>
      </c>
      <c r="Y362" s="824" t="s">
        <v>966</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961</v>
      </c>
      <c r="BM362" s="788" t="s">
        <v>961</v>
      </c>
      <c r="BN362" s="788" t="s">
        <v>961</v>
      </c>
      <c r="BO362" s="788" t="s">
        <v>961</v>
      </c>
      <c r="BP362" s="799" t="s">
        <v>961</v>
      </c>
      <c r="BQ362" s="811" t="s">
        <v>1854</v>
      </c>
      <c r="BR362" s="803" t="s">
        <v>1854</v>
      </c>
      <c r="BS362" s="803" t="s">
        <v>1854</v>
      </c>
      <c r="BT362" s="803" t="s">
        <v>1854</v>
      </c>
      <c r="BU362" s="808" t="s">
        <v>1854</v>
      </c>
      <c r="BV362" s="809" t="s">
        <v>1854</v>
      </c>
      <c r="BW362" s="810" t="s">
        <v>1854</v>
      </c>
      <c r="BX362" s="810" t="s">
        <v>1854</v>
      </c>
      <c r="BY362" s="810" t="s">
        <v>1854</v>
      </c>
      <c r="BZ362" s="810" t="s">
        <v>1854</v>
      </c>
      <c r="CA362" s="811" t="s">
        <v>1854</v>
      </c>
      <c r="CB362" s="803" t="s">
        <v>1854</v>
      </c>
      <c r="CC362" s="803" t="s">
        <v>1854</v>
      </c>
      <c r="CD362" s="803" t="s">
        <v>1854</v>
      </c>
      <c r="CE362" s="808" t="s">
        <v>1854</v>
      </c>
      <c r="CF362" s="803" t="s">
        <v>1854</v>
      </c>
      <c r="CG362" s="803" t="s">
        <v>1854</v>
      </c>
      <c r="CH362" s="803" t="s">
        <v>1854</v>
      </c>
      <c r="CI362" s="803" t="s">
        <v>1854</v>
      </c>
      <c r="CJ362" s="808" t="s">
        <v>1854</v>
      </c>
      <c r="CK362" s="811" t="s">
        <v>1854</v>
      </c>
      <c r="CL362" s="803" t="s">
        <v>1854</v>
      </c>
      <c r="CM362" s="803" t="s">
        <v>1854</v>
      </c>
      <c r="CN362" s="803" t="s">
        <v>1854</v>
      </c>
      <c r="CO362" s="808" t="s">
        <v>1854</v>
      </c>
      <c r="CP362" s="811" t="s">
        <v>1854</v>
      </c>
      <c r="CQ362" s="803" t="s">
        <v>1854</v>
      </c>
      <c r="CR362" s="803" t="s">
        <v>1854</v>
      </c>
      <c r="CS362" s="803" t="s">
        <v>1854</v>
      </c>
      <c r="CT362" s="808" t="s">
        <v>1854</v>
      </c>
      <c r="CU362" s="1288">
        <v>-3.63E-3</v>
      </c>
      <c r="CV362" s="1287" t="s">
        <v>1854</v>
      </c>
      <c r="CW362" s="1287" t="s">
        <v>1854</v>
      </c>
      <c r="CX362" s="1289" t="s">
        <v>1854</v>
      </c>
      <c r="CY362" s="1287">
        <v>3.63E-3</v>
      </c>
      <c r="CZ362" s="1287" t="s">
        <v>1854</v>
      </c>
      <c r="DA362" s="1287" t="s">
        <v>1854</v>
      </c>
      <c r="DB362" s="1289" t="s">
        <v>1854</v>
      </c>
      <c r="DC362" s="788"/>
      <c r="DD362" s="816">
        <v>1</v>
      </c>
      <c r="DE362" s="817"/>
    </row>
    <row r="363" spans="1:109" ht="38.25">
      <c r="A363" s="775" t="s">
        <v>993</v>
      </c>
      <c r="B363" s="776">
        <v>357</v>
      </c>
      <c r="C363" s="792" t="s">
        <v>3376</v>
      </c>
      <c r="D363" s="776" t="s">
        <v>2289</v>
      </c>
      <c r="E363" s="776" t="s">
        <v>1801</v>
      </c>
      <c r="F363" s="788" t="s">
        <v>3377</v>
      </c>
      <c r="G363" s="793" t="s">
        <v>3378</v>
      </c>
      <c r="H363" s="794" t="s">
        <v>3375</v>
      </c>
      <c r="I363" s="795"/>
      <c r="J363" s="796"/>
      <c r="K363" s="796">
        <v>1</v>
      </c>
      <c r="L363" s="796"/>
      <c r="M363" s="796"/>
      <c r="N363" s="796"/>
      <c r="O363" s="796"/>
      <c r="P363" s="797"/>
      <c r="Q363" s="798">
        <f t="shared" si="5"/>
        <v>1</v>
      </c>
      <c r="R363" s="792" t="s">
        <v>986</v>
      </c>
      <c r="S363" s="776" t="s">
        <v>964</v>
      </c>
      <c r="T363" s="799" t="s">
        <v>965</v>
      </c>
      <c r="U363" s="776" t="s">
        <v>2202</v>
      </c>
      <c r="V363" s="776" t="s">
        <v>990</v>
      </c>
      <c r="W363" s="776" t="s">
        <v>3278</v>
      </c>
      <c r="X363" s="1314">
        <v>1</v>
      </c>
      <c r="Y363" s="822" t="s">
        <v>966</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961</v>
      </c>
      <c r="BM363" s="788" t="s">
        <v>961</v>
      </c>
      <c r="BN363" s="788" t="s">
        <v>961</v>
      </c>
      <c r="BO363" s="788" t="s">
        <v>961</v>
      </c>
      <c r="BP363" s="799" t="s">
        <v>961</v>
      </c>
      <c r="BQ363" s="811" t="s">
        <v>1854</v>
      </c>
      <c r="BR363" s="803" t="s">
        <v>1854</v>
      </c>
      <c r="BS363" s="803" t="s">
        <v>1854</v>
      </c>
      <c r="BT363" s="803" t="s">
        <v>1854</v>
      </c>
      <c r="BU363" s="808" t="s">
        <v>1854</v>
      </c>
      <c r="BV363" s="809" t="s">
        <v>1854</v>
      </c>
      <c r="BW363" s="810" t="s">
        <v>1854</v>
      </c>
      <c r="BX363" s="810" t="s">
        <v>1854</v>
      </c>
      <c r="BY363" s="810" t="s">
        <v>1854</v>
      </c>
      <c r="BZ363" s="810" t="s">
        <v>1854</v>
      </c>
      <c r="CA363" s="811" t="s">
        <v>1854</v>
      </c>
      <c r="CB363" s="803" t="s">
        <v>1854</v>
      </c>
      <c r="CC363" s="803" t="s">
        <v>1854</v>
      </c>
      <c r="CD363" s="803" t="s">
        <v>1854</v>
      </c>
      <c r="CE363" s="808" t="s">
        <v>1854</v>
      </c>
      <c r="CF363" s="803" t="s">
        <v>1854</v>
      </c>
      <c r="CG363" s="803" t="s">
        <v>1854</v>
      </c>
      <c r="CH363" s="803" t="s">
        <v>1854</v>
      </c>
      <c r="CI363" s="803" t="s">
        <v>1854</v>
      </c>
      <c r="CJ363" s="808" t="s">
        <v>1854</v>
      </c>
      <c r="CK363" s="811" t="s">
        <v>1854</v>
      </c>
      <c r="CL363" s="803" t="s">
        <v>1854</v>
      </c>
      <c r="CM363" s="803" t="s">
        <v>1854</v>
      </c>
      <c r="CN363" s="803" t="s">
        <v>1854</v>
      </c>
      <c r="CO363" s="808" t="s">
        <v>1854</v>
      </c>
      <c r="CP363" s="811" t="s">
        <v>1854</v>
      </c>
      <c r="CQ363" s="803" t="s">
        <v>1854</v>
      </c>
      <c r="CR363" s="803" t="s">
        <v>1854</v>
      </c>
      <c r="CS363" s="803" t="s">
        <v>1854</v>
      </c>
      <c r="CT363" s="808" t="s">
        <v>1854</v>
      </c>
      <c r="CU363" s="1288">
        <v>-3.63E-3</v>
      </c>
      <c r="CV363" s="1287" t="s">
        <v>1854</v>
      </c>
      <c r="CW363" s="1287" t="s">
        <v>1854</v>
      </c>
      <c r="CX363" s="1289" t="s">
        <v>1854</v>
      </c>
      <c r="CY363" s="1287">
        <v>3.63E-3</v>
      </c>
      <c r="CZ363" s="1287" t="s">
        <v>1854</v>
      </c>
      <c r="DA363" s="1287" t="s">
        <v>1854</v>
      </c>
      <c r="DB363" s="1289" t="s">
        <v>1854</v>
      </c>
      <c r="DC363" s="788"/>
      <c r="DD363" s="816">
        <v>1</v>
      </c>
      <c r="DE363" s="817"/>
    </row>
    <row r="364" spans="1:109" ht="25.5">
      <c r="A364" s="775" t="s">
        <v>993</v>
      </c>
      <c r="B364" s="776">
        <v>358</v>
      </c>
      <c r="C364" s="792" t="s">
        <v>3379</v>
      </c>
      <c r="D364" s="776" t="s">
        <v>2289</v>
      </c>
      <c r="E364" s="776" t="s">
        <v>1819</v>
      </c>
      <c r="F364" s="788" t="s">
        <v>3380</v>
      </c>
      <c r="G364" s="793" t="s">
        <v>3381</v>
      </c>
      <c r="H364" s="794" t="s">
        <v>3382</v>
      </c>
      <c r="I364" s="795"/>
      <c r="J364" s="796"/>
      <c r="K364" s="796"/>
      <c r="L364" s="796">
        <v>1</v>
      </c>
      <c r="M364" s="796"/>
      <c r="N364" s="796"/>
      <c r="O364" s="796"/>
      <c r="P364" s="797"/>
      <c r="Q364" s="798">
        <f t="shared" si="5"/>
        <v>1</v>
      </c>
      <c r="R364" s="792" t="s">
        <v>983</v>
      </c>
      <c r="S364" s="776" t="s">
        <v>964</v>
      </c>
      <c r="T364" s="799" t="s">
        <v>965</v>
      </c>
      <c r="U364" s="776" t="s">
        <v>718</v>
      </c>
      <c r="V364" s="776" t="s">
        <v>269</v>
      </c>
      <c r="W364" s="776" t="s">
        <v>3383</v>
      </c>
      <c r="X364" s="1314">
        <v>2</v>
      </c>
      <c r="Y364" s="822" t="s">
        <v>966</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961</v>
      </c>
      <c r="BM364" s="788" t="s">
        <v>961</v>
      </c>
      <c r="BN364" s="788" t="s">
        <v>961</v>
      </c>
      <c r="BO364" s="788" t="s">
        <v>961</v>
      </c>
      <c r="BP364" s="799" t="s">
        <v>961</v>
      </c>
      <c r="BQ364" s="811" t="s">
        <v>1854</v>
      </c>
      <c r="BR364" s="803" t="s">
        <v>1854</v>
      </c>
      <c r="BS364" s="803" t="s">
        <v>1854</v>
      </c>
      <c r="BT364" s="803" t="s">
        <v>1854</v>
      </c>
      <c r="BU364" s="808" t="s">
        <v>1854</v>
      </c>
      <c r="BV364" s="809" t="s">
        <v>1854</v>
      </c>
      <c r="BW364" s="810" t="s">
        <v>1854</v>
      </c>
      <c r="BX364" s="810" t="s">
        <v>1854</v>
      </c>
      <c r="BY364" s="810" t="s">
        <v>1854</v>
      </c>
      <c r="BZ364" s="810" t="s">
        <v>1854</v>
      </c>
      <c r="CA364" s="811" t="s">
        <v>1854</v>
      </c>
      <c r="CB364" s="803" t="s">
        <v>1854</v>
      </c>
      <c r="CC364" s="803" t="s">
        <v>1854</v>
      </c>
      <c r="CD364" s="803" t="s">
        <v>1854</v>
      </c>
      <c r="CE364" s="808" t="s">
        <v>1854</v>
      </c>
      <c r="CF364" s="803" t="s">
        <v>1854</v>
      </c>
      <c r="CG364" s="803" t="s">
        <v>1854</v>
      </c>
      <c r="CH364" s="803" t="s">
        <v>1854</v>
      </c>
      <c r="CI364" s="803" t="s">
        <v>1854</v>
      </c>
      <c r="CJ364" s="808" t="s">
        <v>1854</v>
      </c>
      <c r="CK364" s="811" t="s">
        <v>1854</v>
      </c>
      <c r="CL364" s="803" t="s">
        <v>1854</v>
      </c>
      <c r="CM364" s="803" t="s">
        <v>1854</v>
      </c>
      <c r="CN364" s="803" t="s">
        <v>1854</v>
      </c>
      <c r="CO364" s="808" t="s">
        <v>1854</v>
      </c>
      <c r="CP364" s="811" t="s">
        <v>1854</v>
      </c>
      <c r="CQ364" s="803" t="s">
        <v>1854</v>
      </c>
      <c r="CR364" s="803" t="s">
        <v>1854</v>
      </c>
      <c r="CS364" s="803" t="s">
        <v>1854</v>
      </c>
      <c r="CT364" s="808" t="s">
        <v>1854</v>
      </c>
      <c r="CU364" s="1288">
        <v>-0.157</v>
      </c>
      <c r="CV364" s="1287" t="s">
        <v>1854</v>
      </c>
      <c r="CW364" s="1287" t="s">
        <v>1854</v>
      </c>
      <c r="CX364" s="1289" t="s">
        <v>1854</v>
      </c>
      <c r="CY364" s="1287" t="s">
        <v>1854</v>
      </c>
      <c r="CZ364" s="1287" t="s">
        <v>1854</v>
      </c>
      <c r="DA364" s="1287" t="s">
        <v>1854</v>
      </c>
      <c r="DB364" s="1289" t="s">
        <v>1854</v>
      </c>
      <c r="DC364" s="788"/>
      <c r="DD364" s="816">
        <v>1</v>
      </c>
      <c r="DE364" s="817"/>
    </row>
    <row r="365" spans="1:109" ht="63.75">
      <c r="A365" s="775" t="s">
        <v>993</v>
      </c>
      <c r="B365" s="776">
        <v>359</v>
      </c>
      <c r="C365" s="792" t="s">
        <v>3384</v>
      </c>
      <c r="D365" s="776" t="s">
        <v>3385</v>
      </c>
      <c r="E365" s="776" t="s">
        <v>1819</v>
      </c>
      <c r="F365" s="788" t="s">
        <v>3386</v>
      </c>
      <c r="G365" s="793" t="s">
        <v>1843</v>
      </c>
      <c r="H365" s="794" t="s">
        <v>2347</v>
      </c>
      <c r="I365" s="795"/>
      <c r="J365" s="796"/>
      <c r="K365" s="796"/>
      <c r="L365" s="796"/>
      <c r="M365" s="796">
        <v>1</v>
      </c>
      <c r="N365" s="796"/>
      <c r="O365" s="796"/>
      <c r="P365" s="797"/>
      <c r="Q365" s="798">
        <f t="shared" si="5"/>
        <v>1</v>
      </c>
      <c r="R365" s="792" t="s">
        <v>986</v>
      </c>
      <c r="S365" s="776" t="s">
        <v>964</v>
      </c>
      <c r="T365" s="799" t="s">
        <v>965</v>
      </c>
      <c r="U365" s="776" t="s">
        <v>1027</v>
      </c>
      <c r="V365" s="776" t="s">
        <v>1039</v>
      </c>
      <c r="W365" s="776" t="s">
        <v>1951</v>
      </c>
      <c r="X365" s="1315">
        <v>2</v>
      </c>
      <c r="Y365" s="829" t="s">
        <v>966</v>
      </c>
      <c r="Z365" s="793" t="s">
        <v>1843</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993</v>
      </c>
      <c r="B366" s="776">
        <v>360</v>
      </c>
      <c r="C366" s="792" t="s">
        <v>3387</v>
      </c>
      <c r="D366" s="776" t="s">
        <v>3385</v>
      </c>
      <c r="E366" s="776" t="s">
        <v>1819</v>
      </c>
      <c r="F366" s="788" t="s">
        <v>3388</v>
      </c>
      <c r="G366" s="793" t="s">
        <v>1847</v>
      </c>
      <c r="H366" s="794" t="s">
        <v>2351</v>
      </c>
      <c r="I366" s="795"/>
      <c r="J366" s="796">
        <v>0.5</v>
      </c>
      <c r="K366" s="796">
        <v>0.5</v>
      </c>
      <c r="L366" s="796"/>
      <c r="M366" s="796"/>
      <c r="N366" s="796"/>
      <c r="O366" s="796"/>
      <c r="P366" s="797"/>
      <c r="Q366" s="798">
        <f t="shared" si="5"/>
        <v>1</v>
      </c>
      <c r="R366" s="792" t="s">
        <v>986</v>
      </c>
      <c r="S366" s="776" t="s">
        <v>964</v>
      </c>
      <c r="T366" s="799" t="s">
        <v>965</v>
      </c>
      <c r="U366" s="776" t="s">
        <v>1031</v>
      </c>
      <c r="V366" s="776" t="s">
        <v>1039</v>
      </c>
      <c r="W366" s="776" t="s">
        <v>418</v>
      </c>
      <c r="X366" s="1315">
        <v>2</v>
      </c>
      <c r="Y366" s="824" t="s">
        <v>966</v>
      </c>
      <c r="Z366" s="793" t="s">
        <v>1847</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993</v>
      </c>
      <c r="B367" s="776">
        <v>361</v>
      </c>
      <c r="C367" s="792" t="s">
        <v>3389</v>
      </c>
      <c r="D367" s="776" t="s">
        <v>2364</v>
      </c>
      <c r="E367" s="776" t="s">
        <v>1801</v>
      </c>
      <c r="F367" s="788" t="s">
        <v>3390</v>
      </c>
      <c r="G367" s="793" t="s">
        <v>2370</v>
      </c>
      <c r="H367" s="794" t="s">
        <v>3391</v>
      </c>
      <c r="I367" s="795"/>
      <c r="J367" s="796"/>
      <c r="K367" s="796"/>
      <c r="L367" s="796"/>
      <c r="M367" s="796">
        <v>1</v>
      </c>
      <c r="N367" s="796"/>
      <c r="O367" s="796"/>
      <c r="P367" s="797"/>
      <c r="Q367" s="798">
        <f t="shared" si="5"/>
        <v>1</v>
      </c>
      <c r="R367" s="792" t="s">
        <v>963</v>
      </c>
      <c r="S367" s="776"/>
      <c r="T367" s="799"/>
      <c r="U367" s="776" t="s">
        <v>2030</v>
      </c>
      <c r="V367" s="776" t="s">
        <v>269</v>
      </c>
      <c r="W367" s="776" t="s">
        <v>2372</v>
      </c>
      <c r="X367" s="1314">
        <v>0</v>
      </c>
      <c r="Y367" s="824" t="s">
        <v>966</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1854</v>
      </c>
      <c r="BR367" s="803" t="s">
        <v>1854</v>
      </c>
      <c r="BS367" s="803" t="s">
        <v>1854</v>
      </c>
      <c r="BT367" s="803" t="s">
        <v>1854</v>
      </c>
      <c r="BU367" s="808" t="s">
        <v>1854</v>
      </c>
      <c r="BV367" s="809" t="s">
        <v>1854</v>
      </c>
      <c r="BW367" s="810" t="s">
        <v>1854</v>
      </c>
      <c r="BX367" s="810" t="s">
        <v>1854</v>
      </c>
      <c r="BY367" s="810" t="s">
        <v>1854</v>
      </c>
      <c r="BZ367" s="810" t="s">
        <v>1854</v>
      </c>
      <c r="CA367" s="811" t="s">
        <v>1854</v>
      </c>
      <c r="CB367" s="803" t="s">
        <v>1854</v>
      </c>
      <c r="CC367" s="803" t="s">
        <v>1854</v>
      </c>
      <c r="CD367" s="803" t="s">
        <v>1854</v>
      </c>
      <c r="CE367" s="808" t="s">
        <v>1854</v>
      </c>
      <c r="CF367" s="803" t="s">
        <v>1854</v>
      </c>
      <c r="CG367" s="803" t="s">
        <v>1854</v>
      </c>
      <c r="CH367" s="803" t="s">
        <v>1854</v>
      </c>
      <c r="CI367" s="803" t="s">
        <v>1854</v>
      </c>
      <c r="CJ367" s="808" t="s">
        <v>1854</v>
      </c>
      <c r="CK367" s="811" t="s">
        <v>1854</v>
      </c>
      <c r="CL367" s="803" t="s">
        <v>1854</v>
      </c>
      <c r="CM367" s="803" t="s">
        <v>1854</v>
      </c>
      <c r="CN367" s="803" t="s">
        <v>1854</v>
      </c>
      <c r="CO367" s="808" t="s">
        <v>1854</v>
      </c>
      <c r="CP367" s="811" t="s">
        <v>1854</v>
      </c>
      <c r="CQ367" s="803" t="s">
        <v>1854</v>
      </c>
      <c r="CR367" s="803" t="s">
        <v>1854</v>
      </c>
      <c r="CS367" s="803" t="s">
        <v>1854</v>
      </c>
      <c r="CT367" s="808" t="s">
        <v>1854</v>
      </c>
      <c r="CU367" s="1288" t="s">
        <v>1854</v>
      </c>
      <c r="CV367" s="1287" t="s">
        <v>1854</v>
      </c>
      <c r="CW367" s="1287" t="s">
        <v>1854</v>
      </c>
      <c r="CX367" s="1289" t="s">
        <v>1854</v>
      </c>
      <c r="CY367" s="1287" t="s">
        <v>1854</v>
      </c>
      <c r="CZ367" s="1287" t="s">
        <v>1854</v>
      </c>
      <c r="DA367" s="1287" t="s">
        <v>1854</v>
      </c>
      <c r="DB367" s="1289" t="s">
        <v>1854</v>
      </c>
      <c r="DC367" s="788"/>
      <c r="DD367" s="816">
        <v>1</v>
      </c>
      <c r="DE367" s="817"/>
    </row>
    <row r="368" spans="1:109" ht="25.5">
      <c r="A368" s="775" t="s">
        <v>993</v>
      </c>
      <c r="B368" s="776">
        <v>362</v>
      </c>
      <c r="C368" s="792" t="s">
        <v>3392</v>
      </c>
      <c r="D368" s="776" t="s">
        <v>2364</v>
      </c>
      <c r="E368" s="776" t="s">
        <v>1819</v>
      </c>
      <c r="F368" s="788" t="s">
        <v>3393</v>
      </c>
      <c r="G368" s="793" t="s">
        <v>659</v>
      </c>
      <c r="H368" s="794" t="s">
        <v>3394</v>
      </c>
      <c r="I368" s="795"/>
      <c r="J368" s="796"/>
      <c r="K368" s="796"/>
      <c r="L368" s="796"/>
      <c r="M368" s="796">
        <v>1</v>
      </c>
      <c r="N368" s="796"/>
      <c r="O368" s="796"/>
      <c r="P368" s="797"/>
      <c r="Q368" s="798">
        <f t="shared" si="5"/>
        <v>1</v>
      </c>
      <c r="R368" s="792" t="s">
        <v>963</v>
      </c>
      <c r="S368" s="776"/>
      <c r="T368" s="799"/>
      <c r="U368" s="776" t="s">
        <v>2030</v>
      </c>
      <c r="V368" s="776" t="s">
        <v>269</v>
      </c>
      <c r="W368" s="776" t="s">
        <v>3359</v>
      </c>
      <c r="X368" s="1314">
        <v>1</v>
      </c>
      <c r="Y368" s="824" t="s">
        <v>966</v>
      </c>
      <c r="Z368" s="793" t="s">
        <v>659</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993</v>
      </c>
      <c r="B369" s="776">
        <v>363</v>
      </c>
      <c r="C369" s="792" t="s">
        <v>3395</v>
      </c>
      <c r="D369" s="776" t="s">
        <v>2316</v>
      </c>
      <c r="E369" s="776" t="s">
        <v>1801</v>
      </c>
      <c r="F369" s="788" t="s">
        <v>3396</v>
      </c>
      <c r="G369" s="793" t="s">
        <v>687</v>
      </c>
      <c r="H369" s="794" t="s">
        <v>2318</v>
      </c>
      <c r="I369" s="795"/>
      <c r="J369" s="796"/>
      <c r="K369" s="796">
        <v>1</v>
      </c>
      <c r="L369" s="796"/>
      <c r="M369" s="796"/>
      <c r="N369" s="796"/>
      <c r="O369" s="796"/>
      <c r="P369" s="797"/>
      <c r="Q369" s="798">
        <f t="shared" si="5"/>
        <v>1</v>
      </c>
      <c r="R369" s="792" t="s">
        <v>986</v>
      </c>
      <c r="S369" s="776" t="s">
        <v>964</v>
      </c>
      <c r="T369" s="799" t="s">
        <v>965</v>
      </c>
      <c r="U369" s="776" t="s">
        <v>1971</v>
      </c>
      <c r="V369" s="776" t="s">
        <v>990</v>
      </c>
      <c r="W369" s="776" t="s">
        <v>3397</v>
      </c>
      <c r="X369" s="1314">
        <v>2</v>
      </c>
      <c r="Y369" s="824" t="s">
        <v>977</v>
      </c>
      <c r="Z369" s="793" t="s">
        <v>687</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993</v>
      </c>
      <c r="B370" s="776">
        <v>364</v>
      </c>
      <c r="C370" s="792" t="s">
        <v>3398</v>
      </c>
      <c r="D370" s="776" t="s">
        <v>2316</v>
      </c>
      <c r="E370" s="776" t="s">
        <v>1801</v>
      </c>
      <c r="F370" s="788" t="s">
        <v>3399</v>
      </c>
      <c r="G370" s="793" t="s">
        <v>691</v>
      </c>
      <c r="H370" s="794" t="s">
        <v>2322</v>
      </c>
      <c r="I370" s="795"/>
      <c r="J370" s="796"/>
      <c r="K370" s="796">
        <v>1</v>
      </c>
      <c r="L370" s="796"/>
      <c r="M370" s="796"/>
      <c r="N370" s="796"/>
      <c r="O370" s="796"/>
      <c r="P370" s="797"/>
      <c r="Q370" s="798">
        <f t="shared" si="5"/>
        <v>1</v>
      </c>
      <c r="R370" s="792" t="s">
        <v>986</v>
      </c>
      <c r="S370" s="776" t="s">
        <v>964</v>
      </c>
      <c r="T370" s="799" t="s">
        <v>965</v>
      </c>
      <c r="U370" s="776" t="s">
        <v>691</v>
      </c>
      <c r="V370" s="776" t="s">
        <v>990</v>
      </c>
      <c r="W370" s="776" t="s">
        <v>3400</v>
      </c>
      <c r="X370" s="1314">
        <v>2</v>
      </c>
      <c r="Y370" s="824" t="s">
        <v>977</v>
      </c>
      <c r="Z370" s="793" t="s">
        <v>691</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993</v>
      </c>
      <c r="B371" s="776">
        <v>365</v>
      </c>
      <c r="C371" s="792" t="s">
        <v>3401</v>
      </c>
      <c r="D371" s="776" t="s">
        <v>2316</v>
      </c>
      <c r="E371" s="776" t="s">
        <v>1819</v>
      </c>
      <c r="F371" s="788" t="s">
        <v>3402</v>
      </c>
      <c r="G371" s="793" t="s">
        <v>698</v>
      </c>
      <c r="H371" s="794" t="s">
        <v>2336</v>
      </c>
      <c r="I371" s="795"/>
      <c r="J371" s="796"/>
      <c r="K371" s="796">
        <v>1</v>
      </c>
      <c r="L371" s="796"/>
      <c r="M371" s="796"/>
      <c r="N371" s="796"/>
      <c r="O371" s="796"/>
      <c r="P371" s="797"/>
      <c r="Q371" s="798">
        <f t="shared" si="5"/>
        <v>1</v>
      </c>
      <c r="R371" s="792" t="s">
        <v>986</v>
      </c>
      <c r="S371" s="776" t="s">
        <v>964</v>
      </c>
      <c r="T371" s="799" t="s">
        <v>965</v>
      </c>
      <c r="U371" s="776" t="s">
        <v>1832</v>
      </c>
      <c r="V371" s="776" t="s">
        <v>990</v>
      </c>
      <c r="W371" s="776" t="s">
        <v>3403</v>
      </c>
      <c r="X371" s="1314">
        <v>2</v>
      </c>
      <c r="Y371" s="824" t="s">
        <v>977</v>
      </c>
      <c r="Z371" s="793" t="s">
        <v>698</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993</v>
      </c>
      <c r="B372" s="776">
        <v>366</v>
      </c>
      <c r="C372" s="792" t="s">
        <v>3404</v>
      </c>
      <c r="D372" s="776" t="s">
        <v>2316</v>
      </c>
      <c r="E372" s="776" t="s">
        <v>1819</v>
      </c>
      <c r="F372" s="788" t="s">
        <v>3405</v>
      </c>
      <c r="G372" s="793" t="s">
        <v>794</v>
      </c>
      <c r="H372" s="794" t="s">
        <v>2332</v>
      </c>
      <c r="I372" s="795"/>
      <c r="J372" s="796"/>
      <c r="K372" s="796">
        <v>1</v>
      </c>
      <c r="L372" s="796"/>
      <c r="M372" s="796"/>
      <c r="N372" s="796"/>
      <c r="O372" s="796"/>
      <c r="P372" s="797"/>
      <c r="Q372" s="798">
        <f t="shared" si="5"/>
        <v>1</v>
      </c>
      <c r="R372" s="792" t="s">
        <v>963</v>
      </c>
      <c r="S372" s="776"/>
      <c r="T372" s="799"/>
      <c r="U372" s="776" t="s">
        <v>1822</v>
      </c>
      <c r="V372" s="776" t="s">
        <v>269</v>
      </c>
      <c r="W372" s="776" t="s">
        <v>3406</v>
      </c>
      <c r="X372" s="1314">
        <v>2</v>
      </c>
      <c r="Y372" s="824" t="s">
        <v>977</v>
      </c>
      <c r="Z372" s="793" t="s">
        <v>794</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993</v>
      </c>
      <c r="B373" s="776">
        <v>367</v>
      </c>
      <c r="C373" s="792" t="s">
        <v>3407</v>
      </c>
      <c r="D373" s="776" t="s">
        <v>2316</v>
      </c>
      <c r="E373" s="776" t="s">
        <v>1801</v>
      </c>
      <c r="F373" s="788" t="s">
        <v>3408</v>
      </c>
      <c r="G373" s="793" t="s">
        <v>2011</v>
      </c>
      <c r="H373" s="794" t="s">
        <v>3409</v>
      </c>
      <c r="I373" s="795"/>
      <c r="J373" s="796"/>
      <c r="K373" s="796">
        <v>1</v>
      </c>
      <c r="L373" s="796"/>
      <c r="M373" s="796"/>
      <c r="N373" s="796"/>
      <c r="O373" s="796"/>
      <c r="P373" s="797"/>
      <c r="Q373" s="798">
        <f t="shared" si="5"/>
        <v>1</v>
      </c>
      <c r="R373" s="792" t="s">
        <v>986</v>
      </c>
      <c r="S373" s="776" t="s">
        <v>964</v>
      </c>
      <c r="T373" s="799" t="s">
        <v>965</v>
      </c>
      <c r="U373" s="776" t="s">
        <v>1971</v>
      </c>
      <c r="V373" s="776" t="s">
        <v>990</v>
      </c>
      <c r="W373" s="776" t="s">
        <v>3410</v>
      </c>
      <c r="X373" s="1314">
        <v>0</v>
      </c>
      <c r="Y373" s="824" t="s">
        <v>977</v>
      </c>
      <c r="Z373" s="793" t="s">
        <v>2011</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961</v>
      </c>
      <c r="BM373" s="788" t="s">
        <v>961</v>
      </c>
      <c r="BN373" s="788" t="s">
        <v>961</v>
      </c>
      <c r="BO373" s="788" t="s">
        <v>961</v>
      </c>
      <c r="BP373" s="799" t="s">
        <v>961</v>
      </c>
      <c r="BQ373" s="811" t="s">
        <v>1854</v>
      </c>
      <c r="BR373" s="803" t="s">
        <v>1854</v>
      </c>
      <c r="BS373" s="803" t="s">
        <v>1854</v>
      </c>
      <c r="BT373" s="803" t="s">
        <v>1854</v>
      </c>
      <c r="BU373" s="808" t="s">
        <v>1854</v>
      </c>
      <c r="BV373" s="809">
        <v>7661</v>
      </c>
      <c r="BW373" s="810">
        <v>7661</v>
      </c>
      <c r="BX373" s="810">
        <v>7661</v>
      </c>
      <c r="BY373" s="810">
        <v>7661</v>
      </c>
      <c r="BZ373" s="810">
        <v>7661</v>
      </c>
      <c r="CA373" s="811" t="s">
        <v>1854</v>
      </c>
      <c r="CB373" s="803" t="s">
        <v>1854</v>
      </c>
      <c r="CC373" s="803" t="s">
        <v>1854</v>
      </c>
      <c r="CD373" s="803" t="s">
        <v>1854</v>
      </c>
      <c r="CE373" s="808" t="s">
        <v>1854</v>
      </c>
      <c r="CF373" s="803" t="s">
        <v>1854</v>
      </c>
      <c r="CG373" s="803" t="s">
        <v>1854</v>
      </c>
      <c r="CH373" s="803" t="s">
        <v>1854</v>
      </c>
      <c r="CI373" s="803" t="s">
        <v>1854</v>
      </c>
      <c r="CJ373" s="808" t="s">
        <v>1854</v>
      </c>
      <c r="CK373" s="811">
        <v>2139</v>
      </c>
      <c r="CL373" s="803">
        <v>2104</v>
      </c>
      <c r="CM373" s="803">
        <v>2069</v>
      </c>
      <c r="CN373" s="803">
        <v>2035</v>
      </c>
      <c r="CO373" s="808">
        <v>2000</v>
      </c>
      <c r="CP373" s="811" t="s">
        <v>1854</v>
      </c>
      <c r="CQ373" s="803" t="s">
        <v>1854</v>
      </c>
      <c r="CR373" s="803" t="s">
        <v>1854</v>
      </c>
      <c r="CS373" s="803" t="s">
        <v>1854</v>
      </c>
      <c r="CT373" s="808" t="s">
        <v>1854</v>
      </c>
      <c r="CU373" s="1288">
        <v>-2.4199999999999999E-2</v>
      </c>
      <c r="CV373" s="1287" t="s">
        <v>1854</v>
      </c>
      <c r="CW373" s="1287" t="s">
        <v>1854</v>
      </c>
      <c r="CX373" s="1289" t="s">
        <v>1854</v>
      </c>
      <c r="CY373" s="1287">
        <v>0.01</v>
      </c>
      <c r="CZ373" s="1287" t="s">
        <v>1854</v>
      </c>
      <c r="DA373" s="1287" t="s">
        <v>1854</v>
      </c>
      <c r="DB373" s="1289" t="s">
        <v>1854</v>
      </c>
      <c r="DC373" s="788"/>
      <c r="DD373" s="816">
        <v>1</v>
      </c>
      <c r="DE373" s="817"/>
    </row>
    <row r="374" spans="1:109" ht="25.5">
      <c r="A374" s="775" t="s">
        <v>993</v>
      </c>
      <c r="B374" s="776">
        <v>368</v>
      </c>
      <c r="C374" s="792" t="s">
        <v>3411</v>
      </c>
      <c r="D374" s="776" t="s">
        <v>2316</v>
      </c>
      <c r="E374" s="776" t="s">
        <v>1808</v>
      </c>
      <c r="F374" s="788" t="s">
        <v>3412</v>
      </c>
      <c r="G374" s="793" t="s">
        <v>2329</v>
      </c>
      <c r="H374" s="776" t="s">
        <v>3413</v>
      </c>
      <c r="I374" s="795"/>
      <c r="J374" s="796"/>
      <c r="K374" s="796">
        <v>1</v>
      </c>
      <c r="L374" s="796"/>
      <c r="M374" s="796"/>
      <c r="N374" s="796"/>
      <c r="O374" s="796"/>
      <c r="P374" s="797"/>
      <c r="Q374" s="798">
        <f t="shared" si="5"/>
        <v>1</v>
      </c>
      <c r="R374" s="792" t="s">
        <v>986</v>
      </c>
      <c r="S374" s="776" t="s">
        <v>964</v>
      </c>
      <c r="T374" s="799" t="s">
        <v>965</v>
      </c>
      <c r="U374" s="776" t="s">
        <v>2019</v>
      </c>
      <c r="V374" s="776" t="s">
        <v>990</v>
      </c>
      <c r="W374" s="776" t="s">
        <v>3410</v>
      </c>
      <c r="X374" s="1314">
        <v>0</v>
      </c>
      <c r="Y374" s="847" t="s">
        <v>977</v>
      </c>
      <c r="Z374" s="793" t="s">
        <v>2329</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961</v>
      </c>
      <c r="BM374" s="788" t="s">
        <v>961</v>
      </c>
      <c r="BN374" s="788" t="s">
        <v>961</v>
      </c>
      <c r="BO374" s="788" t="s">
        <v>961</v>
      </c>
      <c r="BP374" s="799" t="s">
        <v>961</v>
      </c>
      <c r="BQ374" s="897" t="s">
        <v>1854</v>
      </c>
      <c r="BR374" s="898" t="s">
        <v>1854</v>
      </c>
      <c r="BS374" s="898" t="s">
        <v>1854</v>
      </c>
      <c r="BT374" s="898" t="s">
        <v>1854</v>
      </c>
      <c r="BU374" s="899" t="s">
        <v>1854</v>
      </c>
      <c r="BV374" s="809" t="s">
        <v>1854</v>
      </c>
      <c r="BW374" s="810" t="s">
        <v>1854</v>
      </c>
      <c r="BX374" s="810" t="s">
        <v>1854</v>
      </c>
      <c r="BY374" s="810" t="s">
        <v>1854</v>
      </c>
      <c r="BZ374" s="810" t="s">
        <v>1854</v>
      </c>
      <c r="CA374" s="811" t="s">
        <v>1854</v>
      </c>
      <c r="CB374" s="803" t="s">
        <v>1854</v>
      </c>
      <c r="CC374" s="810" t="s">
        <v>1854</v>
      </c>
      <c r="CD374" s="803" t="s">
        <v>1854</v>
      </c>
      <c r="CE374" s="808" t="s">
        <v>1854</v>
      </c>
      <c r="CF374" s="845" t="s">
        <v>1854</v>
      </c>
      <c r="CG374" s="845" t="s">
        <v>1854</v>
      </c>
      <c r="CH374" s="845" t="s">
        <v>1854</v>
      </c>
      <c r="CI374" s="845" t="s">
        <v>1854</v>
      </c>
      <c r="CJ374" s="847" t="s">
        <v>1854</v>
      </c>
      <c r="CK374" s="811" t="s">
        <v>1854</v>
      </c>
      <c r="CL374" s="803" t="s">
        <v>1854</v>
      </c>
      <c r="CM374" s="803" t="s">
        <v>1854</v>
      </c>
      <c r="CN374" s="803" t="s">
        <v>1854</v>
      </c>
      <c r="CO374" s="808" t="s">
        <v>1854</v>
      </c>
      <c r="CP374" s="846" t="s">
        <v>1854</v>
      </c>
      <c r="CQ374" s="845" t="s">
        <v>1854</v>
      </c>
      <c r="CR374" s="845" t="s">
        <v>1854</v>
      </c>
      <c r="CS374" s="845" t="s">
        <v>1854</v>
      </c>
      <c r="CT374" s="847" t="s">
        <v>1854</v>
      </c>
      <c r="CU374" s="1288">
        <v>-1.12E-2</v>
      </c>
      <c r="CV374" s="1287" t="s">
        <v>1854</v>
      </c>
      <c r="CW374" s="1287" t="s">
        <v>1854</v>
      </c>
      <c r="CX374" s="1289" t="s">
        <v>1854</v>
      </c>
      <c r="CY374" s="1287">
        <v>3.7000000000000002E-3</v>
      </c>
      <c r="CZ374" s="1287" t="s">
        <v>1854</v>
      </c>
      <c r="DA374" s="1287" t="s">
        <v>1854</v>
      </c>
      <c r="DB374" s="1289" t="s">
        <v>1854</v>
      </c>
      <c r="DC374" s="788"/>
      <c r="DD374" s="816">
        <v>1</v>
      </c>
      <c r="DE374" s="817"/>
    </row>
    <row r="375" spans="1:109" ht="38.25">
      <c r="A375" s="775" t="s">
        <v>993</v>
      </c>
      <c r="B375" s="776">
        <v>369</v>
      </c>
      <c r="C375" s="792" t="s">
        <v>3414</v>
      </c>
      <c r="D375" s="776" t="s">
        <v>2316</v>
      </c>
      <c r="E375" s="776" t="s">
        <v>1819</v>
      </c>
      <c r="F375" s="788" t="s">
        <v>3415</v>
      </c>
      <c r="G375" s="793" t="s">
        <v>3416</v>
      </c>
      <c r="H375" s="776" t="s">
        <v>3417</v>
      </c>
      <c r="I375" s="795"/>
      <c r="J375" s="796"/>
      <c r="K375" s="796">
        <v>1</v>
      </c>
      <c r="L375" s="796"/>
      <c r="M375" s="796"/>
      <c r="N375" s="796"/>
      <c r="O375" s="796"/>
      <c r="P375" s="797"/>
      <c r="Q375" s="798">
        <f t="shared" si="5"/>
        <v>1</v>
      </c>
      <c r="R375" s="792" t="s">
        <v>986</v>
      </c>
      <c r="S375" s="776" t="s">
        <v>964</v>
      </c>
      <c r="T375" s="799" t="s">
        <v>965</v>
      </c>
      <c r="U375" s="776" t="s">
        <v>1971</v>
      </c>
      <c r="V375" s="776" t="s">
        <v>990</v>
      </c>
      <c r="W375" s="776" t="s">
        <v>3410</v>
      </c>
      <c r="X375" s="1314">
        <v>0</v>
      </c>
      <c r="Y375" s="847" t="s">
        <v>977</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961</v>
      </c>
      <c r="BM375" s="788" t="s">
        <v>961</v>
      </c>
      <c r="BN375" s="788" t="s">
        <v>961</v>
      </c>
      <c r="BO375" s="788" t="s">
        <v>961</v>
      </c>
      <c r="BP375" s="799" t="s">
        <v>961</v>
      </c>
      <c r="BQ375" s="811" t="s">
        <v>1854</v>
      </c>
      <c r="BR375" s="803" t="s">
        <v>1854</v>
      </c>
      <c r="BS375" s="803" t="s">
        <v>1854</v>
      </c>
      <c r="BT375" s="803" t="s">
        <v>1854</v>
      </c>
      <c r="BU375" s="808" t="s">
        <v>1854</v>
      </c>
      <c r="BV375" s="809">
        <v>2554</v>
      </c>
      <c r="BW375" s="810">
        <v>2515</v>
      </c>
      <c r="BX375" s="810">
        <v>2477</v>
      </c>
      <c r="BY375" s="810">
        <v>2438</v>
      </c>
      <c r="BZ375" s="810">
        <v>2400</v>
      </c>
      <c r="CA375" s="826" t="s">
        <v>1854</v>
      </c>
      <c r="CB375" s="827" t="s">
        <v>1854</v>
      </c>
      <c r="CC375" s="827" t="s">
        <v>1854</v>
      </c>
      <c r="CD375" s="827" t="s">
        <v>1854</v>
      </c>
      <c r="CE375" s="828" t="s">
        <v>1854</v>
      </c>
      <c r="CF375" s="827" t="s">
        <v>1854</v>
      </c>
      <c r="CG375" s="827" t="s">
        <v>1854</v>
      </c>
      <c r="CH375" s="827" t="s">
        <v>1854</v>
      </c>
      <c r="CI375" s="827" t="s">
        <v>1854</v>
      </c>
      <c r="CJ375" s="827" t="s">
        <v>1854</v>
      </c>
      <c r="CK375" s="811">
        <v>1456</v>
      </c>
      <c r="CL375" s="803">
        <v>1434</v>
      </c>
      <c r="CM375" s="803">
        <v>1412</v>
      </c>
      <c r="CN375" s="803">
        <v>1391</v>
      </c>
      <c r="CO375" s="808">
        <v>1369</v>
      </c>
      <c r="CP375" s="811" t="s">
        <v>1854</v>
      </c>
      <c r="CQ375" s="803" t="s">
        <v>1854</v>
      </c>
      <c r="CR375" s="803" t="s">
        <v>1854</v>
      </c>
      <c r="CS375" s="803" t="s">
        <v>1854</v>
      </c>
      <c r="CT375" s="808" t="s">
        <v>1854</v>
      </c>
      <c r="CU375" s="1288">
        <v>-2.4500000000000001E-2</v>
      </c>
      <c r="CV375" s="1287" t="s">
        <v>1854</v>
      </c>
      <c r="CW375" s="1287" t="s">
        <v>1854</v>
      </c>
      <c r="CX375" s="1289" t="s">
        <v>1854</v>
      </c>
      <c r="CY375" s="1287">
        <v>1.23E-2</v>
      </c>
      <c r="CZ375" s="1287" t="s">
        <v>1854</v>
      </c>
      <c r="DA375" s="1287" t="s">
        <v>1854</v>
      </c>
      <c r="DB375" s="1289" t="s">
        <v>1854</v>
      </c>
      <c r="DC375" s="788"/>
      <c r="DD375" s="816">
        <v>1</v>
      </c>
      <c r="DE375" s="817"/>
    </row>
    <row r="376" spans="1:109" ht="25.5">
      <c r="A376" s="775" t="s">
        <v>993</v>
      </c>
      <c r="B376" s="776">
        <v>370</v>
      </c>
      <c r="C376" s="792" t="s">
        <v>3418</v>
      </c>
      <c r="D376" s="776" t="s">
        <v>2316</v>
      </c>
      <c r="E376" s="776" t="s">
        <v>1819</v>
      </c>
      <c r="F376" s="788" t="s">
        <v>3419</v>
      </c>
      <c r="G376" s="793" t="s">
        <v>3420</v>
      </c>
      <c r="H376" s="776" t="s">
        <v>3421</v>
      </c>
      <c r="I376" s="795"/>
      <c r="J376" s="796"/>
      <c r="K376" s="796">
        <v>1</v>
      </c>
      <c r="L376" s="796"/>
      <c r="M376" s="796"/>
      <c r="N376" s="796"/>
      <c r="O376" s="796"/>
      <c r="P376" s="797"/>
      <c r="Q376" s="798">
        <f t="shared" si="5"/>
        <v>1</v>
      </c>
      <c r="R376" s="792" t="s">
        <v>986</v>
      </c>
      <c r="S376" s="776" t="s">
        <v>964</v>
      </c>
      <c r="T376" s="799" t="s">
        <v>965</v>
      </c>
      <c r="U376" s="776" t="s">
        <v>1971</v>
      </c>
      <c r="V376" s="776" t="s">
        <v>117</v>
      </c>
      <c r="W376" s="776" t="s">
        <v>3422</v>
      </c>
      <c r="X376" s="1314">
        <v>3</v>
      </c>
      <c r="Y376" s="847" t="s">
        <v>966</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961</v>
      </c>
      <c r="BM376" s="788" t="s">
        <v>961</v>
      </c>
      <c r="BN376" s="788" t="s">
        <v>961</v>
      </c>
      <c r="BO376" s="788" t="s">
        <v>961</v>
      </c>
      <c r="BP376" s="799" t="s">
        <v>961</v>
      </c>
      <c r="BQ376" s="811" t="s">
        <v>1854</v>
      </c>
      <c r="BR376" s="803" t="s">
        <v>1854</v>
      </c>
      <c r="BS376" s="803" t="s">
        <v>1854</v>
      </c>
      <c r="BT376" s="803" t="s">
        <v>1854</v>
      </c>
      <c r="BU376" s="808" t="s">
        <v>1854</v>
      </c>
      <c r="BV376" s="809" t="s">
        <v>1854</v>
      </c>
      <c r="BW376" s="810" t="s">
        <v>1854</v>
      </c>
      <c r="BX376" s="810" t="s">
        <v>1854</v>
      </c>
      <c r="BY376" s="810" t="s">
        <v>1854</v>
      </c>
      <c r="BZ376" s="810" t="s">
        <v>1854</v>
      </c>
      <c r="CA376" s="900" t="s">
        <v>1854</v>
      </c>
      <c r="CB376" s="901" t="s">
        <v>1854</v>
      </c>
      <c r="CC376" s="901" t="s">
        <v>1854</v>
      </c>
      <c r="CD376" s="901" t="s">
        <v>1854</v>
      </c>
      <c r="CE376" s="902" t="s">
        <v>1854</v>
      </c>
      <c r="CF376" s="901" t="s">
        <v>1854</v>
      </c>
      <c r="CG376" s="901" t="s">
        <v>1854</v>
      </c>
      <c r="CH376" s="901" t="s">
        <v>1854</v>
      </c>
      <c r="CI376" s="901" t="s">
        <v>1854</v>
      </c>
      <c r="CJ376" s="901" t="s">
        <v>1854</v>
      </c>
      <c r="CK376" s="811" t="s">
        <v>1854</v>
      </c>
      <c r="CL376" s="803" t="s">
        <v>1854</v>
      </c>
      <c r="CM376" s="803" t="s">
        <v>1854</v>
      </c>
      <c r="CN376" s="803" t="s">
        <v>1854</v>
      </c>
      <c r="CO376" s="808" t="s">
        <v>1854</v>
      </c>
      <c r="CP376" s="811" t="s">
        <v>1854</v>
      </c>
      <c r="CQ376" s="803" t="s">
        <v>1854</v>
      </c>
      <c r="CR376" s="803" t="s">
        <v>1854</v>
      </c>
      <c r="CS376" s="803" t="s">
        <v>1854</v>
      </c>
      <c r="CT376" s="808" t="s">
        <v>1854</v>
      </c>
      <c r="CU376" s="1288">
        <v>-0.5</v>
      </c>
      <c r="CV376" s="1287" t="s">
        <v>1854</v>
      </c>
      <c r="CW376" s="1287" t="s">
        <v>1854</v>
      </c>
      <c r="CX376" s="1289" t="s">
        <v>1854</v>
      </c>
      <c r="CY376" s="1287">
        <v>0.5</v>
      </c>
      <c r="CZ376" s="1287" t="s">
        <v>1854</v>
      </c>
      <c r="DA376" s="1287" t="s">
        <v>1854</v>
      </c>
      <c r="DB376" s="1289" t="s">
        <v>1854</v>
      </c>
      <c r="DC376" s="788"/>
      <c r="DD376" s="816">
        <v>1</v>
      </c>
      <c r="DE376" s="817"/>
    </row>
    <row r="377" spans="1:109" ht="38.25">
      <c r="A377" s="775" t="s">
        <v>993</v>
      </c>
      <c r="B377" s="776">
        <v>371</v>
      </c>
      <c r="C377" s="792" t="s">
        <v>3423</v>
      </c>
      <c r="D377" s="776" t="s">
        <v>2316</v>
      </c>
      <c r="E377" s="776" t="s">
        <v>1801</v>
      </c>
      <c r="F377" s="788" t="s">
        <v>3424</v>
      </c>
      <c r="G377" s="793" t="s">
        <v>3425</v>
      </c>
      <c r="H377" s="776" t="s">
        <v>3426</v>
      </c>
      <c r="I377" s="795"/>
      <c r="J377" s="796"/>
      <c r="K377" s="796">
        <v>1</v>
      </c>
      <c r="L377" s="796"/>
      <c r="M377" s="796"/>
      <c r="N377" s="796"/>
      <c r="O377" s="796"/>
      <c r="P377" s="797"/>
      <c r="Q377" s="798">
        <f t="shared" si="5"/>
        <v>1</v>
      </c>
      <c r="R377" s="792" t="s">
        <v>986</v>
      </c>
      <c r="S377" s="776" t="s">
        <v>964</v>
      </c>
      <c r="T377" s="799" t="s">
        <v>976</v>
      </c>
      <c r="U377" s="776" t="s">
        <v>1971</v>
      </c>
      <c r="V377" s="776" t="s">
        <v>990</v>
      </c>
      <c r="W377" s="776" t="s">
        <v>3427</v>
      </c>
      <c r="X377" s="1314">
        <v>0</v>
      </c>
      <c r="Y377" s="847" t="s">
        <v>966</v>
      </c>
      <c r="Z377" s="793"/>
      <c r="AA377" s="788"/>
      <c r="AB377" s="788"/>
      <c r="AC377" s="788"/>
      <c r="AD377" s="788"/>
      <c r="AE377" s="788"/>
      <c r="AF377" s="802"/>
      <c r="AG377" s="889"/>
      <c r="AH377" s="889"/>
      <c r="AI377" s="889"/>
      <c r="AJ377" s="889"/>
      <c r="AK377" s="889"/>
      <c r="AL377" s="889"/>
      <c r="AM377" s="889"/>
      <c r="AN377" s="810"/>
      <c r="AO377" s="810"/>
      <c r="AP377" s="810"/>
      <c r="AQ377" s="809" t="s">
        <v>1854</v>
      </c>
      <c r="AR377" s="810" t="s">
        <v>1854</v>
      </c>
      <c r="AS377" s="810" t="s">
        <v>1854</v>
      </c>
      <c r="AT377" s="810" t="s">
        <v>1854</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961</v>
      </c>
      <c r="BQ377" s="811" t="s">
        <v>1854</v>
      </c>
      <c r="BR377" s="803" t="s">
        <v>1854</v>
      </c>
      <c r="BS377" s="803" t="s">
        <v>1854</v>
      </c>
      <c r="BT377" s="803" t="s">
        <v>1854</v>
      </c>
      <c r="BU377" s="808" t="s">
        <v>1854</v>
      </c>
      <c r="BV377" s="809" t="s">
        <v>1854</v>
      </c>
      <c r="BW377" s="810" t="s">
        <v>1854</v>
      </c>
      <c r="BX377" s="810" t="s">
        <v>1854</v>
      </c>
      <c r="BY377" s="810" t="s">
        <v>1854</v>
      </c>
      <c r="BZ377" s="810" t="s">
        <v>1854</v>
      </c>
      <c r="CA377" s="811" t="s">
        <v>1854</v>
      </c>
      <c r="CB377" s="803" t="s">
        <v>1854</v>
      </c>
      <c r="CC377" s="803" t="s">
        <v>1854</v>
      </c>
      <c r="CD377" s="803" t="s">
        <v>1854</v>
      </c>
      <c r="CE377" s="808" t="s">
        <v>1854</v>
      </c>
      <c r="CF377" s="803" t="s">
        <v>1854</v>
      </c>
      <c r="CG377" s="803" t="s">
        <v>1854</v>
      </c>
      <c r="CH377" s="803" t="s">
        <v>1854</v>
      </c>
      <c r="CI377" s="803" t="s">
        <v>1854</v>
      </c>
      <c r="CJ377" s="803" t="s">
        <v>1854</v>
      </c>
      <c r="CK377" s="811" t="s">
        <v>1854</v>
      </c>
      <c r="CL377" s="803" t="s">
        <v>1854</v>
      </c>
      <c r="CM377" s="803" t="s">
        <v>1854</v>
      </c>
      <c r="CN377" s="803" t="s">
        <v>1854</v>
      </c>
      <c r="CO377" s="808" t="s">
        <v>1854</v>
      </c>
      <c r="CP377" s="811" t="s">
        <v>1854</v>
      </c>
      <c r="CQ377" s="803" t="s">
        <v>1854</v>
      </c>
      <c r="CR377" s="803" t="s">
        <v>1854</v>
      </c>
      <c r="CS377" s="803" t="s">
        <v>1854</v>
      </c>
      <c r="CT377" s="808" t="s">
        <v>1854</v>
      </c>
      <c r="CU377" s="1288">
        <v>-3.44E-2</v>
      </c>
      <c r="CV377" s="1287" t="s">
        <v>1854</v>
      </c>
      <c r="CW377" s="1287" t="s">
        <v>1854</v>
      </c>
      <c r="CX377" s="1289" t="s">
        <v>1854</v>
      </c>
      <c r="CY377" s="1287">
        <v>3.44E-2</v>
      </c>
      <c r="CZ377" s="1287" t="s">
        <v>1854</v>
      </c>
      <c r="DA377" s="1287" t="s">
        <v>1854</v>
      </c>
      <c r="DB377" s="1289" t="s">
        <v>1854</v>
      </c>
      <c r="DC377" s="788"/>
      <c r="DD377" s="816">
        <v>1</v>
      </c>
      <c r="DE377" s="817"/>
    </row>
    <row r="378" spans="1:109" ht="25.5">
      <c r="A378" s="775" t="s">
        <v>993</v>
      </c>
      <c r="B378" s="776">
        <v>372</v>
      </c>
      <c r="C378" s="792" t="s">
        <v>3428</v>
      </c>
      <c r="D378" s="776" t="s">
        <v>2261</v>
      </c>
      <c r="E378" s="776" t="s">
        <v>1801</v>
      </c>
      <c r="F378" s="788" t="s">
        <v>3429</v>
      </c>
      <c r="G378" s="793" t="s">
        <v>130</v>
      </c>
      <c r="H378" s="776" t="s">
        <v>2263</v>
      </c>
      <c r="I378" s="795"/>
      <c r="J378" s="796">
        <v>1</v>
      </c>
      <c r="K378" s="796"/>
      <c r="L378" s="796"/>
      <c r="M378" s="796"/>
      <c r="N378" s="796"/>
      <c r="O378" s="796"/>
      <c r="P378" s="797"/>
      <c r="Q378" s="798">
        <f t="shared" si="5"/>
        <v>1</v>
      </c>
      <c r="R378" s="792" t="s">
        <v>986</v>
      </c>
      <c r="S378" s="776" t="s">
        <v>964</v>
      </c>
      <c r="T378" s="799" t="s">
        <v>965</v>
      </c>
      <c r="U378" s="776" t="s">
        <v>1804</v>
      </c>
      <c r="V378" s="776" t="s">
        <v>985</v>
      </c>
      <c r="W378" s="776" t="s">
        <v>2264</v>
      </c>
      <c r="X378" s="1314">
        <v>0</v>
      </c>
      <c r="Y378" s="808" t="s">
        <v>977</v>
      </c>
      <c r="Z378" s="793" t="s">
        <v>130</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993</v>
      </c>
      <c r="B379" s="776">
        <v>373</v>
      </c>
      <c r="C379" s="792" t="s">
        <v>3430</v>
      </c>
      <c r="D379" s="776" t="s">
        <v>2261</v>
      </c>
      <c r="E379" s="776" t="s">
        <v>1801</v>
      </c>
      <c r="F379" s="788" t="s">
        <v>3431</v>
      </c>
      <c r="G379" s="793" t="s">
        <v>625</v>
      </c>
      <c r="H379" s="776" t="s">
        <v>2267</v>
      </c>
      <c r="I379" s="795"/>
      <c r="J379" s="796">
        <v>1</v>
      </c>
      <c r="K379" s="796"/>
      <c r="L379" s="796"/>
      <c r="M379" s="796"/>
      <c r="N379" s="796"/>
      <c r="O379" s="796"/>
      <c r="P379" s="797"/>
      <c r="Q379" s="798">
        <f t="shared" si="5"/>
        <v>1</v>
      </c>
      <c r="R379" s="792" t="s">
        <v>986</v>
      </c>
      <c r="S379" s="776" t="s">
        <v>964</v>
      </c>
      <c r="T379" s="799" t="s">
        <v>965</v>
      </c>
      <c r="U379" s="776" t="s">
        <v>625</v>
      </c>
      <c r="V379" s="776" t="s">
        <v>990</v>
      </c>
      <c r="W379" s="776" t="s">
        <v>2183</v>
      </c>
      <c r="X379" s="1315">
        <v>1</v>
      </c>
      <c r="Y379" s="808" t="s">
        <v>977</v>
      </c>
      <c r="Z379" s="793" t="s">
        <v>625</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993</v>
      </c>
      <c r="B380" s="776">
        <v>374</v>
      </c>
      <c r="C380" s="792" t="s">
        <v>3432</v>
      </c>
      <c r="D380" s="776" t="s">
        <v>2261</v>
      </c>
      <c r="E380" s="776" t="s">
        <v>1819</v>
      </c>
      <c r="F380" s="788" t="s">
        <v>3433</v>
      </c>
      <c r="G380" s="793" t="s">
        <v>1814</v>
      </c>
      <c r="H380" s="776" t="s">
        <v>2270</v>
      </c>
      <c r="I380" s="795">
        <v>1</v>
      </c>
      <c r="J380" s="796"/>
      <c r="K380" s="796"/>
      <c r="L380" s="796"/>
      <c r="M380" s="796"/>
      <c r="N380" s="796"/>
      <c r="O380" s="796"/>
      <c r="P380" s="797"/>
      <c r="Q380" s="798">
        <f t="shared" si="5"/>
        <v>1</v>
      </c>
      <c r="R380" s="792" t="s">
        <v>983</v>
      </c>
      <c r="S380" s="776" t="s">
        <v>964</v>
      </c>
      <c r="T380" s="1444" t="s">
        <v>976</v>
      </c>
      <c r="U380" s="776" t="s">
        <v>1967</v>
      </c>
      <c r="V380" s="776" t="s">
        <v>990</v>
      </c>
      <c r="W380" s="776" t="s">
        <v>2187</v>
      </c>
      <c r="X380" s="1314">
        <v>1</v>
      </c>
      <c r="Y380" s="808" t="s">
        <v>977</v>
      </c>
      <c r="Z380" s="793" t="s">
        <v>1814</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993</v>
      </c>
      <c r="B381" s="776">
        <v>375</v>
      </c>
      <c r="C381" s="792" t="s">
        <v>3434</v>
      </c>
      <c r="D381" s="776" t="s">
        <v>2261</v>
      </c>
      <c r="E381" s="776" t="s">
        <v>3435</v>
      </c>
      <c r="F381" s="788" t="s">
        <v>3436</v>
      </c>
      <c r="G381" s="793" t="s">
        <v>154</v>
      </c>
      <c r="H381" s="776" t="s">
        <v>2278</v>
      </c>
      <c r="I381" s="795"/>
      <c r="J381" s="796">
        <v>1</v>
      </c>
      <c r="K381" s="796"/>
      <c r="L381" s="796"/>
      <c r="M381" s="796"/>
      <c r="N381" s="796"/>
      <c r="O381" s="796"/>
      <c r="P381" s="797"/>
      <c r="Q381" s="798">
        <f t="shared" si="5"/>
        <v>1</v>
      </c>
      <c r="R381" s="792" t="s">
        <v>986</v>
      </c>
      <c r="S381" s="776" t="s">
        <v>964</v>
      </c>
      <c r="T381" s="799" t="s">
        <v>965</v>
      </c>
      <c r="U381" s="776" t="s">
        <v>1987</v>
      </c>
      <c r="V381" s="776" t="s">
        <v>990</v>
      </c>
      <c r="W381" s="776" t="s">
        <v>3437</v>
      </c>
      <c r="X381" s="1315">
        <v>1</v>
      </c>
      <c r="Y381" s="844" t="s">
        <v>977</v>
      </c>
      <c r="Z381" s="793" t="s">
        <v>154</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993</v>
      </c>
      <c r="B382" s="776">
        <v>376</v>
      </c>
      <c r="C382" s="792" t="s">
        <v>3438</v>
      </c>
      <c r="D382" s="776" t="s">
        <v>2261</v>
      </c>
      <c r="E382" s="776" t="s">
        <v>1819</v>
      </c>
      <c r="F382" s="788" t="s">
        <v>3439</v>
      </c>
      <c r="G382" s="793" t="s">
        <v>160</v>
      </c>
      <c r="H382" s="776" t="s">
        <v>2282</v>
      </c>
      <c r="I382" s="795">
        <v>0.1</v>
      </c>
      <c r="J382" s="796">
        <v>0.9</v>
      </c>
      <c r="K382" s="796"/>
      <c r="L382" s="796"/>
      <c r="M382" s="796"/>
      <c r="N382" s="796"/>
      <c r="O382" s="796"/>
      <c r="P382" s="797"/>
      <c r="Q382" s="798">
        <f t="shared" si="5"/>
        <v>1</v>
      </c>
      <c r="R382" s="792" t="s">
        <v>983</v>
      </c>
      <c r="S382" s="776" t="s">
        <v>964</v>
      </c>
      <c r="T382" s="799" t="s">
        <v>965</v>
      </c>
      <c r="U382" s="776" t="s">
        <v>1827</v>
      </c>
      <c r="V382" s="776" t="s">
        <v>269</v>
      </c>
      <c r="W382" s="776" t="s">
        <v>2283</v>
      </c>
      <c r="X382" s="1314">
        <v>2</v>
      </c>
      <c r="Y382" s="808" t="s">
        <v>977</v>
      </c>
      <c r="Z382" s="793" t="s">
        <v>160</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993</v>
      </c>
      <c r="B383" s="776">
        <v>377</v>
      </c>
      <c r="C383" s="792" t="s">
        <v>3440</v>
      </c>
      <c r="D383" s="776" t="s">
        <v>2261</v>
      </c>
      <c r="E383" s="776" t="s">
        <v>1819</v>
      </c>
      <c r="F383" s="788" t="s">
        <v>3441</v>
      </c>
      <c r="G383" s="793" t="s">
        <v>491</v>
      </c>
      <c r="H383" s="776" t="s">
        <v>2274</v>
      </c>
      <c r="I383" s="795">
        <v>1</v>
      </c>
      <c r="J383" s="796"/>
      <c r="K383" s="796"/>
      <c r="L383" s="796"/>
      <c r="M383" s="796"/>
      <c r="N383" s="796"/>
      <c r="O383" s="796"/>
      <c r="P383" s="797"/>
      <c r="Q383" s="798">
        <f t="shared" si="5"/>
        <v>1</v>
      </c>
      <c r="R383" s="792" t="s">
        <v>963</v>
      </c>
      <c r="S383" s="776"/>
      <c r="T383" s="799"/>
      <c r="U383" s="776" t="s">
        <v>1822</v>
      </c>
      <c r="V383" s="776" t="s">
        <v>269</v>
      </c>
      <c r="W383" s="776" t="s">
        <v>3442</v>
      </c>
      <c r="X383" s="1314">
        <v>1</v>
      </c>
      <c r="Y383" s="903" t="s">
        <v>977</v>
      </c>
      <c r="Z383" s="793" t="s">
        <v>491</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993</v>
      </c>
      <c r="B384" s="776">
        <v>378</v>
      </c>
      <c r="C384" s="792" t="s">
        <v>3443</v>
      </c>
      <c r="D384" s="776" t="s">
        <v>2261</v>
      </c>
      <c r="E384" s="776" t="s">
        <v>1801</v>
      </c>
      <c r="F384" s="788" t="s">
        <v>3444</v>
      </c>
      <c r="G384" s="793" t="s">
        <v>3445</v>
      </c>
      <c r="H384" s="776" t="s">
        <v>3446</v>
      </c>
      <c r="I384" s="795"/>
      <c r="J384" s="796">
        <v>1</v>
      </c>
      <c r="K384" s="796"/>
      <c r="L384" s="796"/>
      <c r="M384" s="796"/>
      <c r="N384" s="796"/>
      <c r="O384" s="796"/>
      <c r="P384" s="797"/>
      <c r="Q384" s="798">
        <f t="shared" si="5"/>
        <v>1</v>
      </c>
      <c r="R384" s="792" t="s">
        <v>986</v>
      </c>
      <c r="S384" s="776" t="s">
        <v>964</v>
      </c>
      <c r="T384" s="799" t="s">
        <v>965</v>
      </c>
      <c r="U384" s="776" t="s">
        <v>625</v>
      </c>
      <c r="V384" s="776" t="s">
        <v>985</v>
      </c>
      <c r="W384" s="776" t="s">
        <v>3447</v>
      </c>
      <c r="X384" s="1314">
        <v>1</v>
      </c>
      <c r="Y384" s="814" t="s">
        <v>977</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961</v>
      </c>
      <c r="BM384" s="788" t="s">
        <v>961</v>
      </c>
      <c r="BN384" s="788" t="s">
        <v>961</v>
      </c>
      <c r="BO384" s="788" t="s">
        <v>961</v>
      </c>
      <c r="BP384" s="799" t="s">
        <v>961</v>
      </c>
      <c r="BQ384" s="811">
        <v>0</v>
      </c>
      <c r="BR384" s="803">
        <v>0</v>
      </c>
      <c r="BS384" s="803">
        <v>0</v>
      </c>
      <c r="BT384" s="803">
        <v>0</v>
      </c>
      <c r="BU384" s="808">
        <v>0</v>
      </c>
      <c r="BV384" s="809" t="s">
        <v>1854</v>
      </c>
      <c r="BW384" s="810" t="s">
        <v>1854</v>
      </c>
      <c r="BX384" s="810" t="s">
        <v>1854</v>
      </c>
      <c r="BY384" s="810" t="s">
        <v>1854</v>
      </c>
      <c r="BZ384" s="810" t="s">
        <v>1854</v>
      </c>
      <c r="CA384" s="811">
        <v>0</v>
      </c>
      <c r="CB384" s="803">
        <v>0</v>
      </c>
      <c r="CC384" s="803">
        <v>0</v>
      </c>
      <c r="CD384" s="803">
        <v>0</v>
      </c>
      <c r="CE384" s="808">
        <v>0</v>
      </c>
      <c r="CF384" s="803">
        <v>0</v>
      </c>
      <c r="CG384" s="803">
        <v>0</v>
      </c>
      <c r="CH384" s="803">
        <v>0</v>
      </c>
      <c r="CI384" s="803">
        <v>0</v>
      </c>
      <c r="CJ384" s="808">
        <v>0</v>
      </c>
      <c r="CK384" s="811" t="s">
        <v>1854</v>
      </c>
      <c r="CL384" s="803" t="s">
        <v>1854</v>
      </c>
      <c r="CM384" s="803" t="s">
        <v>1854</v>
      </c>
      <c r="CN384" s="803" t="s">
        <v>1854</v>
      </c>
      <c r="CO384" s="808" t="s">
        <v>1854</v>
      </c>
      <c r="CP384" s="811">
        <v>0</v>
      </c>
      <c r="CQ384" s="803">
        <v>0</v>
      </c>
      <c r="CR384" s="803">
        <v>0</v>
      </c>
      <c r="CS384" s="803">
        <v>0</v>
      </c>
      <c r="CT384" s="808">
        <v>0</v>
      </c>
      <c r="CU384" s="1288">
        <v>-1.073</v>
      </c>
      <c r="CV384" s="1287" t="s">
        <v>1854</v>
      </c>
      <c r="CW384" s="1287" t="s">
        <v>1854</v>
      </c>
      <c r="CX384" s="1289" t="s">
        <v>1854</v>
      </c>
      <c r="CY384" s="1287">
        <v>1.073</v>
      </c>
      <c r="CZ384" s="1287" t="s">
        <v>1854</v>
      </c>
      <c r="DA384" s="1287" t="s">
        <v>1854</v>
      </c>
      <c r="DB384" s="1289" t="s">
        <v>1854</v>
      </c>
      <c r="DC384" s="788"/>
      <c r="DD384" s="816">
        <v>1</v>
      </c>
      <c r="DE384" s="817"/>
    </row>
    <row r="385" spans="1:109" ht="38.25">
      <c r="A385" s="775" t="s">
        <v>993</v>
      </c>
      <c r="B385" s="776">
        <v>379</v>
      </c>
      <c r="C385" s="792" t="s">
        <v>3448</v>
      </c>
      <c r="D385" s="776" t="s">
        <v>2261</v>
      </c>
      <c r="E385" s="776" t="s">
        <v>1801</v>
      </c>
      <c r="F385" s="788" t="s">
        <v>3449</v>
      </c>
      <c r="G385" s="793" t="s">
        <v>3450</v>
      </c>
      <c r="H385" s="776" t="s">
        <v>3451</v>
      </c>
      <c r="I385" s="795"/>
      <c r="J385" s="796">
        <v>1</v>
      </c>
      <c r="K385" s="796"/>
      <c r="L385" s="796"/>
      <c r="M385" s="796"/>
      <c r="N385" s="796"/>
      <c r="O385" s="796"/>
      <c r="P385" s="797"/>
      <c r="Q385" s="798">
        <f t="shared" si="5"/>
        <v>1</v>
      </c>
      <c r="R385" s="792" t="s">
        <v>986</v>
      </c>
      <c r="S385" s="776" t="s">
        <v>964</v>
      </c>
      <c r="T385" s="799" t="s">
        <v>965</v>
      </c>
      <c r="U385" s="776" t="s">
        <v>1899</v>
      </c>
      <c r="V385" s="776" t="s">
        <v>990</v>
      </c>
      <c r="W385" s="776" t="s">
        <v>3452</v>
      </c>
      <c r="X385" s="1314">
        <v>0</v>
      </c>
      <c r="Y385" s="844" t="s">
        <v>977</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961</v>
      </c>
      <c r="BM385" s="788" t="s">
        <v>961</v>
      </c>
      <c r="BN385" s="788" t="s">
        <v>961</v>
      </c>
      <c r="BO385" s="788" t="s">
        <v>961</v>
      </c>
      <c r="BP385" s="799" t="s">
        <v>961</v>
      </c>
      <c r="BQ385" s="811" t="s">
        <v>1854</v>
      </c>
      <c r="BR385" s="803" t="s">
        <v>1854</v>
      </c>
      <c r="BS385" s="803" t="s">
        <v>1854</v>
      </c>
      <c r="BT385" s="803" t="s">
        <v>1854</v>
      </c>
      <c r="BU385" s="808" t="s">
        <v>1854</v>
      </c>
      <c r="BV385" s="809" t="s">
        <v>1854</v>
      </c>
      <c r="BW385" s="810" t="s">
        <v>1854</v>
      </c>
      <c r="BX385" s="810" t="s">
        <v>1854</v>
      </c>
      <c r="BY385" s="810" t="s">
        <v>1854</v>
      </c>
      <c r="BZ385" s="810" t="s">
        <v>1854</v>
      </c>
      <c r="CA385" s="811" t="s">
        <v>1854</v>
      </c>
      <c r="CB385" s="803" t="s">
        <v>1854</v>
      </c>
      <c r="CC385" s="803" t="s">
        <v>1854</v>
      </c>
      <c r="CD385" s="803" t="s">
        <v>1854</v>
      </c>
      <c r="CE385" s="808" t="s">
        <v>1854</v>
      </c>
      <c r="CF385" s="803" t="s">
        <v>1854</v>
      </c>
      <c r="CG385" s="803" t="s">
        <v>1854</v>
      </c>
      <c r="CH385" s="803" t="s">
        <v>1854</v>
      </c>
      <c r="CI385" s="803" t="s">
        <v>1854</v>
      </c>
      <c r="CJ385" s="808" t="s">
        <v>1854</v>
      </c>
      <c r="CK385" s="811" t="s">
        <v>1854</v>
      </c>
      <c r="CL385" s="803" t="s">
        <v>1854</v>
      </c>
      <c r="CM385" s="803" t="s">
        <v>1854</v>
      </c>
      <c r="CN385" s="803" t="s">
        <v>1854</v>
      </c>
      <c r="CO385" s="808" t="s">
        <v>1854</v>
      </c>
      <c r="CP385" s="811" t="s">
        <v>1854</v>
      </c>
      <c r="CQ385" s="803" t="s">
        <v>1854</v>
      </c>
      <c r="CR385" s="803" t="s">
        <v>1854</v>
      </c>
      <c r="CS385" s="803" t="s">
        <v>1854</v>
      </c>
      <c r="CT385" s="808" t="s">
        <v>1854</v>
      </c>
      <c r="CU385" s="1288">
        <v>-4.64E-4</v>
      </c>
      <c r="CV385" s="1287" t="s">
        <v>1854</v>
      </c>
      <c r="CW385" s="1287" t="s">
        <v>1854</v>
      </c>
      <c r="CX385" s="1289" t="s">
        <v>1854</v>
      </c>
      <c r="CY385" s="1287">
        <v>4.64E-4</v>
      </c>
      <c r="CZ385" s="1287" t="s">
        <v>1854</v>
      </c>
      <c r="DA385" s="1287" t="s">
        <v>1854</v>
      </c>
      <c r="DB385" s="1289" t="s">
        <v>1854</v>
      </c>
      <c r="DC385" s="788"/>
      <c r="DD385" s="816">
        <v>1</v>
      </c>
      <c r="DE385" s="817"/>
    </row>
    <row r="386" spans="1:109" ht="25.5">
      <c r="A386" s="775" t="s">
        <v>993</v>
      </c>
      <c r="B386" s="776">
        <v>380</v>
      </c>
      <c r="C386" s="792" t="s">
        <v>3453</v>
      </c>
      <c r="D386" s="776" t="s">
        <v>2261</v>
      </c>
      <c r="E386" s="776" t="s">
        <v>1819</v>
      </c>
      <c r="F386" s="788" t="s">
        <v>3454</v>
      </c>
      <c r="G386" s="793" t="s">
        <v>2223</v>
      </c>
      <c r="H386" s="776" t="s">
        <v>3455</v>
      </c>
      <c r="I386" s="795">
        <v>1</v>
      </c>
      <c r="J386" s="796"/>
      <c r="K386" s="796"/>
      <c r="L386" s="796"/>
      <c r="M386" s="796"/>
      <c r="N386" s="796"/>
      <c r="O386" s="796"/>
      <c r="P386" s="797"/>
      <c r="Q386" s="798">
        <f t="shared" si="5"/>
        <v>1</v>
      </c>
      <c r="R386" s="792" t="s">
        <v>986</v>
      </c>
      <c r="S386" s="776" t="s">
        <v>964</v>
      </c>
      <c r="T386" s="799" t="s">
        <v>965</v>
      </c>
      <c r="U386" s="776" t="s">
        <v>1891</v>
      </c>
      <c r="V386" s="776" t="s">
        <v>990</v>
      </c>
      <c r="W386" s="776" t="s">
        <v>2225</v>
      </c>
      <c r="X386" s="1314">
        <v>0</v>
      </c>
      <c r="Y386" s="814" t="s">
        <v>977</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961</v>
      </c>
      <c r="BM386" s="788" t="s">
        <v>961</v>
      </c>
      <c r="BN386" s="788" t="s">
        <v>961</v>
      </c>
      <c r="BO386" s="788" t="s">
        <v>961</v>
      </c>
      <c r="BP386" s="799" t="s">
        <v>961</v>
      </c>
      <c r="BQ386" s="811" t="s">
        <v>1854</v>
      </c>
      <c r="BR386" s="803" t="s">
        <v>1854</v>
      </c>
      <c r="BS386" s="803" t="s">
        <v>1854</v>
      </c>
      <c r="BT386" s="803" t="s">
        <v>1854</v>
      </c>
      <c r="BU386" s="808" t="s">
        <v>1854</v>
      </c>
      <c r="BV386" s="809" t="s">
        <v>1854</v>
      </c>
      <c r="BW386" s="810" t="s">
        <v>1854</v>
      </c>
      <c r="BX386" s="810" t="s">
        <v>1854</v>
      </c>
      <c r="BY386" s="810" t="s">
        <v>1854</v>
      </c>
      <c r="BZ386" s="810" t="s">
        <v>1854</v>
      </c>
      <c r="CA386" s="811" t="s">
        <v>1854</v>
      </c>
      <c r="CB386" s="803" t="s">
        <v>1854</v>
      </c>
      <c r="CC386" s="803" t="s">
        <v>1854</v>
      </c>
      <c r="CD386" s="803" t="s">
        <v>1854</v>
      </c>
      <c r="CE386" s="808" t="s">
        <v>1854</v>
      </c>
      <c r="CF386" s="803" t="s">
        <v>1854</v>
      </c>
      <c r="CG386" s="803" t="s">
        <v>1854</v>
      </c>
      <c r="CH386" s="803" t="s">
        <v>1854</v>
      </c>
      <c r="CI386" s="803" t="s">
        <v>1854</v>
      </c>
      <c r="CJ386" s="808" t="s">
        <v>1854</v>
      </c>
      <c r="CK386" s="811" t="s">
        <v>1854</v>
      </c>
      <c r="CL386" s="803" t="s">
        <v>1854</v>
      </c>
      <c r="CM386" s="803" t="s">
        <v>1854</v>
      </c>
      <c r="CN386" s="803" t="s">
        <v>1854</v>
      </c>
      <c r="CO386" s="808" t="s">
        <v>1854</v>
      </c>
      <c r="CP386" s="811" t="s">
        <v>1854</v>
      </c>
      <c r="CQ386" s="803" t="s">
        <v>1854</v>
      </c>
      <c r="CR386" s="803" t="s">
        <v>1854</v>
      </c>
      <c r="CS386" s="803" t="s">
        <v>1854</v>
      </c>
      <c r="CT386" s="808" t="s">
        <v>1854</v>
      </c>
      <c r="CU386" s="1288" t="s">
        <v>1854</v>
      </c>
      <c r="CV386" s="1287" t="s">
        <v>1854</v>
      </c>
      <c r="CW386" s="1287" t="s">
        <v>1854</v>
      </c>
      <c r="CX386" s="1289" t="s">
        <v>1854</v>
      </c>
      <c r="CY386" s="1287" t="s">
        <v>1854</v>
      </c>
      <c r="CZ386" s="1287" t="s">
        <v>1854</v>
      </c>
      <c r="DA386" s="1287" t="s">
        <v>1854</v>
      </c>
      <c r="DB386" s="1289" t="s">
        <v>1854</v>
      </c>
      <c r="DC386" s="788" t="s">
        <v>972</v>
      </c>
      <c r="DD386" s="816">
        <v>1</v>
      </c>
      <c r="DE386" s="817"/>
    </row>
    <row r="387" spans="1:109" ht="25.5">
      <c r="A387" s="775" t="s">
        <v>993</v>
      </c>
      <c r="B387" s="776">
        <v>381</v>
      </c>
      <c r="C387" s="792" t="s">
        <v>3456</v>
      </c>
      <c r="D387" s="776" t="s">
        <v>2261</v>
      </c>
      <c r="E387" s="776" t="s">
        <v>1801</v>
      </c>
      <c r="F387" s="788" t="s">
        <v>3457</v>
      </c>
      <c r="G387" s="793" t="s">
        <v>3458</v>
      </c>
      <c r="H387" s="776" t="s">
        <v>3459</v>
      </c>
      <c r="I387" s="795"/>
      <c r="J387" s="796">
        <v>1</v>
      </c>
      <c r="K387" s="796"/>
      <c r="L387" s="796"/>
      <c r="M387" s="796"/>
      <c r="N387" s="796"/>
      <c r="O387" s="796"/>
      <c r="P387" s="797"/>
      <c r="Q387" s="798">
        <f t="shared" si="5"/>
        <v>1</v>
      </c>
      <c r="R387" s="792" t="s">
        <v>986</v>
      </c>
      <c r="S387" s="776" t="s">
        <v>964</v>
      </c>
      <c r="T387" s="799" t="s">
        <v>976</v>
      </c>
      <c r="U387" s="776" t="s">
        <v>1822</v>
      </c>
      <c r="V387" s="776" t="s">
        <v>269</v>
      </c>
      <c r="W387" s="776" t="s">
        <v>3460</v>
      </c>
      <c r="X387" s="1314">
        <v>1</v>
      </c>
      <c r="Y387" s="844" t="s">
        <v>966</v>
      </c>
      <c r="Z387" s="793"/>
      <c r="AA387" s="788"/>
      <c r="AB387" s="788"/>
      <c r="AC387" s="788"/>
      <c r="AD387" s="788"/>
      <c r="AE387" s="788"/>
      <c r="AF387" s="802"/>
      <c r="AG387" s="819"/>
      <c r="AH387" s="908"/>
      <c r="AI387" s="908"/>
      <c r="AJ387" s="908"/>
      <c r="AK387" s="908"/>
      <c r="AL387" s="908"/>
      <c r="AM387" s="908"/>
      <c r="AN387" s="819"/>
      <c r="AO387" s="819"/>
      <c r="AP387" s="819"/>
      <c r="AQ387" s="820" t="s">
        <v>1854</v>
      </c>
      <c r="AR387" s="819" t="s">
        <v>1854</v>
      </c>
      <c r="AS387" s="819" t="s">
        <v>1854</v>
      </c>
      <c r="AT387" s="819" t="s">
        <v>1854</v>
      </c>
      <c r="AU387" s="1992">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961</v>
      </c>
      <c r="BQ387" s="811" t="s">
        <v>1854</v>
      </c>
      <c r="BR387" s="803" t="s">
        <v>1854</v>
      </c>
      <c r="BS387" s="803" t="s">
        <v>1854</v>
      </c>
      <c r="BT387" s="803" t="s">
        <v>1854</v>
      </c>
      <c r="BU387" s="808" t="s">
        <v>1854</v>
      </c>
      <c r="BV387" s="809" t="s">
        <v>1854</v>
      </c>
      <c r="BW387" s="810" t="s">
        <v>1854</v>
      </c>
      <c r="BX387" s="810" t="s">
        <v>1854</v>
      </c>
      <c r="BY387" s="810" t="s">
        <v>1854</v>
      </c>
      <c r="BZ387" s="810" t="s">
        <v>1854</v>
      </c>
      <c r="CA387" s="820" t="s">
        <v>1854</v>
      </c>
      <c r="CB387" s="819" t="s">
        <v>1854</v>
      </c>
      <c r="CC387" s="819" t="s">
        <v>1854</v>
      </c>
      <c r="CD387" s="819" t="s">
        <v>1854</v>
      </c>
      <c r="CE387" s="821" t="s">
        <v>1854</v>
      </c>
      <c r="CF387" s="803" t="s">
        <v>1854</v>
      </c>
      <c r="CG387" s="803" t="s">
        <v>1854</v>
      </c>
      <c r="CH387" s="803" t="s">
        <v>1854</v>
      </c>
      <c r="CI387" s="803" t="s">
        <v>1854</v>
      </c>
      <c r="CJ387" s="803" t="s">
        <v>1854</v>
      </c>
      <c r="CK387" s="811" t="s">
        <v>1854</v>
      </c>
      <c r="CL387" s="803" t="s">
        <v>1854</v>
      </c>
      <c r="CM387" s="803" t="s">
        <v>1854</v>
      </c>
      <c r="CN387" s="803" t="s">
        <v>1854</v>
      </c>
      <c r="CO387" s="808" t="s">
        <v>1854</v>
      </c>
      <c r="CP387" s="811" t="s">
        <v>1854</v>
      </c>
      <c r="CQ387" s="803" t="s">
        <v>1854</v>
      </c>
      <c r="CR387" s="803" t="s">
        <v>1854</v>
      </c>
      <c r="CS387" s="803" t="s">
        <v>1854</v>
      </c>
      <c r="CT387" s="808" t="s">
        <v>1854</v>
      </c>
      <c r="CU387" s="1288">
        <v>-3.5019999999999998</v>
      </c>
      <c r="CV387" s="1287" t="s">
        <v>1854</v>
      </c>
      <c r="CW387" s="1287" t="s">
        <v>1854</v>
      </c>
      <c r="CX387" s="1289" t="s">
        <v>1854</v>
      </c>
      <c r="CY387" s="1287">
        <v>3.5019999999999998</v>
      </c>
      <c r="CZ387" s="1287" t="s">
        <v>1854</v>
      </c>
      <c r="DA387" s="1287" t="s">
        <v>1854</v>
      </c>
      <c r="DB387" s="1289" t="s">
        <v>1854</v>
      </c>
      <c r="DC387" s="788"/>
      <c r="DD387" s="816">
        <v>1</v>
      </c>
      <c r="DE387" s="817"/>
    </row>
    <row r="388" spans="1:109" ht="25.5">
      <c r="A388" s="775" t="s">
        <v>993</v>
      </c>
      <c r="B388" s="776">
        <v>382</v>
      </c>
      <c r="C388" s="792" t="s">
        <v>3461</v>
      </c>
      <c r="D388" s="776" t="s">
        <v>2261</v>
      </c>
      <c r="E388" s="776" t="s">
        <v>1819</v>
      </c>
      <c r="F388" s="788" t="s">
        <v>3462</v>
      </c>
      <c r="G388" s="793" t="s">
        <v>3463</v>
      </c>
      <c r="H388" s="776" t="s">
        <v>3464</v>
      </c>
      <c r="I388" s="795"/>
      <c r="J388" s="796">
        <v>0.75</v>
      </c>
      <c r="K388" s="796"/>
      <c r="L388" s="796"/>
      <c r="M388" s="796">
        <v>0.25</v>
      </c>
      <c r="N388" s="796"/>
      <c r="O388" s="796"/>
      <c r="P388" s="797"/>
      <c r="Q388" s="798">
        <f t="shared" si="5"/>
        <v>1</v>
      </c>
      <c r="R388" s="792" t="s">
        <v>986</v>
      </c>
      <c r="S388" s="776" t="s">
        <v>964</v>
      </c>
      <c r="T388" s="799" t="s">
        <v>965</v>
      </c>
      <c r="U388" s="776" t="s">
        <v>1899</v>
      </c>
      <c r="V388" s="776" t="s">
        <v>269</v>
      </c>
      <c r="W388" s="776" t="s">
        <v>1061</v>
      </c>
      <c r="X388" s="1314">
        <v>1</v>
      </c>
      <c r="Y388" s="808" t="s">
        <v>966</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961</v>
      </c>
      <c r="BM388" s="788" t="s">
        <v>961</v>
      </c>
      <c r="BN388" s="788" t="s">
        <v>961</v>
      </c>
      <c r="BO388" s="788" t="s">
        <v>961</v>
      </c>
      <c r="BP388" s="799" t="s">
        <v>961</v>
      </c>
      <c r="BQ388" s="811" t="s">
        <v>1854</v>
      </c>
      <c r="BR388" s="803" t="s">
        <v>1854</v>
      </c>
      <c r="BS388" s="803" t="s">
        <v>1854</v>
      </c>
      <c r="BT388" s="803" t="s">
        <v>1854</v>
      </c>
      <c r="BU388" s="808" t="s">
        <v>1854</v>
      </c>
      <c r="BV388" s="809" t="s">
        <v>1854</v>
      </c>
      <c r="BW388" s="810" t="s">
        <v>1854</v>
      </c>
      <c r="BX388" s="810" t="s">
        <v>1854</v>
      </c>
      <c r="BY388" s="810" t="s">
        <v>1854</v>
      </c>
      <c r="BZ388" s="810" t="s">
        <v>1854</v>
      </c>
      <c r="CA388" s="820" t="s">
        <v>1854</v>
      </c>
      <c r="CB388" s="819" t="s">
        <v>1854</v>
      </c>
      <c r="CC388" s="819" t="s">
        <v>1854</v>
      </c>
      <c r="CD388" s="819" t="s">
        <v>1854</v>
      </c>
      <c r="CE388" s="821" t="s">
        <v>1854</v>
      </c>
      <c r="CF388" s="803" t="s">
        <v>1854</v>
      </c>
      <c r="CG388" s="803" t="s">
        <v>1854</v>
      </c>
      <c r="CH388" s="803" t="s">
        <v>1854</v>
      </c>
      <c r="CI388" s="803" t="s">
        <v>1854</v>
      </c>
      <c r="CJ388" s="808" t="s">
        <v>1854</v>
      </c>
      <c r="CK388" s="811" t="s">
        <v>1854</v>
      </c>
      <c r="CL388" s="803" t="s">
        <v>1854</v>
      </c>
      <c r="CM388" s="803" t="s">
        <v>1854</v>
      </c>
      <c r="CN388" s="803" t="s">
        <v>1854</v>
      </c>
      <c r="CO388" s="808" t="s">
        <v>1854</v>
      </c>
      <c r="CP388" s="811" t="s">
        <v>1854</v>
      </c>
      <c r="CQ388" s="803" t="s">
        <v>1854</v>
      </c>
      <c r="CR388" s="803" t="s">
        <v>1854</v>
      </c>
      <c r="CS388" s="803" t="s">
        <v>1854</v>
      </c>
      <c r="CT388" s="808" t="s">
        <v>1854</v>
      </c>
      <c r="CU388" s="1288">
        <v>-7.4999999999999997E-2</v>
      </c>
      <c r="CV388" s="1287" t="s">
        <v>1854</v>
      </c>
      <c r="CW388" s="1287" t="s">
        <v>1854</v>
      </c>
      <c r="CX388" s="1289" t="s">
        <v>1854</v>
      </c>
      <c r="CY388" s="1287">
        <v>7.4999999999999997E-2</v>
      </c>
      <c r="CZ388" s="1287" t="s">
        <v>1854</v>
      </c>
      <c r="DA388" s="1287" t="s">
        <v>1854</v>
      </c>
      <c r="DB388" s="1289" t="s">
        <v>1854</v>
      </c>
      <c r="DC388" s="788"/>
      <c r="DD388" s="816">
        <v>1</v>
      </c>
      <c r="DE388" s="817"/>
    </row>
    <row r="389" spans="1:109" ht="25.5">
      <c r="A389" s="775" t="s">
        <v>993</v>
      </c>
      <c r="B389" s="776">
        <v>383</v>
      </c>
      <c r="C389" s="792" t="s">
        <v>3465</v>
      </c>
      <c r="D389" s="776" t="s">
        <v>2261</v>
      </c>
      <c r="E389" s="776" t="s">
        <v>1819</v>
      </c>
      <c r="F389" s="788" t="s">
        <v>3466</v>
      </c>
      <c r="G389" s="793" t="s">
        <v>3467</v>
      </c>
      <c r="H389" s="776" t="s">
        <v>3468</v>
      </c>
      <c r="I389" s="795">
        <v>1</v>
      </c>
      <c r="J389" s="796"/>
      <c r="K389" s="796"/>
      <c r="L389" s="796"/>
      <c r="M389" s="796"/>
      <c r="N389" s="796"/>
      <c r="O389" s="796"/>
      <c r="P389" s="797"/>
      <c r="Q389" s="798">
        <f t="shared" si="5"/>
        <v>1</v>
      </c>
      <c r="R389" s="792" t="s">
        <v>983</v>
      </c>
      <c r="S389" s="776" t="s">
        <v>975</v>
      </c>
      <c r="T389" s="799" t="s">
        <v>976</v>
      </c>
      <c r="U389" s="776" t="s">
        <v>2428</v>
      </c>
      <c r="V389" s="776" t="s">
        <v>990</v>
      </c>
      <c r="W389" s="776" t="s">
        <v>2183</v>
      </c>
      <c r="X389" s="1314">
        <v>1</v>
      </c>
      <c r="Y389" s="808" t="s">
        <v>966</v>
      </c>
      <c r="Z389" s="793"/>
      <c r="AA389" s="788"/>
      <c r="AB389" s="788"/>
      <c r="AC389" s="788"/>
      <c r="AD389" s="788"/>
      <c r="AE389" s="788"/>
      <c r="AF389" s="802"/>
      <c r="AG389" s="889"/>
      <c r="AH389" s="889"/>
      <c r="AI389" s="893"/>
      <c r="AJ389" s="893"/>
      <c r="AK389" s="893"/>
      <c r="AL389" s="893"/>
      <c r="AM389" s="893"/>
      <c r="AN389" s="819"/>
      <c r="AO389" s="819"/>
      <c r="AP389" s="819"/>
      <c r="AQ389" s="820" t="s">
        <v>1854</v>
      </c>
      <c r="AR389" s="819" t="s">
        <v>1854</v>
      </c>
      <c r="AS389" s="819" t="s">
        <v>1854</v>
      </c>
      <c r="AT389" s="819" t="s">
        <v>1854</v>
      </c>
      <c r="AU389" s="821">
        <v>68.5</v>
      </c>
      <c r="AV389" s="820"/>
      <c r="AW389" s="819"/>
      <c r="AX389" s="819"/>
      <c r="AY389" s="819"/>
      <c r="AZ389" s="819"/>
      <c r="BA389" s="819"/>
      <c r="BB389" s="819"/>
      <c r="BC389" s="819"/>
      <c r="BD389" s="819"/>
      <c r="BE389" s="819"/>
      <c r="BF389" s="819"/>
      <c r="BG389" s="819"/>
      <c r="BH389" s="819"/>
      <c r="BI389" s="819"/>
      <c r="BJ389" s="819"/>
      <c r="BK389" s="821"/>
      <c r="BL389" s="1958"/>
      <c r="BM389" s="1959"/>
      <c r="BN389" s="1959"/>
      <c r="BO389" s="1959"/>
      <c r="BP389" s="799" t="s">
        <v>961</v>
      </c>
      <c r="BQ389" s="811" t="s">
        <v>1854</v>
      </c>
      <c r="BR389" s="803" t="s">
        <v>1854</v>
      </c>
      <c r="BS389" s="803" t="s">
        <v>1854</v>
      </c>
      <c r="BT389" s="803" t="s">
        <v>1854</v>
      </c>
      <c r="BU389" s="808" t="s">
        <v>1854</v>
      </c>
      <c r="BV389" s="809" t="s">
        <v>1854</v>
      </c>
      <c r="BW389" s="810" t="s">
        <v>1854</v>
      </c>
      <c r="BX389" s="810" t="s">
        <v>1854</v>
      </c>
      <c r="BY389" s="810" t="s">
        <v>1854</v>
      </c>
      <c r="BZ389" s="810" t="s">
        <v>1854</v>
      </c>
      <c r="CA389" s="811" t="s">
        <v>1854</v>
      </c>
      <c r="CB389" s="803" t="s">
        <v>1854</v>
      </c>
      <c r="CC389" s="803" t="s">
        <v>1854</v>
      </c>
      <c r="CD389" s="803" t="s">
        <v>1854</v>
      </c>
      <c r="CE389" s="808" t="s">
        <v>1854</v>
      </c>
      <c r="CF389" s="803" t="s">
        <v>1854</v>
      </c>
      <c r="CG389" s="803" t="s">
        <v>1854</v>
      </c>
      <c r="CH389" s="803" t="s">
        <v>1854</v>
      </c>
      <c r="CI389" s="803" t="s">
        <v>1854</v>
      </c>
      <c r="CJ389" s="808" t="s">
        <v>1854</v>
      </c>
      <c r="CK389" s="811" t="s">
        <v>1854</v>
      </c>
      <c r="CL389" s="803" t="s">
        <v>1854</v>
      </c>
      <c r="CM389" s="803" t="s">
        <v>1854</v>
      </c>
      <c r="CN389" s="803" t="s">
        <v>1854</v>
      </c>
      <c r="CO389" s="808" t="s">
        <v>1854</v>
      </c>
      <c r="CP389" s="811" t="s">
        <v>1854</v>
      </c>
      <c r="CQ389" s="803" t="s">
        <v>1854</v>
      </c>
      <c r="CR389" s="803" t="s">
        <v>1854</v>
      </c>
      <c r="CS389" s="803" t="s">
        <v>1854</v>
      </c>
      <c r="CT389" s="808" t="s">
        <v>1854</v>
      </c>
      <c r="CU389" s="1288">
        <v>-0.66</v>
      </c>
      <c r="CV389" s="1287" t="s">
        <v>1854</v>
      </c>
      <c r="CW389" s="1287" t="s">
        <v>1854</v>
      </c>
      <c r="CX389" s="1289" t="s">
        <v>1854</v>
      </c>
      <c r="CY389" s="1287" t="s">
        <v>1854</v>
      </c>
      <c r="CZ389" s="1287" t="s">
        <v>1854</v>
      </c>
      <c r="DA389" s="1287" t="s">
        <v>1854</v>
      </c>
      <c r="DB389" s="1289" t="s">
        <v>1854</v>
      </c>
      <c r="DC389" s="788" t="s">
        <v>972</v>
      </c>
      <c r="DD389" s="816">
        <v>1</v>
      </c>
      <c r="DE389" s="817"/>
    </row>
    <row r="390" spans="1:109">
      <c r="A390" s="775" t="s">
        <v>993</v>
      </c>
      <c r="B390" s="776">
        <v>384</v>
      </c>
      <c r="C390" s="792" t="s">
        <v>3469</v>
      </c>
      <c r="D390" s="776" t="s">
        <v>2261</v>
      </c>
      <c r="E390" s="776" t="s">
        <v>1819</v>
      </c>
      <c r="F390" s="788" t="s">
        <v>3470</v>
      </c>
      <c r="G390" s="793" t="s">
        <v>3471</v>
      </c>
      <c r="H390" s="776" t="s">
        <v>3472</v>
      </c>
      <c r="I390" s="795">
        <v>1</v>
      </c>
      <c r="J390" s="796"/>
      <c r="K390" s="796"/>
      <c r="L390" s="796"/>
      <c r="M390" s="796"/>
      <c r="N390" s="796"/>
      <c r="O390" s="796"/>
      <c r="P390" s="797"/>
      <c r="Q390" s="798">
        <f t="shared" si="5"/>
        <v>1</v>
      </c>
      <c r="R390" s="792" t="s">
        <v>986</v>
      </c>
      <c r="S390" s="776" t="s">
        <v>964</v>
      </c>
      <c r="T390" s="799" t="s">
        <v>965</v>
      </c>
      <c r="U390" s="776" t="s">
        <v>1873</v>
      </c>
      <c r="V390" s="776" t="s">
        <v>990</v>
      </c>
      <c r="W390" s="776" t="s">
        <v>3473</v>
      </c>
      <c r="X390" s="1314">
        <v>0</v>
      </c>
      <c r="Y390" s="808" t="s">
        <v>966</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1" t="s">
        <v>961</v>
      </c>
      <c r="BM390" s="1962" t="s">
        <v>961</v>
      </c>
      <c r="BN390" s="1962" t="s">
        <v>961</v>
      </c>
      <c r="BO390" s="1962" t="s">
        <v>961</v>
      </c>
      <c r="BP390" s="799" t="s">
        <v>961</v>
      </c>
      <c r="BQ390" s="811" t="s">
        <v>1854</v>
      </c>
      <c r="BR390" s="803" t="s">
        <v>1854</v>
      </c>
      <c r="BS390" s="803" t="s">
        <v>1854</v>
      </c>
      <c r="BT390" s="803" t="s">
        <v>1854</v>
      </c>
      <c r="BU390" s="808" t="s">
        <v>1854</v>
      </c>
      <c r="BV390" s="809" t="s">
        <v>1854</v>
      </c>
      <c r="BW390" s="810" t="s">
        <v>1854</v>
      </c>
      <c r="BX390" s="810" t="s">
        <v>1854</v>
      </c>
      <c r="BY390" s="810" t="s">
        <v>1854</v>
      </c>
      <c r="BZ390" s="810" t="s">
        <v>1854</v>
      </c>
      <c r="CA390" s="811" t="s">
        <v>1854</v>
      </c>
      <c r="CB390" s="803" t="s">
        <v>1854</v>
      </c>
      <c r="CC390" s="803" t="s">
        <v>1854</v>
      </c>
      <c r="CD390" s="803" t="s">
        <v>1854</v>
      </c>
      <c r="CE390" s="808" t="s">
        <v>1854</v>
      </c>
      <c r="CF390" s="803" t="s">
        <v>1854</v>
      </c>
      <c r="CG390" s="803" t="s">
        <v>1854</v>
      </c>
      <c r="CH390" s="803" t="s">
        <v>1854</v>
      </c>
      <c r="CI390" s="803" t="s">
        <v>1854</v>
      </c>
      <c r="CJ390" s="808" t="s">
        <v>1854</v>
      </c>
      <c r="CK390" s="811" t="s">
        <v>1854</v>
      </c>
      <c r="CL390" s="803" t="s">
        <v>1854</v>
      </c>
      <c r="CM390" s="803" t="s">
        <v>1854</v>
      </c>
      <c r="CN390" s="803" t="s">
        <v>1854</v>
      </c>
      <c r="CO390" s="808" t="s">
        <v>1854</v>
      </c>
      <c r="CP390" s="811" t="s">
        <v>1854</v>
      </c>
      <c r="CQ390" s="803" t="s">
        <v>1854</v>
      </c>
      <c r="CR390" s="803" t="s">
        <v>1854</v>
      </c>
      <c r="CS390" s="803" t="s">
        <v>1854</v>
      </c>
      <c r="CT390" s="808" t="s">
        <v>1854</v>
      </c>
      <c r="CU390" s="1288">
        <v>-1.03E-4</v>
      </c>
      <c r="CV390" s="1287" t="s">
        <v>1854</v>
      </c>
      <c r="CW390" s="1287" t="s">
        <v>1854</v>
      </c>
      <c r="CX390" s="1289" t="s">
        <v>1854</v>
      </c>
      <c r="CY390" s="1287">
        <v>1.03E-4</v>
      </c>
      <c r="CZ390" s="1287" t="s">
        <v>1854</v>
      </c>
      <c r="DA390" s="1287" t="s">
        <v>1854</v>
      </c>
      <c r="DB390" s="1289" t="s">
        <v>1854</v>
      </c>
      <c r="DC390" s="788"/>
      <c r="DD390" s="816">
        <v>1</v>
      </c>
      <c r="DE390" s="817"/>
    </row>
    <row r="391" spans="1:109" ht="38.25">
      <c r="A391" s="775" t="s">
        <v>993</v>
      </c>
      <c r="B391" s="776">
        <v>385</v>
      </c>
      <c r="C391" s="792" t="s">
        <v>3474</v>
      </c>
      <c r="D391" s="776" t="s">
        <v>2245</v>
      </c>
      <c r="E391" s="776" t="s">
        <v>1819</v>
      </c>
      <c r="F391" s="788" t="s">
        <v>3475</v>
      </c>
      <c r="G391" s="793" t="s">
        <v>124</v>
      </c>
      <c r="H391" s="776" t="s">
        <v>2247</v>
      </c>
      <c r="I391" s="795">
        <v>0.5</v>
      </c>
      <c r="J391" s="796">
        <v>0.5</v>
      </c>
      <c r="K391" s="796"/>
      <c r="L391" s="796"/>
      <c r="M391" s="796"/>
      <c r="N391" s="796"/>
      <c r="O391" s="796"/>
      <c r="P391" s="797"/>
      <c r="Q391" s="798">
        <f t="shared" si="5"/>
        <v>1</v>
      </c>
      <c r="R391" s="792" t="s">
        <v>983</v>
      </c>
      <c r="S391" s="776" t="s">
        <v>964</v>
      </c>
      <c r="T391" s="799" t="s">
        <v>965</v>
      </c>
      <c r="U391" s="776" t="s">
        <v>1838</v>
      </c>
      <c r="V391" s="776" t="s">
        <v>1039</v>
      </c>
      <c r="W391" s="776" t="s">
        <v>2248</v>
      </c>
      <c r="X391" s="1314">
        <v>2</v>
      </c>
      <c r="Y391" s="844" t="s">
        <v>977</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993</v>
      </c>
      <c r="B392" s="776">
        <v>386</v>
      </c>
      <c r="C392" s="792" t="s">
        <v>3476</v>
      </c>
      <c r="D392" s="776" t="s">
        <v>2245</v>
      </c>
      <c r="E392" s="776" t="s">
        <v>1808</v>
      </c>
      <c r="F392" s="788" t="s">
        <v>3477</v>
      </c>
      <c r="G392" s="793" t="s">
        <v>3478</v>
      </c>
      <c r="H392" s="776" t="s">
        <v>3479</v>
      </c>
      <c r="I392" s="795">
        <v>0.25</v>
      </c>
      <c r="J392" s="796">
        <v>0.75</v>
      </c>
      <c r="K392" s="796"/>
      <c r="L392" s="796"/>
      <c r="M392" s="796"/>
      <c r="N392" s="796"/>
      <c r="O392" s="796"/>
      <c r="P392" s="797"/>
      <c r="Q392" s="798">
        <f t="shared" si="5"/>
        <v>1</v>
      </c>
      <c r="R392" s="792" t="s">
        <v>986</v>
      </c>
      <c r="S392" s="776" t="s">
        <v>964</v>
      </c>
      <c r="T392" s="799" t="s">
        <v>965</v>
      </c>
      <c r="U392" s="776" t="s">
        <v>2062</v>
      </c>
      <c r="V392" s="776" t="s">
        <v>990</v>
      </c>
      <c r="W392" s="776" t="s">
        <v>3480</v>
      </c>
      <c r="X392" s="1314">
        <v>0</v>
      </c>
      <c r="Y392" s="844" t="s">
        <v>977</v>
      </c>
      <c r="Z392" s="793" t="s">
        <v>1914</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961</v>
      </c>
      <c r="BM392" s="788" t="s">
        <v>961</v>
      </c>
      <c r="BN392" s="788" t="s">
        <v>961</v>
      </c>
      <c r="BO392" s="788" t="s">
        <v>961</v>
      </c>
      <c r="BP392" s="799" t="s">
        <v>961</v>
      </c>
      <c r="BQ392" s="811" t="s">
        <v>1854</v>
      </c>
      <c r="BR392" s="803" t="s">
        <v>1854</v>
      </c>
      <c r="BS392" s="803" t="s">
        <v>1854</v>
      </c>
      <c r="BT392" s="803" t="s">
        <v>1854</v>
      </c>
      <c r="BU392" s="808" t="s">
        <v>1854</v>
      </c>
      <c r="BV392" s="809">
        <v>13882</v>
      </c>
      <c r="BW392" s="810">
        <v>13740</v>
      </c>
      <c r="BX392" s="810">
        <v>13599</v>
      </c>
      <c r="BY392" s="810">
        <v>13457</v>
      </c>
      <c r="BZ392" s="810">
        <v>13457</v>
      </c>
      <c r="CA392" s="811" t="s">
        <v>1854</v>
      </c>
      <c r="CB392" s="803" t="s">
        <v>1854</v>
      </c>
      <c r="CC392" s="803" t="s">
        <v>1854</v>
      </c>
      <c r="CD392" s="803" t="s">
        <v>1854</v>
      </c>
      <c r="CE392" s="808" t="s">
        <v>1854</v>
      </c>
      <c r="CF392" s="803" t="s">
        <v>1854</v>
      </c>
      <c r="CG392" s="803" t="s">
        <v>1854</v>
      </c>
      <c r="CH392" s="803" t="s">
        <v>1854</v>
      </c>
      <c r="CI392" s="803" t="s">
        <v>1854</v>
      </c>
      <c r="CJ392" s="808" t="s">
        <v>1854</v>
      </c>
      <c r="CK392" s="811">
        <v>8253</v>
      </c>
      <c r="CL392" s="803">
        <v>8168</v>
      </c>
      <c r="CM392" s="803">
        <v>8084</v>
      </c>
      <c r="CN392" s="803">
        <v>8000</v>
      </c>
      <c r="CO392" s="808">
        <v>8000</v>
      </c>
      <c r="CP392" s="811" t="s">
        <v>1854</v>
      </c>
      <c r="CQ392" s="803" t="s">
        <v>1854</v>
      </c>
      <c r="CR392" s="803" t="s">
        <v>1854</v>
      </c>
      <c r="CS392" s="803" t="s">
        <v>1854</v>
      </c>
      <c r="CT392" s="808" t="s">
        <v>1854</v>
      </c>
      <c r="CU392" s="1288">
        <v>-3.0000000000000001E-3</v>
      </c>
      <c r="CV392" s="1287" t="s">
        <v>1854</v>
      </c>
      <c r="CW392" s="1287" t="s">
        <v>1854</v>
      </c>
      <c r="CX392" s="1289" t="s">
        <v>1854</v>
      </c>
      <c r="CY392" s="1287">
        <v>3.0000000000000001E-3</v>
      </c>
      <c r="CZ392" s="1287" t="s">
        <v>1854</v>
      </c>
      <c r="DA392" s="1287" t="s">
        <v>1854</v>
      </c>
      <c r="DB392" s="1289" t="s">
        <v>1854</v>
      </c>
      <c r="DC392" s="788"/>
      <c r="DD392" s="816">
        <v>1</v>
      </c>
      <c r="DE392" s="817"/>
    </row>
    <row r="393" spans="1:109" ht="38.25">
      <c r="A393" s="775" t="s">
        <v>993</v>
      </c>
      <c r="B393" s="776">
        <v>387</v>
      </c>
      <c r="C393" s="792" t="s">
        <v>3481</v>
      </c>
      <c r="D393" s="776" t="s">
        <v>2245</v>
      </c>
      <c r="E393" s="776" t="s">
        <v>1801</v>
      </c>
      <c r="F393" s="788" t="s">
        <v>3482</v>
      </c>
      <c r="G393" s="793" t="s">
        <v>3483</v>
      </c>
      <c r="H393" s="776" t="s">
        <v>3484</v>
      </c>
      <c r="I393" s="795"/>
      <c r="J393" s="796">
        <v>1</v>
      </c>
      <c r="K393" s="796"/>
      <c r="L393" s="796"/>
      <c r="M393" s="796"/>
      <c r="N393" s="796"/>
      <c r="O393" s="796"/>
      <c r="P393" s="797"/>
      <c r="Q393" s="798">
        <f t="shared" ref="Q393:Q456" si="6">SUM(I393:P393)</f>
        <v>1</v>
      </c>
      <c r="R393" s="792" t="s">
        <v>986</v>
      </c>
      <c r="S393" s="776" t="s">
        <v>964</v>
      </c>
      <c r="T393" s="799" t="s">
        <v>976</v>
      </c>
      <c r="U393" s="776" t="s">
        <v>1879</v>
      </c>
      <c r="V393" s="776" t="s">
        <v>990</v>
      </c>
      <c r="W393" s="776" t="s">
        <v>3485</v>
      </c>
      <c r="X393" s="1314">
        <v>0</v>
      </c>
      <c r="Y393" s="844" t="s">
        <v>966</v>
      </c>
      <c r="Z393" s="793"/>
      <c r="AA393" s="788"/>
      <c r="AB393" s="788"/>
      <c r="AC393" s="788"/>
      <c r="AD393" s="788"/>
      <c r="AE393" s="788"/>
      <c r="AF393" s="802"/>
      <c r="AG393" s="803"/>
      <c r="AH393" s="803"/>
      <c r="AI393" s="803"/>
      <c r="AJ393" s="803"/>
      <c r="AK393" s="803"/>
      <c r="AL393" s="803"/>
      <c r="AM393" s="803"/>
      <c r="AN393" s="819"/>
      <c r="AO393" s="819"/>
      <c r="AP393" s="803"/>
      <c r="AQ393" s="811" t="s">
        <v>1854</v>
      </c>
      <c r="AR393" s="803" t="s">
        <v>1854</v>
      </c>
      <c r="AS393" s="803" t="s">
        <v>1854</v>
      </c>
      <c r="AT393" s="803" t="s">
        <v>1854</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961</v>
      </c>
      <c r="BQ393" s="811" t="s">
        <v>1854</v>
      </c>
      <c r="BR393" s="803" t="s">
        <v>1854</v>
      </c>
      <c r="BS393" s="803" t="s">
        <v>1854</v>
      </c>
      <c r="BT393" s="803" t="s">
        <v>1854</v>
      </c>
      <c r="BU393" s="808" t="s">
        <v>1854</v>
      </c>
      <c r="BV393" s="809" t="s">
        <v>1854</v>
      </c>
      <c r="BW393" s="810" t="s">
        <v>1854</v>
      </c>
      <c r="BX393" s="810" t="s">
        <v>1854</v>
      </c>
      <c r="BY393" s="810" t="s">
        <v>1854</v>
      </c>
      <c r="BZ393" s="810" t="s">
        <v>1854</v>
      </c>
      <c r="CA393" s="811" t="s">
        <v>1854</v>
      </c>
      <c r="CB393" s="803" t="s">
        <v>1854</v>
      </c>
      <c r="CC393" s="803" t="s">
        <v>1854</v>
      </c>
      <c r="CD393" s="803" t="s">
        <v>1854</v>
      </c>
      <c r="CE393" s="808" t="s">
        <v>1854</v>
      </c>
      <c r="CF393" s="803" t="s">
        <v>1854</v>
      </c>
      <c r="CG393" s="803" t="s">
        <v>1854</v>
      </c>
      <c r="CH393" s="803" t="s">
        <v>1854</v>
      </c>
      <c r="CI393" s="803" t="s">
        <v>1854</v>
      </c>
      <c r="CJ393" s="808" t="s">
        <v>1854</v>
      </c>
      <c r="CK393" s="811" t="s">
        <v>1854</v>
      </c>
      <c r="CL393" s="803" t="s">
        <v>1854</v>
      </c>
      <c r="CM393" s="803" t="s">
        <v>1854</v>
      </c>
      <c r="CN393" s="803" t="s">
        <v>1854</v>
      </c>
      <c r="CO393" s="808" t="s">
        <v>1854</v>
      </c>
      <c r="CP393" s="811" t="s">
        <v>1854</v>
      </c>
      <c r="CQ393" s="803" t="s">
        <v>1854</v>
      </c>
      <c r="CR393" s="803" t="s">
        <v>1854</v>
      </c>
      <c r="CS393" s="803" t="s">
        <v>1854</v>
      </c>
      <c r="CT393" s="808" t="s">
        <v>1854</v>
      </c>
      <c r="CU393" s="1288">
        <v>-1.157</v>
      </c>
      <c r="CV393" s="1287" t="s">
        <v>1854</v>
      </c>
      <c r="CW393" s="1287" t="s">
        <v>1854</v>
      </c>
      <c r="CX393" s="1289" t="s">
        <v>1854</v>
      </c>
      <c r="CY393" s="1287">
        <v>1.157</v>
      </c>
      <c r="CZ393" s="1287" t="s">
        <v>1854</v>
      </c>
      <c r="DA393" s="1287" t="s">
        <v>1854</v>
      </c>
      <c r="DB393" s="1289" t="s">
        <v>1854</v>
      </c>
      <c r="DC393" s="788"/>
      <c r="DD393" s="816">
        <v>1</v>
      </c>
      <c r="DE393" s="817"/>
    </row>
    <row r="394" spans="1:109" ht="25.5">
      <c r="A394" s="775" t="s">
        <v>993</v>
      </c>
      <c r="B394" s="776">
        <v>388</v>
      </c>
      <c r="C394" s="792" t="s">
        <v>3486</v>
      </c>
      <c r="D394" s="776" t="s">
        <v>2245</v>
      </c>
      <c r="E394" s="776" t="s">
        <v>1819</v>
      </c>
      <c r="F394" s="788" t="s">
        <v>3487</v>
      </c>
      <c r="G394" s="793" t="s">
        <v>3488</v>
      </c>
      <c r="H394" s="776" t="s">
        <v>3489</v>
      </c>
      <c r="I394" s="795"/>
      <c r="J394" s="796">
        <v>1</v>
      </c>
      <c r="K394" s="796"/>
      <c r="L394" s="796"/>
      <c r="M394" s="796"/>
      <c r="N394" s="796"/>
      <c r="O394" s="796"/>
      <c r="P394" s="797"/>
      <c r="Q394" s="798">
        <f t="shared" si="6"/>
        <v>1</v>
      </c>
      <c r="R394" s="792" t="s">
        <v>986</v>
      </c>
      <c r="S394" s="776" t="s">
        <v>964</v>
      </c>
      <c r="T394" s="799" t="s">
        <v>976</v>
      </c>
      <c r="U394" s="776" t="s">
        <v>3106</v>
      </c>
      <c r="V394" s="776" t="s">
        <v>990</v>
      </c>
      <c r="W394" s="776" t="s">
        <v>3490</v>
      </c>
      <c r="X394" s="1314">
        <v>0</v>
      </c>
      <c r="Y394" s="844" t="s">
        <v>966</v>
      </c>
      <c r="Z394" s="793"/>
      <c r="AA394" s="788"/>
      <c r="AB394" s="788"/>
      <c r="AC394" s="788"/>
      <c r="AD394" s="788"/>
      <c r="AE394" s="788"/>
      <c r="AF394" s="802"/>
      <c r="AG394" s="901"/>
      <c r="AH394" s="901"/>
      <c r="AI394" s="901"/>
      <c r="AJ394" s="901"/>
      <c r="AK394" s="901"/>
      <c r="AL394" s="901"/>
      <c r="AM394" s="901"/>
      <c r="AN394" s="901"/>
      <c r="AO394" s="901"/>
      <c r="AP394" s="901"/>
      <c r="AQ394" s="811" t="s">
        <v>1854</v>
      </c>
      <c r="AR394" s="803" t="s">
        <v>1854</v>
      </c>
      <c r="AS394" s="803" t="s">
        <v>1854</v>
      </c>
      <c r="AT394" s="803" t="s">
        <v>1854</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961</v>
      </c>
      <c r="BQ394" s="811" t="s">
        <v>1854</v>
      </c>
      <c r="BR394" s="803" t="s">
        <v>1854</v>
      </c>
      <c r="BS394" s="803" t="s">
        <v>1854</v>
      </c>
      <c r="BT394" s="803" t="s">
        <v>1854</v>
      </c>
      <c r="BU394" s="808" t="s">
        <v>1854</v>
      </c>
      <c r="BV394" s="809" t="s">
        <v>1854</v>
      </c>
      <c r="BW394" s="810" t="s">
        <v>1854</v>
      </c>
      <c r="BX394" s="810" t="s">
        <v>1854</v>
      </c>
      <c r="BY394" s="810" t="s">
        <v>1854</v>
      </c>
      <c r="BZ394" s="810" t="s">
        <v>1854</v>
      </c>
      <c r="CA394" s="811" t="s">
        <v>1854</v>
      </c>
      <c r="CB394" s="803" t="s">
        <v>1854</v>
      </c>
      <c r="CC394" s="803" t="s">
        <v>1854</v>
      </c>
      <c r="CD394" s="803" t="s">
        <v>1854</v>
      </c>
      <c r="CE394" s="808" t="s">
        <v>1854</v>
      </c>
      <c r="CF394" s="803" t="s">
        <v>1854</v>
      </c>
      <c r="CG394" s="803" t="s">
        <v>1854</v>
      </c>
      <c r="CH394" s="803" t="s">
        <v>1854</v>
      </c>
      <c r="CI394" s="803" t="s">
        <v>1854</v>
      </c>
      <c r="CJ394" s="808" t="s">
        <v>1854</v>
      </c>
      <c r="CK394" s="811" t="s">
        <v>1854</v>
      </c>
      <c r="CL394" s="803" t="s">
        <v>1854</v>
      </c>
      <c r="CM394" s="803" t="s">
        <v>1854</v>
      </c>
      <c r="CN394" s="803" t="s">
        <v>1854</v>
      </c>
      <c r="CO394" s="808" t="s">
        <v>1854</v>
      </c>
      <c r="CP394" s="811" t="s">
        <v>1854</v>
      </c>
      <c r="CQ394" s="803" t="s">
        <v>1854</v>
      </c>
      <c r="CR394" s="803" t="s">
        <v>1854</v>
      </c>
      <c r="CS394" s="803" t="s">
        <v>1854</v>
      </c>
      <c r="CT394" s="808" t="s">
        <v>1854</v>
      </c>
      <c r="CU394" s="1288">
        <v>-4.0000000000000001E-3</v>
      </c>
      <c r="CV394" s="1287" t="s">
        <v>1854</v>
      </c>
      <c r="CW394" s="1287" t="s">
        <v>1854</v>
      </c>
      <c r="CX394" s="1289" t="s">
        <v>1854</v>
      </c>
      <c r="CY394" s="1287">
        <v>4.0000000000000001E-3</v>
      </c>
      <c r="CZ394" s="1287" t="s">
        <v>1854</v>
      </c>
      <c r="DA394" s="1287" t="s">
        <v>1854</v>
      </c>
      <c r="DB394" s="1289" t="s">
        <v>1854</v>
      </c>
      <c r="DC394" s="788"/>
      <c r="DD394" s="816">
        <v>1</v>
      </c>
      <c r="DE394" s="817"/>
    </row>
    <row r="395" spans="1:109" ht="38.25">
      <c r="A395" s="775" t="s">
        <v>999</v>
      </c>
      <c r="B395" s="776">
        <v>389</v>
      </c>
      <c r="C395" s="792" t="s">
        <v>3491</v>
      </c>
      <c r="D395" s="776" t="s">
        <v>3492</v>
      </c>
      <c r="E395" s="776" t="s">
        <v>1801</v>
      </c>
      <c r="F395" s="788" t="s">
        <v>3493</v>
      </c>
      <c r="G395" s="793" t="s">
        <v>124</v>
      </c>
      <c r="H395" s="776" t="s">
        <v>3494</v>
      </c>
      <c r="I395" s="795"/>
      <c r="J395" s="796">
        <v>1</v>
      </c>
      <c r="K395" s="796"/>
      <c r="L395" s="796"/>
      <c r="M395" s="796"/>
      <c r="N395" s="796"/>
      <c r="O395" s="796"/>
      <c r="P395" s="797"/>
      <c r="Q395" s="798">
        <f t="shared" si="6"/>
        <v>1</v>
      </c>
      <c r="R395" s="792" t="s">
        <v>983</v>
      </c>
      <c r="S395" s="776" t="s">
        <v>964</v>
      </c>
      <c r="T395" s="799" t="s">
        <v>965</v>
      </c>
      <c r="U395" s="776" t="s">
        <v>1838</v>
      </c>
      <c r="V395" s="776" t="s">
        <v>1039</v>
      </c>
      <c r="W395" s="776" t="s">
        <v>1957</v>
      </c>
      <c r="X395" s="832">
        <v>2</v>
      </c>
      <c r="Y395" s="844" t="s">
        <v>977</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999</v>
      </c>
      <c r="B396" s="776">
        <v>390</v>
      </c>
      <c r="C396" s="792" t="s">
        <v>3495</v>
      </c>
      <c r="D396" s="776" t="s">
        <v>3492</v>
      </c>
      <c r="E396" s="776" t="s">
        <v>1801</v>
      </c>
      <c r="F396" s="788" t="s">
        <v>3496</v>
      </c>
      <c r="G396" s="793" t="s">
        <v>130</v>
      </c>
      <c r="H396" s="776" t="s">
        <v>3497</v>
      </c>
      <c r="I396" s="795"/>
      <c r="J396" s="796">
        <v>1</v>
      </c>
      <c r="K396" s="796"/>
      <c r="L396" s="796"/>
      <c r="M396" s="796"/>
      <c r="N396" s="796"/>
      <c r="O396" s="796"/>
      <c r="P396" s="797"/>
      <c r="Q396" s="798">
        <f t="shared" si="6"/>
        <v>1</v>
      </c>
      <c r="R396" s="792" t="s">
        <v>986</v>
      </c>
      <c r="S396" s="776" t="s">
        <v>964</v>
      </c>
      <c r="T396" s="799" t="s">
        <v>965</v>
      </c>
      <c r="U396" s="776" t="s">
        <v>1804</v>
      </c>
      <c r="V396" s="776" t="s">
        <v>985</v>
      </c>
      <c r="W396" s="776" t="s">
        <v>3498</v>
      </c>
      <c r="X396" s="1278">
        <v>0</v>
      </c>
      <c r="Y396" s="844" t="s">
        <v>977</v>
      </c>
      <c r="Z396" s="793" t="s">
        <v>130</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999</v>
      </c>
      <c r="B397" s="776">
        <v>391</v>
      </c>
      <c r="C397" s="792" t="s">
        <v>3499</v>
      </c>
      <c r="D397" s="776" t="s">
        <v>3492</v>
      </c>
      <c r="E397" s="776" t="s">
        <v>1801</v>
      </c>
      <c r="F397" s="788" t="s">
        <v>3500</v>
      </c>
      <c r="G397" s="793" t="s">
        <v>154</v>
      </c>
      <c r="H397" s="776" t="s">
        <v>3501</v>
      </c>
      <c r="I397" s="795"/>
      <c r="J397" s="796">
        <v>1</v>
      </c>
      <c r="K397" s="796"/>
      <c r="L397" s="796"/>
      <c r="M397" s="796"/>
      <c r="N397" s="796"/>
      <c r="O397" s="796"/>
      <c r="P397" s="797"/>
      <c r="Q397" s="798">
        <f t="shared" si="6"/>
        <v>1</v>
      </c>
      <c r="R397" s="792" t="s">
        <v>986</v>
      </c>
      <c r="S397" s="776" t="s">
        <v>964</v>
      </c>
      <c r="T397" s="799" t="s">
        <v>965</v>
      </c>
      <c r="U397" s="776" t="s">
        <v>1987</v>
      </c>
      <c r="V397" s="776" t="s">
        <v>990</v>
      </c>
      <c r="W397" s="776" t="s">
        <v>3502</v>
      </c>
      <c r="X397" s="1278">
        <v>1</v>
      </c>
      <c r="Y397" s="844" t="s">
        <v>977</v>
      </c>
      <c r="Z397" s="793" t="s">
        <v>154</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999</v>
      </c>
      <c r="B398" s="776">
        <v>392</v>
      </c>
      <c r="C398" s="792" t="s">
        <v>3503</v>
      </c>
      <c r="D398" s="776" t="s">
        <v>3492</v>
      </c>
      <c r="E398" s="776" t="s">
        <v>1819</v>
      </c>
      <c r="F398" s="788" t="s">
        <v>3504</v>
      </c>
      <c r="G398" s="793" t="s">
        <v>160</v>
      </c>
      <c r="H398" s="776" t="s">
        <v>3505</v>
      </c>
      <c r="I398" s="795"/>
      <c r="J398" s="796">
        <v>1</v>
      </c>
      <c r="K398" s="796"/>
      <c r="L398" s="796"/>
      <c r="M398" s="796"/>
      <c r="N398" s="796"/>
      <c r="O398" s="796"/>
      <c r="P398" s="797"/>
      <c r="Q398" s="798">
        <f t="shared" si="6"/>
        <v>1</v>
      </c>
      <c r="R398" s="792" t="s">
        <v>983</v>
      </c>
      <c r="S398" s="776" t="s">
        <v>964</v>
      </c>
      <c r="T398" s="799" t="s">
        <v>965</v>
      </c>
      <c r="U398" s="776" t="s">
        <v>1827</v>
      </c>
      <c r="V398" s="776" t="s">
        <v>269</v>
      </c>
      <c r="W398" s="776" t="s">
        <v>1061</v>
      </c>
      <c r="X398" s="832">
        <v>2</v>
      </c>
      <c r="Y398" s="844" t="s">
        <v>977</v>
      </c>
      <c r="Z398" s="793" t="s">
        <v>160</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999</v>
      </c>
      <c r="B399" s="776">
        <v>393</v>
      </c>
      <c r="C399" s="792" t="s">
        <v>3506</v>
      </c>
      <c r="D399" s="776" t="s">
        <v>3492</v>
      </c>
      <c r="E399" s="776" t="s">
        <v>1801</v>
      </c>
      <c r="F399" s="788" t="s">
        <v>3507</v>
      </c>
      <c r="G399" s="793" t="s">
        <v>3508</v>
      </c>
      <c r="H399" s="776" t="s">
        <v>3509</v>
      </c>
      <c r="I399" s="795"/>
      <c r="J399" s="796">
        <v>1</v>
      </c>
      <c r="K399" s="796"/>
      <c r="L399" s="796"/>
      <c r="M399" s="796"/>
      <c r="N399" s="796"/>
      <c r="O399" s="796"/>
      <c r="P399" s="797"/>
      <c r="Q399" s="798">
        <f t="shared" si="6"/>
        <v>1</v>
      </c>
      <c r="R399" s="792" t="s">
        <v>986</v>
      </c>
      <c r="S399" s="776" t="s">
        <v>964</v>
      </c>
      <c r="T399" s="799" t="s">
        <v>965</v>
      </c>
      <c r="U399" s="776" t="s">
        <v>2062</v>
      </c>
      <c r="V399" s="776" t="s">
        <v>990</v>
      </c>
      <c r="W399" s="776" t="s">
        <v>3510</v>
      </c>
      <c r="X399" s="832">
        <v>2</v>
      </c>
      <c r="Y399" s="844" t="s">
        <v>977</v>
      </c>
      <c r="Z399" s="793" t="s">
        <v>1914</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961</v>
      </c>
      <c r="BM399" s="788" t="s">
        <v>961</v>
      </c>
      <c r="BN399" s="788" t="s">
        <v>961</v>
      </c>
      <c r="BO399" s="788" t="s">
        <v>961</v>
      </c>
      <c r="BP399" s="799" t="s">
        <v>961</v>
      </c>
      <c r="BQ399" s="811" t="s">
        <v>1854</v>
      </c>
      <c r="BR399" s="803" t="s">
        <v>1854</v>
      </c>
      <c r="BS399" s="803" t="s">
        <v>1854</v>
      </c>
      <c r="BT399" s="803" t="s">
        <v>1854</v>
      </c>
      <c r="BU399" s="808" t="s">
        <v>1854</v>
      </c>
      <c r="BV399" s="809" t="s">
        <v>1854</v>
      </c>
      <c r="BW399" s="810" t="s">
        <v>1854</v>
      </c>
      <c r="BX399" s="810" t="s">
        <v>1854</v>
      </c>
      <c r="BY399" s="810" t="s">
        <v>1854</v>
      </c>
      <c r="BZ399" s="810" t="s">
        <v>1854</v>
      </c>
      <c r="CA399" s="811" t="s">
        <v>1854</v>
      </c>
      <c r="CB399" s="803" t="s">
        <v>1854</v>
      </c>
      <c r="CC399" s="803" t="s">
        <v>1854</v>
      </c>
      <c r="CD399" s="803" t="s">
        <v>1854</v>
      </c>
      <c r="CE399" s="808" t="s">
        <v>1854</v>
      </c>
      <c r="CF399" s="803" t="s">
        <v>1854</v>
      </c>
      <c r="CG399" s="803" t="s">
        <v>1854</v>
      </c>
      <c r="CH399" s="803" t="s">
        <v>1854</v>
      </c>
      <c r="CI399" s="803" t="s">
        <v>1854</v>
      </c>
      <c r="CJ399" s="808" t="s">
        <v>1854</v>
      </c>
      <c r="CK399" s="811" t="s">
        <v>1854</v>
      </c>
      <c r="CL399" s="803" t="s">
        <v>1854</v>
      </c>
      <c r="CM399" s="803" t="s">
        <v>1854</v>
      </c>
      <c r="CN399" s="803" t="s">
        <v>1854</v>
      </c>
      <c r="CO399" s="808" t="s">
        <v>1854</v>
      </c>
      <c r="CP399" s="811" t="s">
        <v>1854</v>
      </c>
      <c r="CQ399" s="803" t="s">
        <v>1854</v>
      </c>
      <c r="CR399" s="803" t="s">
        <v>1854</v>
      </c>
      <c r="CS399" s="803" t="s">
        <v>1854</v>
      </c>
      <c r="CT399" s="808" t="s">
        <v>1854</v>
      </c>
      <c r="CU399" s="1288">
        <v>-0.51100000000000001</v>
      </c>
      <c r="CV399" s="1287" t="s">
        <v>1854</v>
      </c>
      <c r="CW399" s="1287" t="s">
        <v>1854</v>
      </c>
      <c r="CX399" s="1289" t="s">
        <v>1854</v>
      </c>
      <c r="CY399" s="1287">
        <v>0.373</v>
      </c>
      <c r="CZ399" s="1287" t="s">
        <v>1854</v>
      </c>
      <c r="DA399" s="1287" t="s">
        <v>1854</v>
      </c>
      <c r="DB399" s="1289" t="s">
        <v>1854</v>
      </c>
      <c r="DC399" s="788"/>
      <c r="DD399" s="816">
        <v>1</v>
      </c>
      <c r="DE399" s="817"/>
    </row>
    <row r="400" spans="1:109" ht="38.25">
      <c r="A400" s="775" t="s">
        <v>999</v>
      </c>
      <c r="B400" s="776">
        <v>394</v>
      </c>
      <c r="C400" s="792" t="s">
        <v>3511</v>
      </c>
      <c r="D400" s="776" t="s">
        <v>3512</v>
      </c>
      <c r="E400" s="776" t="s">
        <v>1801</v>
      </c>
      <c r="F400" s="788" t="s">
        <v>3513</v>
      </c>
      <c r="G400" s="793" t="s">
        <v>3514</v>
      </c>
      <c r="H400" s="776" t="s">
        <v>3515</v>
      </c>
      <c r="I400" s="795">
        <v>0.1</v>
      </c>
      <c r="J400" s="796">
        <v>0.9</v>
      </c>
      <c r="K400" s="796"/>
      <c r="L400" s="796"/>
      <c r="M400" s="796"/>
      <c r="N400" s="796"/>
      <c r="O400" s="796"/>
      <c r="P400" s="797"/>
      <c r="Q400" s="798">
        <f t="shared" si="6"/>
        <v>1</v>
      </c>
      <c r="R400" s="792" t="s">
        <v>983</v>
      </c>
      <c r="S400" s="776" t="s">
        <v>975</v>
      </c>
      <c r="T400" s="799" t="s">
        <v>976</v>
      </c>
      <c r="U400" s="776" t="s">
        <v>2857</v>
      </c>
      <c r="V400" s="776" t="s">
        <v>990</v>
      </c>
      <c r="W400" s="776" t="s">
        <v>387</v>
      </c>
      <c r="X400" s="1278">
        <v>0</v>
      </c>
      <c r="Y400" s="844" t="s">
        <v>977</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961</v>
      </c>
      <c r="BM400" s="788" t="s">
        <v>961</v>
      </c>
      <c r="BN400" s="788" t="s">
        <v>961</v>
      </c>
      <c r="BO400" s="788" t="s">
        <v>961</v>
      </c>
      <c r="BP400" s="799" t="s">
        <v>961</v>
      </c>
      <c r="BQ400" s="811" t="s">
        <v>1854</v>
      </c>
      <c r="BR400" s="803" t="s">
        <v>1854</v>
      </c>
      <c r="BS400" s="803" t="s">
        <v>1854</v>
      </c>
      <c r="BT400" s="803" t="s">
        <v>1854</v>
      </c>
      <c r="BU400" s="808" t="s">
        <v>1854</v>
      </c>
      <c r="BV400" s="809" t="s">
        <v>1854</v>
      </c>
      <c r="BW400" s="810" t="s">
        <v>1854</v>
      </c>
      <c r="BX400" s="810" t="s">
        <v>1854</v>
      </c>
      <c r="BY400" s="810" t="s">
        <v>1854</v>
      </c>
      <c r="BZ400" s="810" t="s">
        <v>1854</v>
      </c>
      <c r="CA400" s="811" t="s">
        <v>1854</v>
      </c>
      <c r="CB400" s="803" t="s">
        <v>1854</v>
      </c>
      <c r="CC400" s="803" t="s">
        <v>1854</v>
      </c>
      <c r="CD400" s="803" t="s">
        <v>1854</v>
      </c>
      <c r="CE400" s="808" t="s">
        <v>1854</v>
      </c>
      <c r="CF400" s="803" t="s">
        <v>1854</v>
      </c>
      <c r="CG400" s="803" t="s">
        <v>1854</v>
      </c>
      <c r="CH400" s="803" t="s">
        <v>1854</v>
      </c>
      <c r="CI400" s="803" t="s">
        <v>1854</v>
      </c>
      <c r="CJ400" s="808" t="s">
        <v>1854</v>
      </c>
      <c r="CK400" s="811" t="s">
        <v>1854</v>
      </c>
      <c r="CL400" s="803" t="s">
        <v>1854</v>
      </c>
      <c r="CM400" s="803" t="s">
        <v>1854</v>
      </c>
      <c r="CN400" s="803" t="s">
        <v>1854</v>
      </c>
      <c r="CO400" s="808" t="s">
        <v>1854</v>
      </c>
      <c r="CP400" s="811" t="s">
        <v>1854</v>
      </c>
      <c r="CQ400" s="803" t="s">
        <v>1854</v>
      </c>
      <c r="CR400" s="803" t="s">
        <v>1854</v>
      </c>
      <c r="CS400" s="803" t="s">
        <v>1854</v>
      </c>
      <c r="CT400" s="808" t="s">
        <v>1854</v>
      </c>
      <c r="CU400" s="1288">
        <v>-0.17599999999999999</v>
      </c>
      <c r="CV400" s="1287" t="s">
        <v>1854</v>
      </c>
      <c r="CW400" s="1287" t="s">
        <v>1854</v>
      </c>
      <c r="CX400" s="1289" t="s">
        <v>1854</v>
      </c>
      <c r="CY400" s="1287" t="s">
        <v>1854</v>
      </c>
      <c r="CZ400" s="1287" t="s">
        <v>1854</v>
      </c>
      <c r="DA400" s="1287" t="s">
        <v>1854</v>
      </c>
      <c r="DB400" s="1289" t="s">
        <v>1854</v>
      </c>
      <c r="DC400" s="788" t="s">
        <v>972</v>
      </c>
      <c r="DD400" s="816">
        <v>1</v>
      </c>
      <c r="DE400" s="817"/>
    </row>
    <row r="401" spans="1:109" ht="38.25">
      <c r="A401" s="775" t="s">
        <v>999</v>
      </c>
      <c r="B401" s="776">
        <v>395</v>
      </c>
      <c r="C401" s="792" t="s">
        <v>3516</v>
      </c>
      <c r="D401" s="776" t="s">
        <v>3512</v>
      </c>
      <c r="E401" s="776" t="s">
        <v>1801</v>
      </c>
      <c r="F401" s="788" t="s">
        <v>3517</v>
      </c>
      <c r="G401" s="793" t="s">
        <v>625</v>
      </c>
      <c r="H401" s="776" t="s">
        <v>3518</v>
      </c>
      <c r="I401" s="795"/>
      <c r="J401" s="796">
        <v>1</v>
      </c>
      <c r="K401" s="796"/>
      <c r="L401" s="796"/>
      <c r="M401" s="796"/>
      <c r="N401" s="796"/>
      <c r="O401" s="796"/>
      <c r="P401" s="797"/>
      <c r="Q401" s="798">
        <f t="shared" si="6"/>
        <v>1</v>
      </c>
      <c r="R401" s="792" t="s">
        <v>986</v>
      </c>
      <c r="S401" s="776" t="s">
        <v>964</v>
      </c>
      <c r="T401" s="799" t="s">
        <v>965</v>
      </c>
      <c r="U401" s="776" t="s">
        <v>625</v>
      </c>
      <c r="V401" s="776" t="s">
        <v>269</v>
      </c>
      <c r="W401" s="776" t="s">
        <v>3519</v>
      </c>
      <c r="X401" s="1278">
        <v>1</v>
      </c>
      <c r="Y401" s="844" t="s">
        <v>966</v>
      </c>
      <c r="Z401" s="793" t="s">
        <v>625</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999</v>
      </c>
      <c r="B402" s="776">
        <v>396</v>
      </c>
      <c r="C402" s="792" t="s">
        <v>3520</v>
      </c>
      <c r="D402" s="776" t="s">
        <v>3512</v>
      </c>
      <c r="E402" s="776" t="s">
        <v>1819</v>
      </c>
      <c r="F402" s="788" t="s">
        <v>3521</v>
      </c>
      <c r="G402" s="793" t="s">
        <v>1814</v>
      </c>
      <c r="H402" s="776" t="s">
        <v>3522</v>
      </c>
      <c r="I402" s="795"/>
      <c r="J402" s="796">
        <v>1</v>
      </c>
      <c r="K402" s="796"/>
      <c r="L402" s="796"/>
      <c r="M402" s="796"/>
      <c r="N402" s="796"/>
      <c r="O402" s="796"/>
      <c r="P402" s="797"/>
      <c r="Q402" s="798">
        <f t="shared" si="6"/>
        <v>1</v>
      </c>
      <c r="R402" s="792" t="s">
        <v>986</v>
      </c>
      <c r="S402" s="776" t="s">
        <v>975</v>
      </c>
      <c r="T402" s="799" t="s">
        <v>976</v>
      </c>
      <c r="U402" s="776" t="s">
        <v>1967</v>
      </c>
      <c r="V402" s="776" t="s">
        <v>990</v>
      </c>
      <c r="W402" s="776" t="s">
        <v>3523</v>
      </c>
      <c r="X402" s="832">
        <v>1</v>
      </c>
      <c r="Y402" s="808" t="s">
        <v>977</v>
      </c>
      <c r="Z402" s="793" t="s">
        <v>1814</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999</v>
      </c>
      <c r="B403" s="776">
        <v>397</v>
      </c>
      <c r="C403" s="792" t="s">
        <v>3524</v>
      </c>
      <c r="D403" s="776" t="s">
        <v>3525</v>
      </c>
      <c r="E403" s="776" t="s">
        <v>1801</v>
      </c>
      <c r="F403" s="788" t="s">
        <v>3526</v>
      </c>
      <c r="G403" s="793" t="s">
        <v>687</v>
      </c>
      <c r="H403" s="776" t="s">
        <v>3527</v>
      </c>
      <c r="I403" s="795"/>
      <c r="J403" s="796"/>
      <c r="K403" s="796">
        <v>1</v>
      </c>
      <c r="L403" s="796"/>
      <c r="M403" s="796"/>
      <c r="N403" s="796"/>
      <c r="O403" s="796"/>
      <c r="P403" s="797"/>
      <c r="Q403" s="798">
        <f t="shared" si="6"/>
        <v>1</v>
      </c>
      <c r="R403" s="792" t="s">
        <v>986</v>
      </c>
      <c r="S403" s="776" t="s">
        <v>964</v>
      </c>
      <c r="T403" s="799" t="s">
        <v>965</v>
      </c>
      <c r="U403" s="776" t="s">
        <v>1971</v>
      </c>
      <c r="V403" s="776" t="s">
        <v>990</v>
      </c>
      <c r="W403" s="776" t="s">
        <v>3528</v>
      </c>
      <c r="X403" s="832">
        <v>2</v>
      </c>
      <c r="Y403" s="808" t="s">
        <v>977</v>
      </c>
      <c r="Z403" s="793" t="s">
        <v>687</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999</v>
      </c>
      <c r="B404" s="776">
        <v>398</v>
      </c>
      <c r="C404" s="792" t="s">
        <v>3529</v>
      </c>
      <c r="D404" s="776" t="s">
        <v>3525</v>
      </c>
      <c r="E404" s="776" t="s">
        <v>1801</v>
      </c>
      <c r="F404" s="788" t="s">
        <v>3530</v>
      </c>
      <c r="G404" s="793" t="s">
        <v>3531</v>
      </c>
      <c r="H404" s="776" t="s">
        <v>3532</v>
      </c>
      <c r="I404" s="795"/>
      <c r="J404" s="796"/>
      <c r="K404" s="796">
        <v>1</v>
      </c>
      <c r="L404" s="796"/>
      <c r="M404" s="796"/>
      <c r="N404" s="796"/>
      <c r="O404" s="796"/>
      <c r="P404" s="797"/>
      <c r="Q404" s="798">
        <f t="shared" si="6"/>
        <v>1</v>
      </c>
      <c r="R404" s="792" t="s">
        <v>986</v>
      </c>
      <c r="S404" s="776" t="s">
        <v>964</v>
      </c>
      <c r="T404" s="799" t="s">
        <v>965</v>
      </c>
      <c r="U404" s="776" t="s">
        <v>1971</v>
      </c>
      <c r="V404" s="776" t="s">
        <v>990</v>
      </c>
      <c r="W404" s="776" t="s">
        <v>387</v>
      </c>
      <c r="X404" s="1278">
        <v>0</v>
      </c>
      <c r="Y404" s="814" t="s">
        <v>977</v>
      </c>
      <c r="Z404" s="793" t="s">
        <v>2011</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961</v>
      </c>
      <c r="BM404" s="788" t="s">
        <v>961</v>
      </c>
      <c r="BN404" s="788" t="s">
        <v>961</v>
      </c>
      <c r="BO404" s="788" t="s">
        <v>961</v>
      </c>
      <c r="BP404" s="799" t="s">
        <v>961</v>
      </c>
      <c r="BQ404" s="811" t="s">
        <v>1854</v>
      </c>
      <c r="BR404" s="803" t="s">
        <v>1854</v>
      </c>
      <c r="BS404" s="803" t="s">
        <v>1854</v>
      </c>
      <c r="BT404" s="803" t="s">
        <v>1854</v>
      </c>
      <c r="BU404" s="808" t="s">
        <v>1854</v>
      </c>
      <c r="BV404" s="809">
        <v>2048</v>
      </c>
      <c r="BW404" s="810">
        <v>1882</v>
      </c>
      <c r="BX404" s="810">
        <v>1716</v>
      </c>
      <c r="BY404" s="810">
        <v>1550</v>
      </c>
      <c r="BZ404" s="810">
        <v>1381</v>
      </c>
      <c r="CA404" s="811" t="s">
        <v>1854</v>
      </c>
      <c r="CB404" s="803" t="s">
        <v>1854</v>
      </c>
      <c r="CC404" s="803" t="s">
        <v>1854</v>
      </c>
      <c r="CD404" s="803" t="s">
        <v>1854</v>
      </c>
      <c r="CE404" s="808" t="s">
        <v>1854</v>
      </c>
      <c r="CF404" s="803" t="s">
        <v>1854</v>
      </c>
      <c r="CG404" s="803" t="s">
        <v>1854</v>
      </c>
      <c r="CH404" s="803" t="s">
        <v>1854</v>
      </c>
      <c r="CI404" s="803" t="s">
        <v>1854</v>
      </c>
      <c r="CJ404" s="808" t="s">
        <v>1854</v>
      </c>
      <c r="CK404" s="811">
        <v>915</v>
      </c>
      <c r="CL404" s="803">
        <v>835</v>
      </c>
      <c r="CM404" s="803">
        <v>809</v>
      </c>
      <c r="CN404" s="803">
        <v>703</v>
      </c>
      <c r="CO404" s="808">
        <v>545</v>
      </c>
      <c r="CP404" s="811" t="s">
        <v>1854</v>
      </c>
      <c r="CQ404" s="803" t="s">
        <v>1854</v>
      </c>
      <c r="CR404" s="803" t="s">
        <v>1854</v>
      </c>
      <c r="CS404" s="803" t="s">
        <v>1854</v>
      </c>
      <c r="CT404" s="808" t="s">
        <v>1854</v>
      </c>
      <c r="CU404" s="1288">
        <v>-0.01</v>
      </c>
      <c r="CV404" s="1287" t="s">
        <v>1854</v>
      </c>
      <c r="CW404" s="1287" t="s">
        <v>1854</v>
      </c>
      <c r="CX404" s="1289" t="s">
        <v>1854</v>
      </c>
      <c r="CY404" s="1287">
        <v>6.0000000000000001E-3</v>
      </c>
      <c r="CZ404" s="1287" t="s">
        <v>1854</v>
      </c>
      <c r="DA404" s="1287" t="s">
        <v>1854</v>
      </c>
      <c r="DB404" s="1289" t="s">
        <v>1854</v>
      </c>
      <c r="DC404" s="788"/>
      <c r="DD404" s="816">
        <v>1</v>
      </c>
      <c r="DE404" s="817"/>
    </row>
    <row r="405" spans="1:109" ht="25.5">
      <c r="A405" s="775" t="s">
        <v>999</v>
      </c>
      <c r="B405" s="776">
        <v>399</v>
      </c>
      <c r="C405" s="792" t="s">
        <v>3533</v>
      </c>
      <c r="D405" s="776" t="s">
        <v>3525</v>
      </c>
      <c r="E405" s="776" t="s">
        <v>1801</v>
      </c>
      <c r="F405" s="788" t="s">
        <v>3534</v>
      </c>
      <c r="G405" s="793" t="s">
        <v>698</v>
      </c>
      <c r="H405" s="776" t="s">
        <v>3535</v>
      </c>
      <c r="I405" s="795"/>
      <c r="J405" s="796"/>
      <c r="K405" s="796">
        <v>1</v>
      </c>
      <c r="L405" s="796"/>
      <c r="M405" s="796"/>
      <c r="N405" s="796"/>
      <c r="O405" s="796"/>
      <c r="P405" s="797"/>
      <c r="Q405" s="798">
        <f t="shared" si="6"/>
        <v>1</v>
      </c>
      <c r="R405" s="792" t="s">
        <v>986</v>
      </c>
      <c r="S405" s="776" t="s">
        <v>964</v>
      </c>
      <c r="T405" s="799" t="s">
        <v>965</v>
      </c>
      <c r="U405" s="776" t="s">
        <v>2150</v>
      </c>
      <c r="V405" s="776" t="s">
        <v>990</v>
      </c>
      <c r="W405" s="776" t="s">
        <v>3536</v>
      </c>
      <c r="X405" s="832">
        <v>2</v>
      </c>
      <c r="Y405" s="844" t="s">
        <v>977</v>
      </c>
      <c r="Z405" s="793" t="s">
        <v>698</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999</v>
      </c>
      <c r="B406" s="776">
        <v>400</v>
      </c>
      <c r="C406" s="792" t="s">
        <v>3537</v>
      </c>
      <c r="D406" s="776" t="s">
        <v>3525</v>
      </c>
      <c r="E406" s="776" t="s">
        <v>1801</v>
      </c>
      <c r="F406" s="788" t="s">
        <v>3538</v>
      </c>
      <c r="G406" s="793" t="s">
        <v>2329</v>
      </c>
      <c r="H406" s="776" t="s">
        <v>3539</v>
      </c>
      <c r="I406" s="795"/>
      <c r="J406" s="796"/>
      <c r="K406" s="796">
        <v>1</v>
      </c>
      <c r="L406" s="796"/>
      <c r="M406" s="796"/>
      <c r="N406" s="796"/>
      <c r="O406" s="796"/>
      <c r="P406" s="797"/>
      <c r="Q406" s="798">
        <f t="shared" si="6"/>
        <v>1</v>
      </c>
      <c r="R406" s="792" t="s">
        <v>986</v>
      </c>
      <c r="S406" s="776" t="s">
        <v>964</v>
      </c>
      <c r="T406" s="799" t="s">
        <v>965</v>
      </c>
      <c r="U406" s="776" t="s">
        <v>2150</v>
      </c>
      <c r="V406" s="776" t="s">
        <v>990</v>
      </c>
      <c r="W406" s="776" t="s">
        <v>387</v>
      </c>
      <c r="X406" s="1278">
        <v>0</v>
      </c>
      <c r="Y406" s="844" t="s">
        <v>977</v>
      </c>
      <c r="Z406" s="793" t="s">
        <v>2329</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961</v>
      </c>
      <c r="BM406" s="788" t="s">
        <v>961</v>
      </c>
      <c r="BN406" s="788" t="s">
        <v>961</v>
      </c>
      <c r="BO406" s="788" t="s">
        <v>961</v>
      </c>
      <c r="BP406" s="799" t="s">
        <v>961</v>
      </c>
      <c r="BQ406" s="811" t="s">
        <v>1854</v>
      </c>
      <c r="BR406" s="803" t="s">
        <v>1854</v>
      </c>
      <c r="BS406" s="803" t="s">
        <v>1854</v>
      </c>
      <c r="BT406" s="803" t="s">
        <v>1854</v>
      </c>
      <c r="BU406" s="808" t="s">
        <v>1854</v>
      </c>
      <c r="BV406" s="809">
        <v>8542</v>
      </c>
      <c r="BW406" s="810">
        <v>8282</v>
      </c>
      <c r="BX406" s="810">
        <v>8022</v>
      </c>
      <c r="BY406" s="810">
        <v>7762</v>
      </c>
      <c r="BZ406" s="810">
        <v>7502</v>
      </c>
      <c r="CA406" s="811" t="s">
        <v>1854</v>
      </c>
      <c r="CB406" s="803" t="s">
        <v>1854</v>
      </c>
      <c r="CC406" s="803" t="s">
        <v>1854</v>
      </c>
      <c r="CD406" s="803" t="s">
        <v>1854</v>
      </c>
      <c r="CE406" s="808" t="s">
        <v>1854</v>
      </c>
      <c r="CF406" s="803" t="s">
        <v>1854</v>
      </c>
      <c r="CG406" s="803" t="s">
        <v>1854</v>
      </c>
      <c r="CH406" s="803" t="s">
        <v>1854</v>
      </c>
      <c r="CI406" s="803" t="s">
        <v>1854</v>
      </c>
      <c r="CJ406" s="808" t="s">
        <v>1854</v>
      </c>
      <c r="CK406" s="811">
        <v>6040</v>
      </c>
      <c r="CL406" s="803">
        <v>5780</v>
      </c>
      <c r="CM406" s="803">
        <v>5520</v>
      </c>
      <c r="CN406" s="803">
        <v>5260</v>
      </c>
      <c r="CO406" s="808">
        <v>5000</v>
      </c>
      <c r="CP406" s="811" t="s">
        <v>1854</v>
      </c>
      <c r="CQ406" s="803" t="s">
        <v>1854</v>
      </c>
      <c r="CR406" s="803" t="s">
        <v>1854</v>
      </c>
      <c r="CS406" s="803" t="s">
        <v>1854</v>
      </c>
      <c r="CT406" s="808" t="s">
        <v>1854</v>
      </c>
      <c r="CU406" s="1288">
        <v>-1.6000000000000001E-3</v>
      </c>
      <c r="CV406" s="1287" t="s">
        <v>1854</v>
      </c>
      <c r="CW406" s="1287" t="s">
        <v>1854</v>
      </c>
      <c r="CX406" s="1289" t="s">
        <v>1854</v>
      </c>
      <c r="CY406" s="1287">
        <v>1E-3</v>
      </c>
      <c r="CZ406" s="1287" t="s">
        <v>1854</v>
      </c>
      <c r="DA406" s="1287" t="s">
        <v>1854</v>
      </c>
      <c r="DB406" s="1289" t="s">
        <v>1854</v>
      </c>
      <c r="DC406" s="788"/>
      <c r="DD406" s="816">
        <v>1</v>
      </c>
      <c r="DE406" s="817"/>
    </row>
    <row r="407" spans="1:109" ht="51">
      <c r="A407" s="775" t="s">
        <v>999</v>
      </c>
      <c r="B407" s="776">
        <v>401</v>
      </c>
      <c r="C407" s="792" t="s">
        <v>3540</v>
      </c>
      <c r="D407" s="776" t="s">
        <v>3525</v>
      </c>
      <c r="E407" s="776" t="s">
        <v>1808</v>
      </c>
      <c r="F407" s="788" t="s">
        <v>3541</v>
      </c>
      <c r="G407" s="793" t="s">
        <v>3542</v>
      </c>
      <c r="H407" s="776" t="s">
        <v>3543</v>
      </c>
      <c r="I407" s="795"/>
      <c r="J407" s="796"/>
      <c r="K407" s="796">
        <v>1</v>
      </c>
      <c r="L407" s="796"/>
      <c r="M407" s="796"/>
      <c r="N407" s="796"/>
      <c r="O407" s="796"/>
      <c r="P407" s="797"/>
      <c r="Q407" s="798">
        <f t="shared" si="6"/>
        <v>1</v>
      </c>
      <c r="R407" s="792" t="s">
        <v>986</v>
      </c>
      <c r="S407" s="776" t="s">
        <v>964</v>
      </c>
      <c r="T407" s="799" t="s">
        <v>965</v>
      </c>
      <c r="U407" s="776" t="s">
        <v>3544</v>
      </c>
      <c r="V407" s="776" t="s">
        <v>990</v>
      </c>
      <c r="W407" s="776" t="s">
        <v>387</v>
      </c>
      <c r="X407" s="1278">
        <v>0</v>
      </c>
      <c r="Y407" s="844" t="s">
        <v>977</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961</v>
      </c>
      <c r="BM407" s="788" t="s">
        <v>961</v>
      </c>
      <c r="BN407" s="788" t="s">
        <v>961</v>
      </c>
      <c r="BO407" s="788" t="s">
        <v>961</v>
      </c>
      <c r="BP407" s="799" t="s">
        <v>961</v>
      </c>
      <c r="BQ407" s="811" t="s">
        <v>1854</v>
      </c>
      <c r="BR407" s="803" t="s">
        <v>1854</v>
      </c>
      <c r="BS407" s="803" t="s">
        <v>1854</v>
      </c>
      <c r="BT407" s="803" t="s">
        <v>1854</v>
      </c>
      <c r="BU407" s="808" t="s">
        <v>1854</v>
      </c>
      <c r="BV407" s="809" t="s">
        <v>1854</v>
      </c>
      <c r="BW407" s="810" t="s">
        <v>1854</v>
      </c>
      <c r="BX407" s="810" t="s">
        <v>1854</v>
      </c>
      <c r="BY407" s="810" t="s">
        <v>1854</v>
      </c>
      <c r="BZ407" s="810" t="s">
        <v>1854</v>
      </c>
      <c r="CA407" s="811" t="s">
        <v>1854</v>
      </c>
      <c r="CB407" s="803" t="s">
        <v>1854</v>
      </c>
      <c r="CC407" s="803" t="s">
        <v>1854</v>
      </c>
      <c r="CD407" s="803" t="s">
        <v>1854</v>
      </c>
      <c r="CE407" s="808" t="s">
        <v>1854</v>
      </c>
      <c r="CF407" s="803" t="s">
        <v>1854</v>
      </c>
      <c r="CG407" s="803" t="s">
        <v>1854</v>
      </c>
      <c r="CH407" s="803" t="s">
        <v>1854</v>
      </c>
      <c r="CI407" s="803" t="s">
        <v>1854</v>
      </c>
      <c r="CJ407" s="808" t="s">
        <v>1854</v>
      </c>
      <c r="CK407" s="811" t="s">
        <v>1854</v>
      </c>
      <c r="CL407" s="803" t="s">
        <v>1854</v>
      </c>
      <c r="CM407" s="803" t="s">
        <v>1854</v>
      </c>
      <c r="CN407" s="803" t="s">
        <v>1854</v>
      </c>
      <c r="CO407" s="808" t="s">
        <v>1854</v>
      </c>
      <c r="CP407" s="811" t="s">
        <v>1854</v>
      </c>
      <c r="CQ407" s="803" t="s">
        <v>1854</v>
      </c>
      <c r="CR407" s="803" t="s">
        <v>1854</v>
      </c>
      <c r="CS407" s="803" t="s">
        <v>1854</v>
      </c>
      <c r="CT407" s="808" t="s">
        <v>1854</v>
      </c>
      <c r="CU407" s="1288">
        <v>-8.0000000000000002E-3</v>
      </c>
      <c r="CV407" s="1287" t="s">
        <v>1854</v>
      </c>
      <c r="CW407" s="1287" t="s">
        <v>1854</v>
      </c>
      <c r="CX407" s="1289" t="s">
        <v>1854</v>
      </c>
      <c r="CY407" s="1287">
        <v>5.0000000000000001E-3</v>
      </c>
      <c r="CZ407" s="1287" t="s">
        <v>1854</v>
      </c>
      <c r="DA407" s="1287" t="s">
        <v>1854</v>
      </c>
      <c r="DB407" s="1289" t="s">
        <v>1854</v>
      </c>
      <c r="DC407" s="788"/>
      <c r="DD407" s="816">
        <v>1</v>
      </c>
      <c r="DE407" s="817"/>
    </row>
    <row r="408" spans="1:109" ht="51">
      <c r="A408" s="775" t="s">
        <v>999</v>
      </c>
      <c r="B408" s="776">
        <v>402</v>
      </c>
      <c r="C408" s="792" t="s">
        <v>3545</v>
      </c>
      <c r="D408" s="776" t="s">
        <v>3525</v>
      </c>
      <c r="E408" s="776" t="s">
        <v>1808</v>
      </c>
      <c r="F408" s="788" t="s">
        <v>3546</v>
      </c>
      <c r="G408" s="793" t="s">
        <v>1016</v>
      </c>
      <c r="H408" s="776" t="s">
        <v>3547</v>
      </c>
      <c r="I408" s="795"/>
      <c r="J408" s="796"/>
      <c r="K408" s="796">
        <v>1</v>
      </c>
      <c r="L408" s="796"/>
      <c r="M408" s="796"/>
      <c r="N408" s="796"/>
      <c r="O408" s="796"/>
      <c r="P408" s="797"/>
      <c r="Q408" s="798">
        <f t="shared" si="6"/>
        <v>1</v>
      </c>
      <c r="R408" s="792" t="s">
        <v>983</v>
      </c>
      <c r="S408" s="776" t="s">
        <v>964</v>
      </c>
      <c r="T408" s="799" t="s">
        <v>965</v>
      </c>
      <c r="U408" s="776" t="s">
        <v>3548</v>
      </c>
      <c r="V408" s="776" t="s">
        <v>269</v>
      </c>
      <c r="W408" s="776" t="s">
        <v>1061</v>
      </c>
      <c r="X408" s="832">
        <v>2</v>
      </c>
      <c r="Y408" s="844" t="s">
        <v>966</v>
      </c>
      <c r="Z408" s="793" t="s">
        <v>1016</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999</v>
      </c>
      <c r="B409" s="776">
        <v>403</v>
      </c>
      <c r="C409" s="792" t="s">
        <v>3549</v>
      </c>
      <c r="D409" s="776" t="s">
        <v>3525</v>
      </c>
      <c r="E409" s="776" t="s">
        <v>1808</v>
      </c>
      <c r="F409" s="788" t="s">
        <v>3550</v>
      </c>
      <c r="G409" s="793" t="s">
        <v>3551</v>
      </c>
      <c r="H409" s="776" t="s">
        <v>3552</v>
      </c>
      <c r="I409" s="795"/>
      <c r="J409" s="796"/>
      <c r="K409" s="796">
        <v>1</v>
      </c>
      <c r="L409" s="796"/>
      <c r="M409" s="796"/>
      <c r="N409" s="796"/>
      <c r="O409" s="796"/>
      <c r="P409" s="797"/>
      <c r="Q409" s="798">
        <f t="shared" si="6"/>
        <v>1</v>
      </c>
      <c r="R409" s="792" t="s">
        <v>983</v>
      </c>
      <c r="S409" s="776" t="s">
        <v>964</v>
      </c>
      <c r="T409" s="799" t="s">
        <v>965</v>
      </c>
      <c r="U409" s="776" t="s">
        <v>3553</v>
      </c>
      <c r="V409" s="776" t="s">
        <v>269</v>
      </c>
      <c r="W409" s="776" t="s">
        <v>1061</v>
      </c>
      <c r="X409" s="832">
        <v>1</v>
      </c>
      <c r="Y409" s="844" t="s">
        <v>966</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961</v>
      </c>
      <c r="BM409" s="788" t="s">
        <v>961</v>
      </c>
      <c r="BN409" s="788" t="s">
        <v>961</v>
      </c>
      <c r="BO409" s="788" t="s">
        <v>961</v>
      </c>
      <c r="BP409" s="799" t="s">
        <v>961</v>
      </c>
      <c r="BQ409" s="811" t="s">
        <v>1854</v>
      </c>
      <c r="BR409" s="803" t="s">
        <v>1854</v>
      </c>
      <c r="BS409" s="803" t="s">
        <v>1854</v>
      </c>
      <c r="BT409" s="803" t="s">
        <v>1854</v>
      </c>
      <c r="BU409" s="808" t="s">
        <v>1854</v>
      </c>
      <c r="BV409" s="809" t="s">
        <v>1854</v>
      </c>
      <c r="BW409" s="810" t="s">
        <v>1854</v>
      </c>
      <c r="BX409" s="810" t="s">
        <v>1854</v>
      </c>
      <c r="BY409" s="810" t="s">
        <v>1854</v>
      </c>
      <c r="BZ409" s="810" t="s">
        <v>1854</v>
      </c>
      <c r="CA409" s="811">
        <v>99</v>
      </c>
      <c r="CB409" s="803">
        <v>99</v>
      </c>
      <c r="CC409" s="803">
        <v>99</v>
      </c>
      <c r="CD409" s="803">
        <v>99</v>
      </c>
      <c r="CE409" s="808">
        <v>99</v>
      </c>
      <c r="CF409" s="803" t="s">
        <v>1854</v>
      </c>
      <c r="CG409" s="803" t="s">
        <v>1854</v>
      </c>
      <c r="CH409" s="803" t="s">
        <v>1854</v>
      </c>
      <c r="CI409" s="803" t="s">
        <v>1854</v>
      </c>
      <c r="CJ409" s="808" t="s">
        <v>1854</v>
      </c>
      <c r="CK409" s="811" t="s">
        <v>1854</v>
      </c>
      <c r="CL409" s="803" t="s">
        <v>1854</v>
      </c>
      <c r="CM409" s="803" t="s">
        <v>1854</v>
      </c>
      <c r="CN409" s="803" t="s">
        <v>1854</v>
      </c>
      <c r="CO409" s="808" t="s">
        <v>1854</v>
      </c>
      <c r="CP409" s="811" t="s">
        <v>1854</v>
      </c>
      <c r="CQ409" s="803" t="s">
        <v>1854</v>
      </c>
      <c r="CR409" s="803" t="s">
        <v>1854</v>
      </c>
      <c r="CS409" s="803" t="s">
        <v>1854</v>
      </c>
      <c r="CT409" s="808" t="s">
        <v>1854</v>
      </c>
      <c r="CU409" s="1288">
        <v>-0.27800000000000002</v>
      </c>
      <c r="CV409" s="1287" t="s">
        <v>1854</v>
      </c>
      <c r="CW409" s="1287" t="s">
        <v>1854</v>
      </c>
      <c r="CX409" s="1289" t="s">
        <v>1854</v>
      </c>
      <c r="CY409" s="1287" t="s">
        <v>1854</v>
      </c>
      <c r="CZ409" s="1287" t="s">
        <v>1854</v>
      </c>
      <c r="DA409" s="1287" t="s">
        <v>1854</v>
      </c>
      <c r="DB409" s="1289" t="s">
        <v>1854</v>
      </c>
      <c r="DC409" s="788"/>
      <c r="DD409" s="816">
        <v>1</v>
      </c>
      <c r="DE409" s="817"/>
    </row>
    <row r="410" spans="1:109" ht="38.25">
      <c r="A410" s="775" t="s">
        <v>999</v>
      </c>
      <c r="B410" s="776">
        <v>404</v>
      </c>
      <c r="C410" s="792" t="s">
        <v>3554</v>
      </c>
      <c r="D410" s="776" t="s">
        <v>3525</v>
      </c>
      <c r="E410" s="776" t="s">
        <v>1819</v>
      </c>
      <c r="F410" s="788" t="s">
        <v>3555</v>
      </c>
      <c r="G410" s="793" t="s">
        <v>3556</v>
      </c>
      <c r="H410" s="776" t="s">
        <v>3557</v>
      </c>
      <c r="I410" s="795"/>
      <c r="J410" s="796"/>
      <c r="K410" s="796">
        <v>1</v>
      </c>
      <c r="L410" s="796"/>
      <c r="M410" s="796"/>
      <c r="N410" s="796"/>
      <c r="O410" s="796"/>
      <c r="P410" s="797"/>
      <c r="Q410" s="798">
        <f t="shared" si="6"/>
        <v>1</v>
      </c>
      <c r="R410" s="792" t="s">
        <v>963</v>
      </c>
      <c r="S410" s="776"/>
      <c r="T410" s="799"/>
      <c r="U410" s="776" t="s">
        <v>2019</v>
      </c>
      <c r="V410" s="776" t="s">
        <v>269</v>
      </c>
      <c r="W410" s="776" t="s">
        <v>1061</v>
      </c>
      <c r="X410" s="832">
        <v>1</v>
      </c>
      <c r="Y410" s="844" t="s">
        <v>966</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1854</v>
      </c>
      <c r="BR410" s="803" t="s">
        <v>1854</v>
      </c>
      <c r="BS410" s="803" t="s">
        <v>1854</v>
      </c>
      <c r="BT410" s="803" t="s">
        <v>1854</v>
      </c>
      <c r="BU410" s="808" t="s">
        <v>1854</v>
      </c>
      <c r="BV410" s="809" t="s">
        <v>1854</v>
      </c>
      <c r="BW410" s="810" t="s">
        <v>1854</v>
      </c>
      <c r="BX410" s="810" t="s">
        <v>1854</v>
      </c>
      <c r="BY410" s="810" t="s">
        <v>1854</v>
      </c>
      <c r="BZ410" s="810" t="s">
        <v>1854</v>
      </c>
      <c r="CA410" s="811" t="s">
        <v>1854</v>
      </c>
      <c r="CB410" s="803" t="s">
        <v>1854</v>
      </c>
      <c r="CC410" s="803" t="s">
        <v>1854</v>
      </c>
      <c r="CD410" s="803" t="s">
        <v>1854</v>
      </c>
      <c r="CE410" s="808" t="s">
        <v>1854</v>
      </c>
      <c r="CF410" s="803" t="s">
        <v>1854</v>
      </c>
      <c r="CG410" s="803" t="s">
        <v>1854</v>
      </c>
      <c r="CH410" s="803" t="s">
        <v>1854</v>
      </c>
      <c r="CI410" s="803" t="s">
        <v>1854</v>
      </c>
      <c r="CJ410" s="808" t="s">
        <v>1854</v>
      </c>
      <c r="CK410" s="811" t="s">
        <v>1854</v>
      </c>
      <c r="CL410" s="803" t="s">
        <v>1854</v>
      </c>
      <c r="CM410" s="803" t="s">
        <v>1854</v>
      </c>
      <c r="CN410" s="803" t="s">
        <v>1854</v>
      </c>
      <c r="CO410" s="808" t="s">
        <v>1854</v>
      </c>
      <c r="CP410" s="811" t="s">
        <v>1854</v>
      </c>
      <c r="CQ410" s="803" t="s">
        <v>1854</v>
      </c>
      <c r="CR410" s="803" t="s">
        <v>1854</v>
      </c>
      <c r="CS410" s="803" t="s">
        <v>1854</v>
      </c>
      <c r="CT410" s="808" t="s">
        <v>1854</v>
      </c>
      <c r="CU410" s="1288" t="s">
        <v>1854</v>
      </c>
      <c r="CV410" s="1287" t="s">
        <v>1854</v>
      </c>
      <c r="CW410" s="1287" t="s">
        <v>1854</v>
      </c>
      <c r="CX410" s="1289" t="s">
        <v>1854</v>
      </c>
      <c r="CY410" s="1287" t="s">
        <v>1854</v>
      </c>
      <c r="CZ410" s="1287" t="s">
        <v>1854</v>
      </c>
      <c r="DA410" s="1287" t="s">
        <v>1854</v>
      </c>
      <c r="DB410" s="1289" t="s">
        <v>1854</v>
      </c>
      <c r="DC410" s="788"/>
      <c r="DD410" s="816">
        <v>1</v>
      </c>
      <c r="DE410" s="817"/>
    </row>
    <row r="411" spans="1:109" ht="51">
      <c r="A411" s="775" t="s">
        <v>999</v>
      </c>
      <c r="B411" s="776">
        <v>405</v>
      </c>
      <c r="C411" s="792" t="s">
        <v>3558</v>
      </c>
      <c r="D411" s="776" t="s">
        <v>3525</v>
      </c>
      <c r="E411" s="776" t="s">
        <v>1808</v>
      </c>
      <c r="F411" s="788" t="s">
        <v>3559</v>
      </c>
      <c r="G411" s="793" t="s">
        <v>3560</v>
      </c>
      <c r="H411" s="776" t="s">
        <v>3561</v>
      </c>
      <c r="I411" s="795"/>
      <c r="J411" s="796"/>
      <c r="K411" s="796"/>
      <c r="L411" s="796">
        <v>1</v>
      </c>
      <c r="M411" s="796"/>
      <c r="N411" s="796"/>
      <c r="O411" s="796"/>
      <c r="P411" s="797"/>
      <c r="Q411" s="798">
        <f t="shared" si="6"/>
        <v>1</v>
      </c>
      <c r="R411" s="792" t="s">
        <v>983</v>
      </c>
      <c r="S411" s="776" t="s">
        <v>964</v>
      </c>
      <c r="T411" s="799" t="s">
        <v>965</v>
      </c>
      <c r="U411" s="776" t="s">
        <v>718</v>
      </c>
      <c r="V411" s="776" t="s">
        <v>269</v>
      </c>
      <c r="W411" s="776" t="s">
        <v>1061</v>
      </c>
      <c r="X411" s="832">
        <v>2</v>
      </c>
      <c r="Y411" s="844" t="s">
        <v>966</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961</v>
      </c>
      <c r="BM411" s="788" t="s">
        <v>961</v>
      </c>
      <c r="BN411" s="788" t="s">
        <v>961</v>
      </c>
      <c r="BO411" s="788" t="s">
        <v>961</v>
      </c>
      <c r="BP411" s="799" t="s">
        <v>961</v>
      </c>
      <c r="BQ411" s="811" t="s">
        <v>1854</v>
      </c>
      <c r="BR411" s="803" t="s">
        <v>1854</v>
      </c>
      <c r="BS411" s="803" t="s">
        <v>1854</v>
      </c>
      <c r="BT411" s="803" t="s">
        <v>1854</v>
      </c>
      <c r="BU411" s="808" t="s">
        <v>1854</v>
      </c>
      <c r="BV411" s="809" t="s">
        <v>1854</v>
      </c>
      <c r="BW411" s="810" t="s">
        <v>1854</v>
      </c>
      <c r="BX411" s="810" t="s">
        <v>1854</v>
      </c>
      <c r="BY411" s="810" t="s">
        <v>1854</v>
      </c>
      <c r="BZ411" s="810" t="s">
        <v>1854</v>
      </c>
      <c r="CA411" s="811">
        <v>99.94</v>
      </c>
      <c r="CB411" s="803">
        <v>99.94</v>
      </c>
      <c r="CC411" s="803">
        <v>99.94</v>
      </c>
      <c r="CD411" s="803">
        <v>99.94</v>
      </c>
      <c r="CE411" s="808">
        <v>99.94</v>
      </c>
      <c r="CF411" s="803" t="s">
        <v>1854</v>
      </c>
      <c r="CG411" s="803" t="s">
        <v>1854</v>
      </c>
      <c r="CH411" s="803" t="s">
        <v>1854</v>
      </c>
      <c r="CI411" s="803" t="s">
        <v>1854</v>
      </c>
      <c r="CJ411" s="808" t="s">
        <v>1854</v>
      </c>
      <c r="CK411" s="811" t="s">
        <v>1854</v>
      </c>
      <c r="CL411" s="803" t="s">
        <v>1854</v>
      </c>
      <c r="CM411" s="803" t="s">
        <v>1854</v>
      </c>
      <c r="CN411" s="803" t="s">
        <v>1854</v>
      </c>
      <c r="CO411" s="808" t="s">
        <v>1854</v>
      </c>
      <c r="CP411" s="811" t="s">
        <v>1854</v>
      </c>
      <c r="CQ411" s="803" t="s">
        <v>1854</v>
      </c>
      <c r="CR411" s="803" t="s">
        <v>1854</v>
      </c>
      <c r="CS411" s="803" t="s">
        <v>1854</v>
      </c>
      <c r="CT411" s="808" t="s">
        <v>1854</v>
      </c>
      <c r="CU411" s="1288">
        <v>-0.08</v>
      </c>
      <c r="CV411" s="1287" t="s">
        <v>1854</v>
      </c>
      <c r="CW411" s="1287" t="s">
        <v>1854</v>
      </c>
      <c r="CX411" s="1289" t="s">
        <v>1854</v>
      </c>
      <c r="CY411" s="1287" t="s">
        <v>1854</v>
      </c>
      <c r="CZ411" s="1287" t="s">
        <v>1854</v>
      </c>
      <c r="DA411" s="1287" t="s">
        <v>1854</v>
      </c>
      <c r="DB411" s="1289" t="s">
        <v>1854</v>
      </c>
      <c r="DC411" s="788"/>
      <c r="DD411" s="816">
        <v>1</v>
      </c>
      <c r="DE411" s="817"/>
    </row>
    <row r="412" spans="1:109" ht="38.25">
      <c r="A412" s="775" t="s">
        <v>999</v>
      </c>
      <c r="B412" s="776">
        <v>406</v>
      </c>
      <c r="C412" s="792" t="s">
        <v>3562</v>
      </c>
      <c r="D412" s="776" t="s">
        <v>1822</v>
      </c>
      <c r="E412" s="776" t="s">
        <v>1819</v>
      </c>
      <c r="F412" s="788" t="s">
        <v>3563</v>
      </c>
      <c r="G412" s="793" t="s">
        <v>491</v>
      </c>
      <c r="H412" s="776" t="s">
        <v>3564</v>
      </c>
      <c r="I412" s="795">
        <v>1</v>
      </c>
      <c r="J412" s="796"/>
      <c r="K412" s="796"/>
      <c r="L412" s="796"/>
      <c r="M412" s="796"/>
      <c r="N412" s="796"/>
      <c r="O412" s="796"/>
      <c r="P412" s="797"/>
      <c r="Q412" s="798">
        <f t="shared" si="6"/>
        <v>1</v>
      </c>
      <c r="R412" s="792" t="s">
        <v>963</v>
      </c>
      <c r="S412" s="776"/>
      <c r="T412" s="799"/>
      <c r="U412" s="776" t="s">
        <v>1822</v>
      </c>
      <c r="V412" s="776" t="s">
        <v>269</v>
      </c>
      <c r="W412" s="776" t="s">
        <v>3565</v>
      </c>
      <c r="X412" s="1278">
        <v>1</v>
      </c>
      <c r="Y412" s="844" t="s">
        <v>977</v>
      </c>
      <c r="Z412" s="793" t="s">
        <v>491</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999</v>
      </c>
      <c r="B413" s="776">
        <v>407</v>
      </c>
      <c r="C413" s="792" t="s">
        <v>3566</v>
      </c>
      <c r="D413" s="776" t="s">
        <v>1822</v>
      </c>
      <c r="E413" s="776" t="s">
        <v>1819</v>
      </c>
      <c r="F413" s="788" t="s">
        <v>3567</v>
      </c>
      <c r="G413" s="793" t="s">
        <v>794</v>
      </c>
      <c r="H413" s="776" t="s">
        <v>3568</v>
      </c>
      <c r="I413" s="795"/>
      <c r="J413" s="796"/>
      <c r="K413" s="796">
        <v>1</v>
      </c>
      <c r="L413" s="796"/>
      <c r="M413" s="796"/>
      <c r="N413" s="796"/>
      <c r="O413" s="796"/>
      <c r="P413" s="797"/>
      <c r="Q413" s="798">
        <f t="shared" si="6"/>
        <v>1</v>
      </c>
      <c r="R413" s="792" t="s">
        <v>963</v>
      </c>
      <c r="S413" s="776"/>
      <c r="T413" s="799"/>
      <c r="U413" s="776" t="s">
        <v>1822</v>
      </c>
      <c r="V413" s="776" t="s">
        <v>269</v>
      </c>
      <c r="W413" s="776" t="s">
        <v>3569</v>
      </c>
      <c r="X413" s="832">
        <v>2</v>
      </c>
      <c r="Y413" s="844" t="s">
        <v>977</v>
      </c>
      <c r="Z413" s="793" t="s">
        <v>794</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999</v>
      </c>
      <c r="B414" s="776">
        <v>408</v>
      </c>
      <c r="C414" s="792" t="s">
        <v>3570</v>
      </c>
      <c r="D414" s="776" t="s">
        <v>1822</v>
      </c>
      <c r="E414" s="776" t="s">
        <v>1819</v>
      </c>
      <c r="F414" s="788" t="s">
        <v>3571</v>
      </c>
      <c r="G414" s="793" t="s">
        <v>3572</v>
      </c>
      <c r="H414" s="776" t="s">
        <v>3573</v>
      </c>
      <c r="I414" s="795"/>
      <c r="J414" s="796"/>
      <c r="K414" s="796">
        <v>1</v>
      </c>
      <c r="L414" s="796"/>
      <c r="M414" s="796"/>
      <c r="N414" s="796"/>
      <c r="O414" s="796"/>
      <c r="P414" s="797"/>
      <c r="Q414" s="798">
        <f t="shared" si="6"/>
        <v>1</v>
      </c>
      <c r="R414" s="792" t="s">
        <v>986</v>
      </c>
      <c r="S414" s="776" t="s">
        <v>964</v>
      </c>
      <c r="T414" s="799" t="s">
        <v>965</v>
      </c>
      <c r="U414" s="776" t="s">
        <v>1822</v>
      </c>
      <c r="V414" s="776" t="s">
        <v>990</v>
      </c>
      <c r="W414" s="776" t="s">
        <v>387</v>
      </c>
      <c r="X414" s="1278">
        <v>0</v>
      </c>
      <c r="Y414" s="844" t="s">
        <v>966</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961</v>
      </c>
      <c r="BM414" s="788" t="s">
        <v>961</v>
      </c>
      <c r="BN414" s="788" t="s">
        <v>961</v>
      </c>
      <c r="BO414" s="788" t="s">
        <v>961</v>
      </c>
      <c r="BP414" s="799" t="s">
        <v>961</v>
      </c>
      <c r="BQ414" s="811" t="s">
        <v>1854</v>
      </c>
      <c r="BR414" s="803" t="s">
        <v>1854</v>
      </c>
      <c r="BS414" s="803" t="s">
        <v>1854</v>
      </c>
      <c r="BT414" s="803" t="s">
        <v>1854</v>
      </c>
      <c r="BU414" s="808" t="s">
        <v>1854</v>
      </c>
      <c r="BV414" s="809" t="s">
        <v>1854</v>
      </c>
      <c r="BW414" s="810" t="s">
        <v>1854</v>
      </c>
      <c r="BX414" s="810" t="s">
        <v>1854</v>
      </c>
      <c r="BY414" s="810" t="s">
        <v>1854</v>
      </c>
      <c r="BZ414" s="810" t="s">
        <v>1854</v>
      </c>
      <c r="CA414" s="811" t="s">
        <v>1854</v>
      </c>
      <c r="CB414" s="803" t="s">
        <v>1854</v>
      </c>
      <c r="CC414" s="803" t="s">
        <v>1854</v>
      </c>
      <c r="CD414" s="803" t="s">
        <v>1854</v>
      </c>
      <c r="CE414" s="808" t="s">
        <v>1854</v>
      </c>
      <c r="CF414" s="803" t="s">
        <v>1854</v>
      </c>
      <c r="CG414" s="803" t="s">
        <v>1854</v>
      </c>
      <c r="CH414" s="803" t="s">
        <v>1854</v>
      </c>
      <c r="CI414" s="803" t="s">
        <v>1854</v>
      </c>
      <c r="CJ414" s="808" t="s">
        <v>1854</v>
      </c>
      <c r="CK414" s="811" t="s">
        <v>1854</v>
      </c>
      <c r="CL414" s="803" t="s">
        <v>1854</v>
      </c>
      <c r="CM414" s="803" t="s">
        <v>1854</v>
      </c>
      <c r="CN414" s="803" t="s">
        <v>1854</v>
      </c>
      <c r="CO414" s="808" t="s">
        <v>1854</v>
      </c>
      <c r="CP414" s="811" t="s">
        <v>1854</v>
      </c>
      <c r="CQ414" s="803" t="s">
        <v>1854</v>
      </c>
      <c r="CR414" s="803" t="s">
        <v>1854</v>
      </c>
      <c r="CS414" s="803" t="s">
        <v>1854</v>
      </c>
      <c r="CT414" s="808" t="s">
        <v>1854</v>
      </c>
      <c r="CU414" s="1288">
        <v>-3.3400000000000001E-3</v>
      </c>
      <c r="CV414" s="1287" t="s">
        <v>1854</v>
      </c>
      <c r="CW414" s="1287" t="s">
        <v>1854</v>
      </c>
      <c r="CX414" s="1289" t="s">
        <v>1854</v>
      </c>
      <c r="CY414" s="1287">
        <v>1.9599999999999999E-3</v>
      </c>
      <c r="CZ414" s="1287" t="s">
        <v>1854</v>
      </c>
      <c r="DA414" s="1287" t="s">
        <v>1854</v>
      </c>
      <c r="DB414" s="1289" t="s">
        <v>1854</v>
      </c>
      <c r="DC414" s="788"/>
      <c r="DD414" s="816"/>
      <c r="DE414" s="817"/>
    </row>
    <row r="415" spans="1:109" ht="38.25">
      <c r="A415" s="775" t="s">
        <v>999</v>
      </c>
      <c r="B415" s="776">
        <v>409</v>
      </c>
      <c r="C415" s="792" t="s">
        <v>3574</v>
      </c>
      <c r="D415" s="776" t="s">
        <v>1822</v>
      </c>
      <c r="E415" s="776" t="s">
        <v>1819</v>
      </c>
      <c r="F415" s="788" t="s">
        <v>3575</v>
      </c>
      <c r="G415" s="793" t="s">
        <v>3576</v>
      </c>
      <c r="H415" s="776" t="s">
        <v>3577</v>
      </c>
      <c r="I415" s="795"/>
      <c r="J415" s="796">
        <v>1</v>
      </c>
      <c r="K415" s="796"/>
      <c r="L415" s="796"/>
      <c r="M415" s="796"/>
      <c r="N415" s="796"/>
      <c r="O415" s="796"/>
      <c r="P415" s="797"/>
      <c r="Q415" s="798">
        <f t="shared" si="6"/>
        <v>1</v>
      </c>
      <c r="R415" s="792" t="s">
        <v>986</v>
      </c>
      <c r="S415" s="776" t="s">
        <v>964</v>
      </c>
      <c r="T415" s="799" t="s">
        <v>965</v>
      </c>
      <c r="U415" s="776" t="s">
        <v>1822</v>
      </c>
      <c r="V415" s="776" t="s">
        <v>990</v>
      </c>
      <c r="W415" s="776" t="s">
        <v>387</v>
      </c>
      <c r="X415" s="1278">
        <v>0</v>
      </c>
      <c r="Y415" s="844" t="s">
        <v>977</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961</v>
      </c>
      <c r="BM415" s="788" t="s">
        <v>961</v>
      </c>
      <c r="BN415" s="788" t="s">
        <v>961</v>
      </c>
      <c r="BO415" s="788" t="s">
        <v>961</v>
      </c>
      <c r="BP415" s="799" t="s">
        <v>961</v>
      </c>
      <c r="BQ415" s="811" t="s">
        <v>1854</v>
      </c>
      <c r="BR415" s="803" t="s">
        <v>1854</v>
      </c>
      <c r="BS415" s="803" t="s">
        <v>1854</v>
      </c>
      <c r="BT415" s="803" t="s">
        <v>1854</v>
      </c>
      <c r="BU415" s="808" t="s">
        <v>1854</v>
      </c>
      <c r="BV415" s="809" t="s">
        <v>1854</v>
      </c>
      <c r="BW415" s="810" t="s">
        <v>1854</v>
      </c>
      <c r="BX415" s="810" t="s">
        <v>1854</v>
      </c>
      <c r="BY415" s="810" t="s">
        <v>1854</v>
      </c>
      <c r="BZ415" s="810" t="s">
        <v>1854</v>
      </c>
      <c r="CA415" s="811" t="s">
        <v>1854</v>
      </c>
      <c r="CB415" s="803" t="s">
        <v>1854</v>
      </c>
      <c r="CC415" s="803" t="s">
        <v>1854</v>
      </c>
      <c r="CD415" s="803" t="s">
        <v>1854</v>
      </c>
      <c r="CE415" s="808" t="s">
        <v>1854</v>
      </c>
      <c r="CF415" s="803" t="s">
        <v>1854</v>
      </c>
      <c r="CG415" s="803" t="s">
        <v>1854</v>
      </c>
      <c r="CH415" s="803" t="s">
        <v>1854</v>
      </c>
      <c r="CI415" s="803" t="s">
        <v>1854</v>
      </c>
      <c r="CJ415" s="808" t="s">
        <v>1854</v>
      </c>
      <c r="CK415" s="811" t="s">
        <v>1854</v>
      </c>
      <c r="CL415" s="803" t="s">
        <v>1854</v>
      </c>
      <c r="CM415" s="803" t="s">
        <v>1854</v>
      </c>
      <c r="CN415" s="803" t="s">
        <v>1854</v>
      </c>
      <c r="CO415" s="808" t="s">
        <v>1854</v>
      </c>
      <c r="CP415" s="811" t="s">
        <v>1854</v>
      </c>
      <c r="CQ415" s="803" t="s">
        <v>1854</v>
      </c>
      <c r="CR415" s="803" t="s">
        <v>1854</v>
      </c>
      <c r="CS415" s="803" t="s">
        <v>1854</v>
      </c>
      <c r="CT415" s="808" t="s">
        <v>1854</v>
      </c>
      <c r="CU415" s="1288">
        <v>-1.5E-3</v>
      </c>
      <c r="CV415" s="1287" t="s">
        <v>1854</v>
      </c>
      <c r="CW415" s="1287" t="s">
        <v>1854</v>
      </c>
      <c r="CX415" s="1289" t="s">
        <v>1854</v>
      </c>
      <c r="CY415" s="1287">
        <v>1.1999999999999999E-3</v>
      </c>
      <c r="CZ415" s="1287" t="s">
        <v>1854</v>
      </c>
      <c r="DA415" s="1287" t="s">
        <v>1854</v>
      </c>
      <c r="DB415" s="1289" t="s">
        <v>1854</v>
      </c>
      <c r="DC415" s="788"/>
      <c r="DD415" s="816">
        <v>1</v>
      </c>
      <c r="DE415" s="817"/>
    </row>
    <row r="416" spans="1:109" ht="25.5">
      <c r="A416" s="775" t="s">
        <v>999</v>
      </c>
      <c r="B416" s="776">
        <v>410</v>
      </c>
      <c r="C416" s="792" t="s">
        <v>3578</v>
      </c>
      <c r="D416" s="776" t="s">
        <v>3579</v>
      </c>
      <c r="E416" s="776" t="s">
        <v>1819</v>
      </c>
      <c r="F416" s="788" t="s">
        <v>3580</v>
      </c>
      <c r="G416" s="793" t="s">
        <v>1843</v>
      </c>
      <c r="H416" s="776" t="s">
        <v>3581</v>
      </c>
      <c r="I416" s="795"/>
      <c r="J416" s="796"/>
      <c r="K416" s="796"/>
      <c r="L416" s="796"/>
      <c r="M416" s="796">
        <v>1</v>
      </c>
      <c r="N416" s="796"/>
      <c r="O416" s="796"/>
      <c r="P416" s="797"/>
      <c r="Q416" s="798">
        <f t="shared" si="6"/>
        <v>1</v>
      </c>
      <c r="R416" s="792" t="s">
        <v>986</v>
      </c>
      <c r="S416" s="776" t="s">
        <v>964</v>
      </c>
      <c r="T416" s="799" t="s">
        <v>965</v>
      </c>
      <c r="U416" s="776" t="s">
        <v>1027</v>
      </c>
      <c r="V416" s="776" t="s">
        <v>1039</v>
      </c>
      <c r="W416" s="776" t="s">
        <v>3582</v>
      </c>
      <c r="X416" s="832">
        <v>2</v>
      </c>
      <c r="Y416" s="844" t="s">
        <v>966</v>
      </c>
      <c r="Z416" s="793" t="s">
        <v>1843</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999</v>
      </c>
      <c r="B417" s="776">
        <v>411</v>
      </c>
      <c r="C417" s="792" t="s">
        <v>3583</v>
      </c>
      <c r="D417" s="776" t="s">
        <v>3579</v>
      </c>
      <c r="E417" s="776" t="s">
        <v>1808</v>
      </c>
      <c r="F417" s="788" t="s">
        <v>3584</v>
      </c>
      <c r="G417" s="793" t="s">
        <v>3585</v>
      </c>
      <c r="H417" s="776" t="s">
        <v>3586</v>
      </c>
      <c r="I417" s="795"/>
      <c r="J417" s="796">
        <v>1</v>
      </c>
      <c r="K417" s="796"/>
      <c r="L417" s="796"/>
      <c r="M417" s="796"/>
      <c r="N417" s="796"/>
      <c r="O417" s="796"/>
      <c r="P417" s="797"/>
      <c r="Q417" s="798">
        <f t="shared" si="6"/>
        <v>1</v>
      </c>
      <c r="R417" s="792" t="s">
        <v>986</v>
      </c>
      <c r="S417" s="776" t="s">
        <v>964</v>
      </c>
      <c r="T417" s="799" t="s">
        <v>965</v>
      </c>
      <c r="U417" s="776" t="s">
        <v>3587</v>
      </c>
      <c r="V417" s="776" t="s">
        <v>269</v>
      </c>
      <c r="W417" s="776" t="s">
        <v>1061</v>
      </c>
      <c r="X417" s="832">
        <v>1</v>
      </c>
      <c r="Y417" s="844" t="s">
        <v>966</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961</v>
      </c>
      <c r="BM417" s="788" t="s">
        <v>961</v>
      </c>
      <c r="BN417" s="788" t="s">
        <v>961</v>
      </c>
      <c r="BO417" s="788" t="s">
        <v>961</v>
      </c>
      <c r="BP417" s="799" t="s">
        <v>961</v>
      </c>
      <c r="BQ417" s="811" t="s">
        <v>1854</v>
      </c>
      <c r="BR417" s="803" t="s">
        <v>1854</v>
      </c>
      <c r="BS417" s="803" t="s">
        <v>1854</v>
      </c>
      <c r="BT417" s="803" t="s">
        <v>1854</v>
      </c>
      <c r="BU417" s="808" t="s">
        <v>1854</v>
      </c>
      <c r="BV417" s="809" t="s">
        <v>1854</v>
      </c>
      <c r="BW417" s="810" t="s">
        <v>1854</v>
      </c>
      <c r="BX417" s="810" t="s">
        <v>1854</v>
      </c>
      <c r="BY417" s="810" t="s">
        <v>1854</v>
      </c>
      <c r="BZ417" s="810" t="s">
        <v>1854</v>
      </c>
      <c r="CA417" s="811" t="s">
        <v>1854</v>
      </c>
      <c r="CB417" s="803" t="s">
        <v>1854</v>
      </c>
      <c r="CC417" s="803" t="s">
        <v>1854</v>
      </c>
      <c r="CD417" s="803" t="s">
        <v>1854</v>
      </c>
      <c r="CE417" s="808" t="s">
        <v>1854</v>
      </c>
      <c r="CF417" s="803" t="s">
        <v>1854</v>
      </c>
      <c r="CG417" s="803" t="s">
        <v>1854</v>
      </c>
      <c r="CH417" s="803" t="s">
        <v>1854</v>
      </c>
      <c r="CI417" s="803" t="s">
        <v>1854</v>
      </c>
      <c r="CJ417" s="808" t="s">
        <v>1854</v>
      </c>
      <c r="CK417" s="811" t="s">
        <v>1854</v>
      </c>
      <c r="CL417" s="803" t="s">
        <v>1854</v>
      </c>
      <c r="CM417" s="803" t="s">
        <v>1854</v>
      </c>
      <c r="CN417" s="803" t="s">
        <v>1854</v>
      </c>
      <c r="CO417" s="808" t="s">
        <v>1854</v>
      </c>
      <c r="CP417" s="811" t="s">
        <v>1854</v>
      </c>
      <c r="CQ417" s="803" t="s">
        <v>1854</v>
      </c>
      <c r="CR417" s="803" t="s">
        <v>1854</v>
      </c>
      <c r="CS417" s="803" t="s">
        <v>1854</v>
      </c>
      <c r="CT417" s="808" t="s">
        <v>1854</v>
      </c>
      <c r="CU417" s="1288">
        <v>-3.9899999999999998E-2</v>
      </c>
      <c r="CV417" s="1287" t="s">
        <v>1854</v>
      </c>
      <c r="CW417" s="1287" t="s">
        <v>1854</v>
      </c>
      <c r="CX417" s="1289" t="s">
        <v>1854</v>
      </c>
      <c r="CY417" s="1287">
        <v>2.52E-2</v>
      </c>
      <c r="CZ417" s="1287" t="s">
        <v>1854</v>
      </c>
      <c r="DA417" s="1287" t="s">
        <v>1854</v>
      </c>
      <c r="DB417" s="1289" t="s">
        <v>1854</v>
      </c>
      <c r="DC417" s="788"/>
      <c r="DD417" s="816">
        <v>1</v>
      </c>
      <c r="DE417" s="817"/>
    </row>
    <row r="418" spans="1:109" ht="25.5">
      <c r="A418" s="775" t="s">
        <v>999</v>
      </c>
      <c r="B418" s="776">
        <v>412</v>
      </c>
      <c r="C418" s="792" t="s">
        <v>3588</v>
      </c>
      <c r="D418" s="776" t="s">
        <v>3579</v>
      </c>
      <c r="E418" s="776" t="s">
        <v>1808</v>
      </c>
      <c r="F418" s="788" t="s">
        <v>3589</v>
      </c>
      <c r="G418" s="793" t="s">
        <v>3590</v>
      </c>
      <c r="H418" s="794" t="s">
        <v>3591</v>
      </c>
      <c r="I418" s="795"/>
      <c r="J418" s="796"/>
      <c r="K418" s="796">
        <v>1</v>
      </c>
      <c r="L418" s="796"/>
      <c r="M418" s="796"/>
      <c r="N418" s="796"/>
      <c r="O418" s="796"/>
      <c r="P418" s="797"/>
      <c r="Q418" s="798">
        <f t="shared" si="6"/>
        <v>1</v>
      </c>
      <c r="R418" s="792" t="s">
        <v>986</v>
      </c>
      <c r="S418" s="776" t="s">
        <v>964</v>
      </c>
      <c r="T418" s="799" t="s">
        <v>965</v>
      </c>
      <c r="U418" s="776" t="s">
        <v>3587</v>
      </c>
      <c r="V418" s="776" t="s">
        <v>269</v>
      </c>
      <c r="W418" s="776" t="s">
        <v>1061</v>
      </c>
      <c r="X418" s="832">
        <v>1</v>
      </c>
      <c r="Y418" s="801" t="s">
        <v>966</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961</v>
      </c>
      <c r="BM418" s="788" t="s">
        <v>961</v>
      </c>
      <c r="BN418" s="788" t="s">
        <v>961</v>
      </c>
      <c r="BO418" s="788" t="s">
        <v>961</v>
      </c>
      <c r="BP418" s="799" t="s">
        <v>961</v>
      </c>
      <c r="BQ418" s="811" t="s">
        <v>1854</v>
      </c>
      <c r="BR418" s="803" t="s">
        <v>1854</v>
      </c>
      <c r="BS418" s="803" t="s">
        <v>1854</v>
      </c>
      <c r="BT418" s="803" t="s">
        <v>1854</v>
      </c>
      <c r="BU418" s="808" t="s">
        <v>1854</v>
      </c>
      <c r="BV418" s="809" t="s">
        <v>1854</v>
      </c>
      <c r="BW418" s="810" t="s">
        <v>1854</v>
      </c>
      <c r="BX418" s="810" t="s">
        <v>1854</v>
      </c>
      <c r="BY418" s="810" t="s">
        <v>1854</v>
      </c>
      <c r="BZ418" s="810" t="s">
        <v>1854</v>
      </c>
      <c r="CA418" s="811" t="s">
        <v>1854</v>
      </c>
      <c r="CB418" s="803" t="s">
        <v>1854</v>
      </c>
      <c r="CC418" s="803" t="s">
        <v>1854</v>
      </c>
      <c r="CD418" s="803" t="s">
        <v>1854</v>
      </c>
      <c r="CE418" s="808" t="s">
        <v>1854</v>
      </c>
      <c r="CF418" s="803" t="s">
        <v>1854</v>
      </c>
      <c r="CG418" s="803" t="s">
        <v>1854</v>
      </c>
      <c r="CH418" s="803" t="s">
        <v>1854</v>
      </c>
      <c r="CI418" s="803" t="s">
        <v>1854</v>
      </c>
      <c r="CJ418" s="808" t="s">
        <v>1854</v>
      </c>
      <c r="CK418" s="811" t="s">
        <v>1854</v>
      </c>
      <c r="CL418" s="803" t="s">
        <v>1854</v>
      </c>
      <c r="CM418" s="803" t="s">
        <v>1854</v>
      </c>
      <c r="CN418" s="803" t="s">
        <v>1854</v>
      </c>
      <c r="CO418" s="808" t="s">
        <v>1854</v>
      </c>
      <c r="CP418" s="811" t="s">
        <v>1854</v>
      </c>
      <c r="CQ418" s="803" t="s">
        <v>1854</v>
      </c>
      <c r="CR418" s="803" t="s">
        <v>1854</v>
      </c>
      <c r="CS418" s="803" t="s">
        <v>1854</v>
      </c>
      <c r="CT418" s="808" t="s">
        <v>1854</v>
      </c>
      <c r="CU418" s="1288">
        <v>-1.7299999999999999E-2</v>
      </c>
      <c r="CV418" s="1287" t="s">
        <v>1854</v>
      </c>
      <c r="CW418" s="1287" t="s">
        <v>1854</v>
      </c>
      <c r="CX418" s="1289" t="s">
        <v>1854</v>
      </c>
      <c r="CY418" s="1287">
        <v>8.8999999999999999E-3</v>
      </c>
      <c r="CZ418" s="1287" t="s">
        <v>1854</v>
      </c>
      <c r="DA418" s="1287" t="s">
        <v>1854</v>
      </c>
      <c r="DB418" s="1289" t="s">
        <v>1854</v>
      </c>
      <c r="DC418" s="788"/>
      <c r="DD418" s="816">
        <v>1</v>
      </c>
      <c r="DE418" s="817"/>
    </row>
    <row r="419" spans="1:109" ht="25.5">
      <c r="A419" s="775" t="s">
        <v>999</v>
      </c>
      <c r="B419" s="776">
        <v>413</v>
      </c>
      <c r="C419" s="792" t="s">
        <v>3592</v>
      </c>
      <c r="D419" s="776" t="s">
        <v>3579</v>
      </c>
      <c r="E419" s="776" t="s">
        <v>1819</v>
      </c>
      <c r="F419" s="788" t="s">
        <v>3593</v>
      </c>
      <c r="G419" s="793" t="s">
        <v>1847</v>
      </c>
      <c r="H419" s="794" t="s">
        <v>3594</v>
      </c>
      <c r="I419" s="795"/>
      <c r="J419" s="796">
        <v>0.49</v>
      </c>
      <c r="K419" s="796">
        <v>0.51</v>
      </c>
      <c r="L419" s="796"/>
      <c r="M419" s="796"/>
      <c r="N419" s="796"/>
      <c r="O419" s="796"/>
      <c r="P419" s="797"/>
      <c r="Q419" s="798">
        <f t="shared" si="6"/>
        <v>1</v>
      </c>
      <c r="R419" s="792" t="s">
        <v>986</v>
      </c>
      <c r="S419" s="776" t="s">
        <v>964</v>
      </c>
      <c r="T419" s="799" t="s">
        <v>965</v>
      </c>
      <c r="U419" s="776" t="s">
        <v>1031</v>
      </c>
      <c r="V419" s="776" t="s">
        <v>1039</v>
      </c>
      <c r="W419" s="776" t="s">
        <v>3595</v>
      </c>
      <c r="X419" s="832">
        <v>2</v>
      </c>
      <c r="Y419" s="801" t="s">
        <v>966</v>
      </c>
      <c r="Z419" s="793" t="s">
        <v>1847</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999</v>
      </c>
      <c r="B420" s="776">
        <v>414</v>
      </c>
      <c r="C420" s="792" t="s">
        <v>3596</v>
      </c>
      <c r="D420" s="776" t="s">
        <v>3579</v>
      </c>
      <c r="E420" s="776" t="s">
        <v>1808</v>
      </c>
      <c r="F420" s="788" t="s">
        <v>3597</v>
      </c>
      <c r="G420" s="793" t="s">
        <v>3598</v>
      </c>
      <c r="H420" s="794" t="s">
        <v>3599</v>
      </c>
      <c r="I420" s="795"/>
      <c r="J420" s="796"/>
      <c r="K420" s="796"/>
      <c r="L420" s="796"/>
      <c r="M420" s="796">
        <v>1</v>
      </c>
      <c r="N420" s="796"/>
      <c r="O420" s="796"/>
      <c r="P420" s="797"/>
      <c r="Q420" s="798">
        <f t="shared" si="6"/>
        <v>1</v>
      </c>
      <c r="R420" s="792" t="s">
        <v>963</v>
      </c>
      <c r="S420" s="776"/>
      <c r="T420" s="799"/>
      <c r="U420" s="776" t="s">
        <v>2030</v>
      </c>
      <c r="V420" s="776" t="s">
        <v>269</v>
      </c>
      <c r="W420" s="776" t="s">
        <v>1061</v>
      </c>
      <c r="X420" s="1278">
        <v>0</v>
      </c>
      <c r="Y420" s="801" t="s">
        <v>966</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1854</v>
      </c>
      <c r="BR420" s="803" t="s">
        <v>1854</v>
      </c>
      <c r="BS420" s="803" t="s">
        <v>1854</v>
      </c>
      <c r="BT420" s="803" t="s">
        <v>1854</v>
      </c>
      <c r="BU420" s="808" t="s">
        <v>1854</v>
      </c>
      <c r="BV420" s="809" t="s">
        <v>1854</v>
      </c>
      <c r="BW420" s="810" t="s">
        <v>1854</v>
      </c>
      <c r="BX420" s="810" t="s">
        <v>1854</v>
      </c>
      <c r="BY420" s="810" t="s">
        <v>1854</v>
      </c>
      <c r="BZ420" s="810" t="s">
        <v>1854</v>
      </c>
      <c r="CA420" s="811" t="s">
        <v>1854</v>
      </c>
      <c r="CB420" s="803" t="s">
        <v>1854</v>
      </c>
      <c r="CC420" s="803" t="s">
        <v>1854</v>
      </c>
      <c r="CD420" s="803" t="s">
        <v>1854</v>
      </c>
      <c r="CE420" s="808" t="s">
        <v>1854</v>
      </c>
      <c r="CF420" s="803" t="s">
        <v>1854</v>
      </c>
      <c r="CG420" s="803" t="s">
        <v>1854</v>
      </c>
      <c r="CH420" s="803" t="s">
        <v>1854</v>
      </c>
      <c r="CI420" s="803" t="s">
        <v>1854</v>
      </c>
      <c r="CJ420" s="808" t="s">
        <v>1854</v>
      </c>
      <c r="CK420" s="811" t="s">
        <v>1854</v>
      </c>
      <c r="CL420" s="803" t="s">
        <v>1854</v>
      </c>
      <c r="CM420" s="803" t="s">
        <v>1854</v>
      </c>
      <c r="CN420" s="803" t="s">
        <v>1854</v>
      </c>
      <c r="CO420" s="808" t="s">
        <v>1854</v>
      </c>
      <c r="CP420" s="811" t="s">
        <v>1854</v>
      </c>
      <c r="CQ420" s="803" t="s">
        <v>1854</v>
      </c>
      <c r="CR420" s="803" t="s">
        <v>1854</v>
      </c>
      <c r="CS420" s="803" t="s">
        <v>1854</v>
      </c>
      <c r="CT420" s="808" t="s">
        <v>1854</v>
      </c>
      <c r="CU420" s="1288" t="s">
        <v>1854</v>
      </c>
      <c r="CV420" s="1287" t="s">
        <v>1854</v>
      </c>
      <c r="CW420" s="1287" t="s">
        <v>1854</v>
      </c>
      <c r="CX420" s="1289" t="s">
        <v>1854</v>
      </c>
      <c r="CY420" s="1287" t="s">
        <v>1854</v>
      </c>
      <c r="CZ420" s="1287" t="s">
        <v>1854</v>
      </c>
      <c r="DA420" s="1287" t="s">
        <v>1854</v>
      </c>
      <c r="DB420" s="1289" t="s">
        <v>1854</v>
      </c>
      <c r="DC420" s="788"/>
      <c r="DD420" s="816">
        <v>1</v>
      </c>
      <c r="DE420" s="817"/>
    </row>
    <row r="421" spans="1:109" ht="51">
      <c r="A421" s="775" t="s">
        <v>999</v>
      </c>
      <c r="B421" s="776">
        <v>415</v>
      </c>
      <c r="C421" s="792" t="s">
        <v>3600</v>
      </c>
      <c r="D421" s="776" t="s">
        <v>3579</v>
      </c>
      <c r="E421" s="776" t="s">
        <v>1819</v>
      </c>
      <c r="F421" s="788" t="s">
        <v>3601</v>
      </c>
      <c r="G421" s="793" t="s">
        <v>659</v>
      </c>
      <c r="H421" s="794" t="s">
        <v>3602</v>
      </c>
      <c r="I421" s="795"/>
      <c r="J421" s="796"/>
      <c r="K421" s="796"/>
      <c r="L421" s="796"/>
      <c r="M421" s="796">
        <v>1</v>
      </c>
      <c r="N421" s="796"/>
      <c r="O421" s="796"/>
      <c r="P421" s="797"/>
      <c r="Q421" s="798">
        <f t="shared" si="6"/>
        <v>1</v>
      </c>
      <c r="R421" s="792" t="s">
        <v>963</v>
      </c>
      <c r="S421" s="776"/>
      <c r="T421" s="799"/>
      <c r="U421" s="776" t="s">
        <v>2030</v>
      </c>
      <c r="V421" s="776" t="s">
        <v>269</v>
      </c>
      <c r="W421" s="776" t="s">
        <v>1061</v>
      </c>
      <c r="X421" s="832">
        <v>1</v>
      </c>
      <c r="Y421" s="801" t="s">
        <v>966</v>
      </c>
      <c r="Z421" s="793" t="s">
        <v>659</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999</v>
      </c>
      <c r="B422" s="776">
        <v>416</v>
      </c>
      <c r="C422" s="792" t="s">
        <v>3603</v>
      </c>
      <c r="D422" s="776" t="s">
        <v>3579</v>
      </c>
      <c r="E422" s="776" t="s">
        <v>1819</v>
      </c>
      <c r="F422" s="788" t="s">
        <v>3604</v>
      </c>
      <c r="G422" s="793" t="s">
        <v>3605</v>
      </c>
      <c r="H422" s="794" t="s">
        <v>3606</v>
      </c>
      <c r="I422" s="795"/>
      <c r="J422" s="796"/>
      <c r="K422" s="796"/>
      <c r="L422" s="796"/>
      <c r="M422" s="796">
        <v>1</v>
      </c>
      <c r="N422" s="796"/>
      <c r="O422" s="796"/>
      <c r="P422" s="797"/>
      <c r="Q422" s="798">
        <f t="shared" si="6"/>
        <v>1</v>
      </c>
      <c r="R422" s="792" t="s">
        <v>963</v>
      </c>
      <c r="S422" s="776"/>
      <c r="T422" s="799"/>
      <c r="U422" s="776" t="s">
        <v>2030</v>
      </c>
      <c r="V422" s="776" t="s">
        <v>1039</v>
      </c>
      <c r="W422" s="776" t="s">
        <v>1839</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3607</v>
      </c>
      <c r="AR422" s="803" t="s">
        <v>3608</v>
      </c>
      <c r="AS422" s="803" t="s">
        <v>3608</v>
      </c>
      <c r="AT422" s="803" t="s">
        <v>3608</v>
      </c>
      <c r="AU422" s="808" t="s">
        <v>3608</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1854</v>
      </c>
      <c r="BR422" s="803" t="s">
        <v>1854</v>
      </c>
      <c r="BS422" s="803" t="s">
        <v>1854</v>
      </c>
      <c r="BT422" s="803" t="s">
        <v>1854</v>
      </c>
      <c r="BU422" s="808" t="s">
        <v>1854</v>
      </c>
      <c r="BV422" s="809" t="s">
        <v>1854</v>
      </c>
      <c r="BW422" s="810" t="s">
        <v>1854</v>
      </c>
      <c r="BX422" s="810" t="s">
        <v>1854</v>
      </c>
      <c r="BY422" s="810" t="s">
        <v>1854</v>
      </c>
      <c r="BZ422" s="810" t="s">
        <v>1854</v>
      </c>
      <c r="CA422" s="811" t="s">
        <v>1854</v>
      </c>
      <c r="CB422" s="803" t="s">
        <v>1854</v>
      </c>
      <c r="CC422" s="803" t="s">
        <v>1854</v>
      </c>
      <c r="CD422" s="803" t="s">
        <v>1854</v>
      </c>
      <c r="CE422" s="808" t="s">
        <v>1854</v>
      </c>
      <c r="CF422" s="803" t="s">
        <v>1854</v>
      </c>
      <c r="CG422" s="803" t="s">
        <v>1854</v>
      </c>
      <c r="CH422" s="803" t="s">
        <v>1854</v>
      </c>
      <c r="CI422" s="803" t="s">
        <v>1854</v>
      </c>
      <c r="CJ422" s="808" t="s">
        <v>1854</v>
      </c>
      <c r="CK422" s="811" t="s">
        <v>1854</v>
      </c>
      <c r="CL422" s="803" t="s">
        <v>1854</v>
      </c>
      <c r="CM422" s="803" t="s">
        <v>1854</v>
      </c>
      <c r="CN422" s="803" t="s">
        <v>1854</v>
      </c>
      <c r="CO422" s="808" t="s">
        <v>1854</v>
      </c>
      <c r="CP422" s="811" t="s">
        <v>1854</v>
      </c>
      <c r="CQ422" s="803" t="s">
        <v>1854</v>
      </c>
      <c r="CR422" s="803" t="s">
        <v>1854</v>
      </c>
      <c r="CS422" s="803" t="s">
        <v>1854</v>
      </c>
      <c r="CT422" s="808" t="s">
        <v>1854</v>
      </c>
      <c r="CU422" s="1288" t="s">
        <v>1854</v>
      </c>
      <c r="CV422" s="1287" t="s">
        <v>1854</v>
      </c>
      <c r="CW422" s="1287" t="s">
        <v>1854</v>
      </c>
      <c r="CX422" s="1289" t="s">
        <v>1854</v>
      </c>
      <c r="CY422" s="1287" t="s">
        <v>1854</v>
      </c>
      <c r="CZ422" s="1287" t="s">
        <v>1854</v>
      </c>
      <c r="DA422" s="1287" t="s">
        <v>1854</v>
      </c>
      <c r="DB422" s="1289" t="s">
        <v>1854</v>
      </c>
      <c r="DC422" s="788"/>
      <c r="DD422" s="816"/>
      <c r="DE422" s="817"/>
    </row>
    <row r="423" spans="1:109" ht="25.5">
      <c r="A423" s="775" t="s">
        <v>999</v>
      </c>
      <c r="B423" s="776">
        <v>417</v>
      </c>
      <c r="C423" s="792" t="s">
        <v>3609</v>
      </c>
      <c r="D423" s="776" t="s">
        <v>3579</v>
      </c>
      <c r="E423" s="776" t="s">
        <v>1819</v>
      </c>
      <c r="F423" s="788" t="s">
        <v>3610</v>
      </c>
      <c r="G423" s="793" t="s">
        <v>3611</v>
      </c>
      <c r="H423" s="794" t="s">
        <v>3612</v>
      </c>
      <c r="I423" s="795"/>
      <c r="J423" s="796"/>
      <c r="K423" s="796"/>
      <c r="L423" s="796"/>
      <c r="M423" s="796">
        <v>1</v>
      </c>
      <c r="N423" s="796"/>
      <c r="O423" s="796"/>
      <c r="P423" s="797"/>
      <c r="Q423" s="798">
        <f t="shared" si="6"/>
        <v>1</v>
      </c>
      <c r="R423" s="792" t="s">
        <v>963</v>
      </c>
      <c r="S423" s="776"/>
      <c r="T423" s="799"/>
      <c r="U423" s="776" t="s">
        <v>2030</v>
      </c>
      <c r="V423" s="776" t="s">
        <v>269</v>
      </c>
      <c r="W423" s="776" t="s">
        <v>1061</v>
      </c>
      <c r="X423" s="832">
        <v>0</v>
      </c>
      <c r="Y423" s="822" t="s">
        <v>966</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1854</v>
      </c>
      <c r="BR423" s="803" t="s">
        <v>1854</v>
      </c>
      <c r="BS423" s="803" t="s">
        <v>1854</v>
      </c>
      <c r="BT423" s="803" t="s">
        <v>1854</v>
      </c>
      <c r="BU423" s="808" t="s">
        <v>1854</v>
      </c>
      <c r="BV423" s="809" t="s">
        <v>1854</v>
      </c>
      <c r="BW423" s="810" t="s">
        <v>1854</v>
      </c>
      <c r="BX423" s="810" t="s">
        <v>1854</v>
      </c>
      <c r="BY423" s="810" t="s">
        <v>1854</v>
      </c>
      <c r="BZ423" s="810" t="s">
        <v>1854</v>
      </c>
      <c r="CA423" s="811" t="s">
        <v>1854</v>
      </c>
      <c r="CB423" s="803" t="s">
        <v>1854</v>
      </c>
      <c r="CC423" s="803" t="s">
        <v>1854</v>
      </c>
      <c r="CD423" s="803" t="s">
        <v>1854</v>
      </c>
      <c r="CE423" s="808" t="s">
        <v>1854</v>
      </c>
      <c r="CF423" s="803" t="s">
        <v>1854</v>
      </c>
      <c r="CG423" s="803" t="s">
        <v>1854</v>
      </c>
      <c r="CH423" s="803" t="s">
        <v>1854</v>
      </c>
      <c r="CI423" s="803" t="s">
        <v>1854</v>
      </c>
      <c r="CJ423" s="808" t="s">
        <v>1854</v>
      </c>
      <c r="CK423" s="811" t="s">
        <v>1854</v>
      </c>
      <c r="CL423" s="803" t="s">
        <v>1854</v>
      </c>
      <c r="CM423" s="803" t="s">
        <v>1854</v>
      </c>
      <c r="CN423" s="803" t="s">
        <v>1854</v>
      </c>
      <c r="CO423" s="808" t="s">
        <v>1854</v>
      </c>
      <c r="CP423" s="811" t="s">
        <v>1854</v>
      </c>
      <c r="CQ423" s="803" t="s">
        <v>1854</v>
      </c>
      <c r="CR423" s="803" t="s">
        <v>1854</v>
      </c>
      <c r="CS423" s="803" t="s">
        <v>1854</v>
      </c>
      <c r="CT423" s="808" t="s">
        <v>1854</v>
      </c>
      <c r="CU423" s="1288" t="s">
        <v>1854</v>
      </c>
      <c r="CV423" s="1287" t="s">
        <v>1854</v>
      </c>
      <c r="CW423" s="1287" t="s">
        <v>1854</v>
      </c>
      <c r="CX423" s="1289" t="s">
        <v>1854</v>
      </c>
      <c r="CY423" s="1287" t="s">
        <v>1854</v>
      </c>
      <c r="CZ423" s="1287" t="s">
        <v>1854</v>
      </c>
      <c r="DA423" s="1287" t="s">
        <v>1854</v>
      </c>
      <c r="DB423" s="1289" t="s">
        <v>1854</v>
      </c>
      <c r="DC423" s="788"/>
      <c r="DD423" s="816">
        <v>1</v>
      </c>
      <c r="DE423" s="817"/>
    </row>
    <row r="424" spans="1:109" ht="63.75">
      <c r="A424" s="775" t="s">
        <v>999</v>
      </c>
      <c r="B424" s="776">
        <v>418</v>
      </c>
      <c r="C424" s="792" t="s">
        <v>3613</v>
      </c>
      <c r="D424" s="776" t="s">
        <v>3614</v>
      </c>
      <c r="E424" s="776" t="s">
        <v>1801</v>
      </c>
      <c r="F424" s="788" t="s">
        <v>3615</v>
      </c>
      <c r="G424" s="793" t="s">
        <v>691</v>
      </c>
      <c r="H424" s="794" t="s">
        <v>3616</v>
      </c>
      <c r="I424" s="795"/>
      <c r="J424" s="796"/>
      <c r="K424" s="796">
        <v>1</v>
      </c>
      <c r="L424" s="796"/>
      <c r="M424" s="796"/>
      <c r="N424" s="796"/>
      <c r="O424" s="796"/>
      <c r="P424" s="797"/>
      <c r="Q424" s="798">
        <f t="shared" si="6"/>
        <v>1</v>
      </c>
      <c r="R424" s="792" t="s">
        <v>983</v>
      </c>
      <c r="S424" s="776" t="s">
        <v>964</v>
      </c>
      <c r="T424" s="799" t="s">
        <v>965</v>
      </c>
      <c r="U424" s="776" t="s">
        <v>691</v>
      </c>
      <c r="V424" s="776" t="s">
        <v>990</v>
      </c>
      <c r="W424" s="776" t="s">
        <v>3617</v>
      </c>
      <c r="X424" s="832">
        <v>2</v>
      </c>
      <c r="Y424" s="822" t="s">
        <v>977</v>
      </c>
      <c r="Z424" s="793" t="s">
        <v>691</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999</v>
      </c>
      <c r="B425" s="776">
        <v>419</v>
      </c>
      <c r="C425" s="792" t="s">
        <v>3618</v>
      </c>
      <c r="D425" s="776" t="s">
        <v>3614</v>
      </c>
      <c r="E425" s="776" t="s">
        <v>1801</v>
      </c>
      <c r="F425" s="788" t="s">
        <v>3619</v>
      </c>
      <c r="G425" s="793" t="s">
        <v>3620</v>
      </c>
      <c r="H425" s="794" t="s">
        <v>3621</v>
      </c>
      <c r="I425" s="795"/>
      <c r="J425" s="796">
        <v>1</v>
      </c>
      <c r="K425" s="796"/>
      <c r="L425" s="796"/>
      <c r="M425" s="796"/>
      <c r="N425" s="796"/>
      <c r="O425" s="796"/>
      <c r="P425" s="797"/>
      <c r="Q425" s="798">
        <f t="shared" si="6"/>
        <v>1</v>
      </c>
      <c r="R425" s="792" t="s">
        <v>983</v>
      </c>
      <c r="S425" s="776" t="s">
        <v>964</v>
      </c>
      <c r="T425" s="799" t="s">
        <v>965</v>
      </c>
      <c r="U425" s="776" t="s">
        <v>691</v>
      </c>
      <c r="V425" s="776" t="s">
        <v>990</v>
      </c>
      <c r="W425" s="776" t="s">
        <v>387</v>
      </c>
      <c r="X425" s="1320">
        <v>0</v>
      </c>
      <c r="Y425" s="824" t="s">
        <v>977</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961</v>
      </c>
      <c r="BM425" s="788" t="s">
        <v>961</v>
      </c>
      <c r="BN425" s="788" t="s">
        <v>961</v>
      </c>
      <c r="BO425" s="788" t="s">
        <v>961</v>
      </c>
      <c r="BP425" s="799" t="s">
        <v>961</v>
      </c>
      <c r="BQ425" s="811" t="s">
        <v>1854</v>
      </c>
      <c r="BR425" s="803" t="s">
        <v>1854</v>
      </c>
      <c r="BS425" s="803" t="s">
        <v>1854</v>
      </c>
      <c r="BT425" s="803" t="s">
        <v>1854</v>
      </c>
      <c r="BU425" s="808" t="s">
        <v>1854</v>
      </c>
      <c r="BV425" s="809" t="s">
        <v>1854</v>
      </c>
      <c r="BW425" s="810" t="s">
        <v>1854</v>
      </c>
      <c r="BX425" s="810" t="s">
        <v>1854</v>
      </c>
      <c r="BY425" s="810" t="s">
        <v>1854</v>
      </c>
      <c r="BZ425" s="810" t="s">
        <v>1854</v>
      </c>
      <c r="CA425" s="811" t="s">
        <v>1854</v>
      </c>
      <c r="CB425" s="803" t="s">
        <v>1854</v>
      </c>
      <c r="CC425" s="803" t="s">
        <v>1854</v>
      </c>
      <c r="CD425" s="803" t="s">
        <v>1854</v>
      </c>
      <c r="CE425" s="808" t="s">
        <v>1854</v>
      </c>
      <c r="CF425" s="803" t="s">
        <v>1854</v>
      </c>
      <c r="CG425" s="803" t="s">
        <v>1854</v>
      </c>
      <c r="CH425" s="803" t="s">
        <v>1854</v>
      </c>
      <c r="CI425" s="803" t="s">
        <v>1854</v>
      </c>
      <c r="CJ425" s="808" t="s">
        <v>1854</v>
      </c>
      <c r="CK425" s="811" t="s">
        <v>1854</v>
      </c>
      <c r="CL425" s="803" t="s">
        <v>1854</v>
      </c>
      <c r="CM425" s="803" t="s">
        <v>1854</v>
      </c>
      <c r="CN425" s="803" t="s">
        <v>1854</v>
      </c>
      <c r="CO425" s="808" t="s">
        <v>1854</v>
      </c>
      <c r="CP425" s="811" t="s">
        <v>1854</v>
      </c>
      <c r="CQ425" s="803" t="s">
        <v>1854</v>
      </c>
      <c r="CR425" s="803" t="s">
        <v>1854</v>
      </c>
      <c r="CS425" s="803" t="s">
        <v>1854</v>
      </c>
      <c r="CT425" s="808" t="s">
        <v>1854</v>
      </c>
      <c r="CU425" s="1288">
        <v>-6.2E-2</v>
      </c>
      <c r="CV425" s="1287" t="s">
        <v>1854</v>
      </c>
      <c r="CW425" s="1287" t="s">
        <v>1854</v>
      </c>
      <c r="CX425" s="1289" t="s">
        <v>1854</v>
      </c>
      <c r="CY425" s="1287" t="s">
        <v>1854</v>
      </c>
      <c r="CZ425" s="1287" t="s">
        <v>1854</v>
      </c>
      <c r="DA425" s="1287" t="s">
        <v>1854</v>
      </c>
      <c r="DB425" s="1289" t="s">
        <v>1854</v>
      </c>
      <c r="DC425" s="788"/>
      <c r="DD425" s="816">
        <v>1</v>
      </c>
      <c r="DE425" s="817"/>
    </row>
    <row r="426" spans="1:109" ht="76.5">
      <c r="A426" s="775" t="s">
        <v>999</v>
      </c>
      <c r="B426" s="776">
        <v>420</v>
      </c>
      <c r="C426" s="792" t="s">
        <v>3622</v>
      </c>
      <c r="D426" s="776" t="s">
        <v>3614</v>
      </c>
      <c r="E426" s="776" t="s">
        <v>1819</v>
      </c>
      <c r="F426" s="788" t="s">
        <v>3623</v>
      </c>
      <c r="G426" s="793" t="s">
        <v>3624</v>
      </c>
      <c r="H426" s="794" t="s">
        <v>3625</v>
      </c>
      <c r="I426" s="795"/>
      <c r="J426" s="796"/>
      <c r="K426" s="796">
        <v>1</v>
      </c>
      <c r="L426" s="796"/>
      <c r="M426" s="796"/>
      <c r="N426" s="796"/>
      <c r="O426" s="796"/>
      <c r="P426" s="797"/>
      <c r="Q426" s="798">
        <f t="shared" si="6"/>
        <v>1</v>
      </c>
      <c r="R426" s="792" t="s">
        <v>963</v>
      </c>
      <c r="S426" s="776"/>
      <c r="T426" s="799"/>
      <c r="U426" s="776" t="s">
        <v>2202</v>
      </c>
      <c r="V426" s="776" t="s">
        <v>990</v>
      </c>
      <c r="W426" s="776" t="s">
        <v>387</v>
      </c>
      <c r="X426" s="1320">
        <v>0</v>
      </c>
      <c r="Y426" s="822" t="s">
        <v>977</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1854</v>
      </c>
      <c r="BR426" s="803" t="s">
        <v>1854</v>
      </c>
      <c r="BS426" s="803" t="s">
        <v>1854</v>
      </c>
      <c r="BT426" s="803" t="s">
        <v>1854</v>
      </c>
      <c r="BU426" s="808" t="s">
        <v>1854</v>
      </c>
      <c r="BV426" s="809" t="s">
        <v>1854</v>
      </c>
      <c r="BW426" s="810" t="s">
        <v>1854</v>
      </c>
      <c r="BX426" s="810" t="s">
        <v>1854</v>
      </c>
      <c r="BY426" s="810" t="s">
        <v>1854</v>
      </c>
      <c r="BZ426" s="810" t="s">
        <v>1854</v>
      </c>
      <c r="CA426" s="811" t="s">
        <v>1854</v>
      </c>
      <c r="CB426" s="803" t="s">
        <v>1854</v>
      </c>
      <c r="CC426" s="803" t="s">
        <v>1854</v>
      </c>
      <c r="CD426" s="803" t="s">
        <v>1854</v>
      </c>
      <c r="CE426" s="808" t="s">
        <v>1854</v>
      </c>
      <c r="CF426" s="803" t="s">
        <v>1854</v>
      </c>
      <c r="CG426" s="803" t="s">
        <v>1854</v>
      </c>
      <c r="CH426" s="803" t="s">
        <v>1854</v>
      </c>
      <c r="CI426" s="803" t="s">
        <v>1854</v>
      </c>
      <c r="CJ426" s="808" t="s">
        <v>1854</v>
      </c>
      <c r="CK426" s="811" t="s">
        <v>1854</v>
      </c>
      <c r="CL426" s="803" t="s">
        <v>1854</v>
      </c>
      <c r="CM426" s="803" t="s">
        <v>1854</v>
      </c>
      <c r="CN426" s="803" t="s">
        <v>1854</v>
      </c>
      <c r="CO426" s="808" t="s">
        <v>1854</v>
      </c>
      <c r="CP426" s="811" t="s">
        <v>1854</v>
      </c>
      <c r="CQ426" s="803" t="s">
        <v>1854</v>
      </c>
      <c r="CR426" s="803" t="s">
        <v>1854</v>
      </c>
      <c r="CS426" s="803" t="s">
        <v>1854</v>
      </c>
      <c r="CT426" s="808" t="s">
        <v>1854</v>
      </c>
      <c r="CU426" s="1288" t="s">
        <v>1854</v>
      </c>
      <c r="CV426" s="1287" t="s">
        <v>1854</v>
      </c>
      <c r="CW426" s="1287" t="s">
        <v>1854</v>
      </c>
      <c r="CX426" s="1289" t="s">
        <v>1854</v>
      </c>
      <c r="CY426" s="1287" t="s">
        <v>1854</v>
      </c>
      <c r="CZ426" s="1287" t="s">
        <v>1854</v>
      </c>
      <c r="DA426" s="1287" t="s">
        <v>1854</v>
      </c>
      <c r="DB426" s="1289" t="s">
        <v>1854</v>
      </c>
      <c r="DC426" s="788"/>
      <c r="DD426" s="816">
        <v>1</v>
      </c>
      <c r="DE426" s="817"/>
    </row>
    <row r="427" spans="1:109" ht="76.5">
      <c r="A427" s="775" t="s">
        <v>999</v>
      </c>
      <c r="B427" s="776">
        <v>421</v>
      </c>
      <c r="C427" s="792" t="s">
        <v>3626</v>
      </c>
      <c r="D427" s="776" t="s">
        <v>3614</v>
      </c>
      <c r="E427" s="776" t="s">
        <v>1819</v>
      </c>
      <c r="F427" s="788" t="s">
        <v>3627</v>
      </c>
      <c r="G427" s="793" t="s">
        <v>3628</v>
      </c>
      <c r="H427" s="794" t="s">
        <v>3629</v>
      </c>
      <c r="I427" s="795">
        <v>0.65</v>
      </c>
      <c r="J427" s="796">
        <v>0.35</v>
      </c>
      <c r="K427" s="796"/>
      <c r="L427" s="796"/>
      <c r="M427" s="796"/>
      <c r="N427" s="796"/>
      <c r="O427" s="796"/>
      <c r="P427" s="797"/>
      <c r="Q427" s="798">
        <f t="shared" si="6"/>
        <v>1</v>
      </c>
      <c r="R427" s="792" t="s">
        <v>963</v>
      </c>
      <c r="S427" s="776"/>
      <c r="T427" s="799"/>
      <c r="U427" s="776" t="s">
        <v>2202</v>
      </c>
      <c r="V427" s="776" t="s">
        <v>990</v>
      </c>
      <c r="W427" s="776" t="s">
        <v>387</v>
      </c>
      <c r="X427" s="1320">
        <v>0</v>
      </c>
      <c r="Y427" s="825" t="s">
        <v>966</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1854</v>
      </c>
      <c r="BR427" s="803" t="s">
        <v>1854</v>
      </c>
      <c r="BS427" s="803" t="s">
        <v>1854</v>
      </c>
      <c r="BT427" s="803" t="s">
        <v>1854</v>
      </c>
      <c r="BU427" s="808" t="s">
        <v>1854</v>
      </c>
      <c r="BV427" s="809" t="s">
        <v>1854</v>
      </c>
      <c r="BW427" s="810" t="s">
        <v>1854</v>
      </c>
      <c r="BX427" s="810" t="s">
        <v>1854</v>
      </c>
      <c r="BY427" s="810" t="s">
        <v>1854</v>
      </c>
      <c r="BZ427" s="810" t="s">
        <v>1854</v>
      </c>
      <c r="CA427" s="811" t="s">
        <v>1854</v>
      </c>
      <c r="CB427" s="803" t="s">
        <v>1854</v>
      </c>
      <c r="CC427" s="803" t="s">
        <v>1854</v>
      </c>
      <c r="CD427" s="803" t="s">
        <v>1854</v>
      </c>
      <c r="CE427" s="808" t="s">
        <v>1854</v>
      </c>
      <c r="CF427" s="803" t="s">
        <v>1854</v>
      </c>
      <c r="CG427" s="803" t="s">
        <v>1854</v>
      </c>
      <c r="CH427" s="803" t="s">
        <v>1854</v>
      </c>
      <c r="CI427" s="803" t="s">
        <v>1854</v>
      </c>
      <c r="CJ427" s="808" t="s">
        <v>1854</v>
      </c>
      <c r="CK427" s="811" t="s">
        <v>1854</v>
      </c>
      <c r="CL427" s="803" t="s">
        <v>1854</v>
      </c>
      <c r="CM427" s="803" t="s">
        <v>1854</v>
      </c>
      <c r="CN427" s="803" t="s">
        <v>1854</v>
      </c>
      <c r="CO427" s="808" t="s">
        <v>1854</v>
      </c>
      <c r="CP427" s="811" t="s">
        <v>1854</v>
      </c>
      <c r="CQ427" s="803" t="s">
        <v>1854</v>
      </c>
      <c r="CR427" s="803" t="s">
        <v>1854</v>
      </c>
      <c r="CS427" s="803" t="s">
        <v>1854</v>
      </c>
      <c r="CT427" s="808" t="s">
        <v>1854</v>
      </c>
      <c r="CU427" s="1288" t="s">
        <v>1854</v>
      </c>
      <c r="CV427" s="1287" t="s">
        <v>1854</v>
      </c>
      <c r="CW427" s="1287" t="s">
        <v>1854</v>
      </c>
      <c r="CX427" s="1289" t="s">
        <v>1854</v>
      </c>
      <c r="CY427" s="1287" t="s">
        <v>1854</v>
      </c>
      <c r="CZ427" s="1287" t="s">
        <v>1854</v>
      </c>
      <c r="DA427" s="1287" t="s">
        <v>1854</v>
      </c>
      <c r="DB427" s="1289" t="s">
        <v>1854</v>
      </c>
      <c r="DC427" s="788"/>
      <c r="DD427" s="816">
        <v>1</v>
      </c>
      <c r="DE427" s="817"/>
    </row>
    <row r="428" spans="1:109" ht="38.25">
      <c r="A428" s="775" t="s">
        <v>999</v>
      </c>
      <c r="B428" s="776">
        <v>422</v>
      </c>
      <c r="C428" s="792" t="s">
        <v>3630</v>
      </c>
      <c r="D428" s="776" t="s">
        <v>3614</v>
      </c>
      <c r="E428" s="776" t="s">
        <v>1819</v>
      </c>
      <c r="F428" s="788" t="s">
        <v>3631</v>
      </c>
      <c r="G428" s="793" t="s">
        <v>3632</v>
      </c>
      <c r="H428" s="794" t="s">
        <v>3633</v>
      </c>
      <c r="I428" s="795">
        <v>0.45</v>
      </c>
      <c r="J428" s="796">
        <v>0.55000000000000004</v>
      </c>
      <c r="K428" s="796"/>
      <c r="L428" s="796"/>
      <c r="M428" s="796"/>
      <c r="N428" s="796"/>
      <c r="O428" s="796"/>
      <c r="P428" s="797"/>
      <c r="Q428" s="798">
        <f t="shared" si="6"/>
        <v>1</v>
      </c>
      <c r="R428" s="792" t="s">
        <v>986</v>
      </c>
      <c r="S428" s="776" t="s">
        <v>975</v>
      </c>
      <c r="T428" s="799" t="s">
        <v>976</v>
      </c>
      <c r="U428" s="776" t="s">
        <v>1879</v>
      </c>
      <c r="V428" s="776" t="s">
        <v>1020</v>
      </c>
      <c r="W428" s="776" t="s">
        <v>3278</v>
      </c>
      <c r="X428" s="1320">
        <v>0</v>
      </c>
      <c r="Y428" s="829" t="s">
        <v>966</v>
      </c>
      <c r="Z428" s="793"/>
      <c r="AA428" s="788"/>
      <c r="AB428" s="788"/>
      <c r="AC428" s="788"/>
      <c r="AD428" s="788"/>
      <c r="AE428" s="788"/>
      <c r="AF428" s="802"/>
      <c r="AG428" s="800"/>
      <c r="AH428" s="800"/>
      <c r="AI428" s="800"/>
      <c r="AJ428" s="800"/>
      <c r="AK428" s="800"/>
      <c r="AL428" s="800"/>
      <c r="AM428" s="800"/>
      <c r="AN428" s="800"/>
      <c r="AO428" s="800"/>
      <c r="AP428" s="800"/>
      <c r="AQ428" s="1998">
        <v>73209</v>
      </c>
      <c r="AR428" s="1999">
        <v>84209</v>
      </c>
      <c r="AS428" s="1999">
        <v>96209</v>
      </c>
      <c r="AT428" s="1999">
        <v>109209</v>
      </c>
      <c r="AU428" s="2000">
        <v>123209</v>
      </c>
      <c r="AV428" s="830"/>
      <c r="AW428" s="800"/>
      <c r="AX428" s="800"/>
      <c r="AY428" s="800"/>
      <c r="AZ428" s="800"/>
      <c r="BA428" s="800"/>
      <c r="BB428" s="800"/>
      <c r="BC428" s="800"/>
      <c r="BD428" s="800"/>
      <c r="BE428" s="800"/>
      <c r="BF428" s="800"/>
      <c r="BG428" s="800"/>
      <c r="BH428" s="800"/>
      <c r="BI428" s="800"/>
      <c r="BJ428" s="800"/>
      <c r="BK428" s="844"/>
      <c r="BL428" s="792" t="s">
        <v>961</v>
      </c>
      <c r="BM428" s="788" t="s">
        <v>961</v>
      </c>
      <c r="BN428" s="788" t="s">
        <v>961</v>
      </c>
      <c r="BO428" s="788" t="s">
        <v>961</v>
      </c>
      <c r="BP428" s="799" t="s">
        <v>961</v>
      </c>
      <c r="BQ428" s="811" t="s">
        <v>1854</v>
      </c>
      <c r="BR428" s="803" t="s">
        <v>1854</v>
      </c>
      <c r="BS428" s="803" t="s">
        <v>1854</v>
      </c>
      <c r="BT428" s="803" t="s">
        <v>1854</v>
      </c>
      <c r="BU428" s="808" t="s">
        <v>1854</v>
      </c>
      <c r="BV428" s="1998">
        <v>69028</v>
      </c>
      <c r="BW428" s="1999">
        <v>79828</v>
      </c>
      <c r="BX428" s="1999">
        <v>91428</v>
      </c>
      <c r="BY428" s="1999">
        <v>103828</v>
      </c>
      <c r="BZ428" s="1999">
        <v>117028</v>
      </c>
      <c r="CA428" s="811" t="s">
        <v>1854</v>
      </c>
      <c r="CB428" s="803" t="s">
        <v>1854</v>
      </c>
      <c r="CC428" s="803" t="s">
        <v>1854</v>
      </c>
      <c r="CD428" s="803" t="s">
        <v>1854</v>
      </c>
      <c r="CE428" s="808" t="s">
        <v>1854</v>
      </c>
      <c r="CF428" s="803" t="s">
        <v>1854</v>
      </c>
      <c r="CG428" s="803" t="s">
        <v>1854</v>
      </c>
      <c r="CH428" s="803" t="s">
        <v>1854</v>
      </c>
      <c r="CI428" s="803" t="s">
        <v>1854</v>
      </c>
      <c r="CJ428" s="808" t="s">
        <v>1854</v>
      </c>
      <c r="CK428" s="1998">
        <v>82209</v>
      </c>
      <c r="CL428" s="1999">
        <v>93709</v>
      </c>
      <c r="CM428" s="1999">
        <v>106709</v>
      </c>
      <c r="CN428" s="1999">
        <v>121209</v>
      </c>
      <c r="CO428" s="2000">
        <v>137209</v>
      </c>
      <c r="CP428" s="811" t="s">
        <v>1854</v>
      </c>
      <c r="CQ428" s="803" t="s">
        <v>1854</v>
      </c>
      <c r="CR428" s="803" t="s">
        <v>1854</v>
      </c>
      <c r="CS428" s="803" t="s">
        <v>1854</v>
      </c>
      <c r="CT428" s="808" t="s">
        <v>1854</v>
      </c>
      <c r="CU428" s="1288">
        <v>-8.8000000000000003E-4</v>
      </c>
      <c r="CV428" s="1287" t="s">
        <v>1854</v>
      </c>
      <c r="CW428" s="1287" t="s">
        <v>1854</v>
      </c>
      <c r="CX428" s="1289" t="s">
        <v>1854</v>
      </c>
      <c r="CY428" s="1287">
        <v>4.4999999999999999E-4</v>
      </c>
      <c r="CZ428" s="1287" t="s">
        <v>1854</v>
      </c>
      <c r="DA428" s="1287" t="s">
        <v>1854</v>
      </c>
      <c r="DB428" s="1289" t="s">
        <v>1854</v>
      </c>
      <c r="DC428" s="788"/>
      <c r="DD428" s="816">
        <v>1</v>
      </c>
      <c r="DE428" s="817"/>
    </row>
    <row r="429" spans="1:109" ht="25.5">
      <c r="A429" s="775" t="s">
        <v>999</v>
      </c>
      <c r="B429" s="776">
        <v>423</v>
      </c>
      <c r="C429" s="792" t="s">
        <v>3634</v>
      </c>
      <c r="D429" s="776" t="s">
        <v>3614</v>
      </c>
      <c r="E429" s="776" t="s">
        <v>1819</v>
      </c>
      <c r="F429" s="788" t="s">
        <v>3635</v>
      </c>
      <c r="G429" s="793" t="s">
        <v>3636</v>
      </c>
      <c r="H429" s="794" t="s">
        <v>3637</v>
      </c>
      <c r="I429" s="795">
        <v>0.15</v>
      </c>
      <c r="J429" s="796"/>
      <c r="K429" s="796">
        <v>0.85</v>
      </c>
      <c r="L429" s="796"/>
      <c r="M429" s="796"/>
      <c r="N429" s="796"/>
      <c r="O429" s="796"/>
      <c r="P429" s="797"/>
      <c r="Q429" s="798">
        <f t="shared" si="6"/>
        <v>1</v>
      </c>
      <c r="R429" s="792" t="s">
        <v>983</v>
      </c>
      <c r="S429" s="776" t="s">
        <v>964</v>
      </c>
      <c r="T429" s="799" t="s">
        <v>965</v>
      </c>
      <c r="U429" s="776" t="s">
        <v>2019</v>
      </c>
      <c r="V429" s="776" t="s">
        <v>990</v>
      </c>
      <c r="W429" s="776" t="s">
        <v>387</v>
      </c>
      <c r="X429" s="1320">
        <v>0</v>
      </c>
      <c r="Y429" s="824" t="s">
        <v>966</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961</v>
      </c>
      <c r="BM429" s="788" t="s">
        <v>961</v>
      </c>
      <c r="BN429" s="788" t="s">
        <v>961</v>
      </c>
      <c r="BO429" s="788" t="s">
        <v>961</v>
      </c>
      <c r="BP429" s="799" t="s">
        <v>961</v>
      </c>
      <c r="BQ429" s="811" t="s">
        <v>1854</v>
      </c>
      <c r="BR429" s="803" t="s">
        <v>1854</v>
      </c>
      <c r="BS429" s="803" t="s">
        <v>1854</v>
      </c>
      <c r="BT429" s="803" t="s">
        <v>1854</v>
      </c>
      <c r="BU429" s="808" t="s">
        <v>1854</v>
      </c>
      <c r="BV429" s="809" t="s">
        <v>1854</v>
      </c>
      <c r="BW429" s="810" t="s">
        <v>1854</v>
      </c>
      <c r="BX429" s="810" t="s">
        <v>1854</v>
      </c>
      <c r="BY429" s="810" t="s">
        <v>1854</v>
      </c>
      <c r="BZ429" s="810" t="s">
        <v>1854</v>
      </c>
      <c r="CA429" s="811" t="s">
        <v>1854</v>
      </c>
      <c r="CB429" s="803" t="s">
        <v>1854</v>
      </c>
      <c r="CC429" s="803" t="s">
        <v>1854</v>
      </c>
      <c r="CD429" s="803" t="s">
        <v>1854</v>
      </c>
      <c r="CE429" s="808" t="s">
        <v>1854</v>
      </c>
      <c r="CF429" s="803" t="s">
        <v>1854</v>
      </c>
      <c r="CG429" s="803" t="s">
        <v>1854</v>
      </c>
      <c r="CH429" s="803" t="s">
        <v>1854</v>
      </c>
      <c r="CI429" s="803" t="s">
        <v>1854</v>
      </c>
      <c r="CJ429" s="808" t="s">
        <v>1854</v>
      </c>
      <c r="CK429" s="811" t="s">
        <v>1854</v>
      </c>
      <c r="CL429" s="803" t="s">
        <v>1854</v>
      </c>
      <c r="CM429" s="803" t="s">
        <v>1854</v>
      </c>
      <c r="CN429" s="803" t="s">
        <v>1854</v>
      </c>
      <c r="CO429" s="808" t="s">
        <v>1854</v>
      </c>
      <c r="CP429" s="811" t="s">
        <v>1854</v>
      </c>
      <c r="CQ429" s="803" t="s">
        <v>1854</v>
      </c>
      <c r="CR429" s="803" t="s">
        <v>1854</v>
      </c>
      <c r="CS429" s="803" t="s">
        <v>1854</v>
      </c>
      <c r="CT429" s="808" t="s">
        <v>1854</v>
      </c>
      <c r="CU429" s="1288">
        <v>-1</v>
      </c>
      <c r="CV429" s="1287" t="s">
        <v>1854</v>
      </c>
      <c r="CW429" s="1287" t="s">
        <v>1854</v>
      </c>
      <c r="CX429" s="1289" t="s">
        <v>1854</v>
      </c>
      <c r="CY429" s="1287" t="s">
        <v>1854</v>
      </c>
      <c r="CZ429" s="1287" t="s">
        <v>1854</v>
      </c>
      <c r="DA429" s="1287" t="s">
        <v>1854</v>
      </c>
      <c r="DB429" s="1289" t="s">
        <v>1854</v>
      </c>
      <c r="DC429" s="788"/>
      <c r="DD429" s="816"/>
      <c r="DE429" s="817"/>
    </row>
    <row r="430" spans="1:109" ht="76.5">
      <c r="A430" s="775" t="s">
        <v>999</v>
      </c>
      <c r="B430" s="776">
        <v>424</v>
      </c>
      <c r="C430" s="792" t="s">
        <v>3638</v>
      </c>
      <c r="D430" s="776" t="s">
        <v>3639</v>
      </c>
      <c r="E430" s="776" t="s">
        <v>1808</v>
      </c>
      <c r="F430" s="788" t="s">
        <v>3640</v>
      </c>
      <c r="G430" s="793" t="s">
        <v>3641</v>
      </c>
      <c r="H430" s="794" t="s">
        <v>3642</v>
      </c>
      <c r="I430" s="795"/>
      <c r="J430" s="796"/>
      <c r="K430" s="796">
        <v>1</v>
      </c>
      <c r="L430" s="796"/>
      <c r="M430" s="796"/>
      <c r="N430" s="796"/>
      <c r="O430" s="796"/>
      <c r="P430" s="797"/>
      <c r="Q430" s="798">
        <f t="shared" si="6"/>
        <v>1</v>
      </c>
      <c r="R430" s="792" t="s">
        <v>986</v>
      </c>
      <c r="S430" s="776" t="s">
        <v>975</v>
      </c>
      <c r="T430" s="799" t="s">
        <v>976</v>
      </c>
      <c r="U430" s="776" t="s">
        <v>2019</v>
      </c>
      <c r="V430" s="776" t="s">
        <v>990</v>
      </c>
      <c r="W430" s="776" t="s">
        <v>387</v>
      </c>
      <c r="X430" s="1320">
        <v>0</v>
      </c>
      <c r="Y430" s="829" t="s">
        <v>966</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961</v>
      </c>
      <c r="BM430" s="788" t="s">
        <v>961</v>
      </c>
      <c r="BN430" s="788" t="s">
        <v>961</v>
      </c>
      <c r="BO430" s="788" t="s">
        <v>961</v>
      </c>
      <c r="BP430" s="799" t="s">
        <v>961</v>
      </c>
      <c r="BQ430" s="811" t="s">
        <v>1854</v>
      </c>
      <c r="BR430" s="803" t="s">
        <v>1854</v>
      </c>
      <c r="BS430" s="803" t="s">
        <v>1854</v>
      </c>
      <c r="BT430" s="803" t="s">
        <v>1854</v>
      </c>
      <c r="BU430" s="808" t="s">
        <v>1854</v>
      </c>
      <c r="BV430" s="809">
        <v>-14</v>
      </c>
      <c r="BW430" s="810">
        <v>-12</v>
      </c>
      <c r="BX430" s="810">
        <v>-10</v>
      </c>
      <c r="BY430" s="810">
        <v>-8</v>
      </c>
      <c r="BZ430" s="810">
        <v>-6</v>
      </c>
      <c r="CA430" s="811" t="s">
        <v>1854</v>
      </c>
      <c r="CB430" s="803" t="s">
        <v>1854</v>
      </c>
      <c r="CC430" s="803" t="s">
        <v>1854</v>
      </c>
      <c r="CD430" s="803" t="s">
        <v>1854</v>
      </c>
      <c r="CE430" s="808" t="s">
        <v>1854</v>
      </c>
      <c r="CF430" s="803" t="s">
        <v>1854</v>
      </c>
      <c r="CG430" s="803" t="s">
        <v>1854</v>
      </c>
      <c r="CH430" s="803" t="s">
        <v>1854</v>
      </c>
      <c r="CI430" s="803" t="s">
        <v>1854</v>
      </c>
      <c r="CJ430" s="808" t="s">
        <v>1854</v>
      </c>
      <c r="CK430" s="811">
        <v>2</v>
      </c>
      <c r="CL430" s="803">
        <v>4</v>
      </c>
      <c r="CM430" s="803">
        <v>6</v>
      </c>
      <c r="CN430" s="803">
        <v>8</v>
      </c>
      <c r="CO430" s="808">
        <v>10</v>
      </c>
      <c r="CP430" s="811" t="s">
        <v>1854</v>
      </c>
      <c r="CQ430" s="803" t="s">
        <v>1854</v>
      </c>
      <c r="CR430" s="803" t="s">
        <v>1854</v>
      </c>
      <c r="CS430" s="803" t="s">
        <v>1854</v>
      </c>
      <c r="CT430" s="808" t="s">
        <v>1854</v>
      </c>
      <c r="CU430" s="1288">
        <v>-0.48499999999999999</v>
      </c>
      <c r="CV430" s="1287" t="s">
        <v>1854</v>
      </c>
      <c r="CW430" s="1287" t="s">
        <v>1854</v>
      </c>
      <c r="CX430" s="1289" t="s">
        <v>1854</v>
      </c>
      <c r="CY430" s="1287">
        <v>0.27600000000000002</v>
      </c>
      <c r="CZ430" s="1287" t="s">
        <v>1854</v>
      </c>
      <c r="DA430" s="1287" t="s">
        <v>1854</v>
      </c>
      <c r="DB430" s="1289" t="s">
        <v>1854</v>
      </c>
      <c r="DC430" s="788"/>
      <c r="DD430" s="816">
        <v>1</v>
      </c>
      <c r="DE430" s="817"/>
    </row>
    <row r="431" spans="1:109" ht="63.75">
      <c r="A431" s="775" t="s">
        <v>999</v>
      </c>
      <c r="B431" s="776">
        <v>425</v>
      </c>
      <c r="C431" s="792" t="s">
        <v>3643</v>
      </c>
      <c r="D431" s="776" t="s">
        <v>3639</v>
      </c>
      <c r="E431" s="776" t="s">
        <v>1819</v>
      </c>
      <c r="F431" s="788" t="s">
        <v>3644</v>
      </c>
      <c r="G431" s="793" t="s">
        <v>2804</v>
      </c>
      <c r="H431" s="794" t="s">
        <v>3645</v>
      </c>
      <c r="I431" s="795">
        <v>1</v>
      </c>
      <c r="J431" s="796"/>
      <c r="K431" s="796"/>
      <c r="L431" s="796"/>
      <c r="M431" s="796"/>
      <c r="N431" s="796"/>
      <c r="O431" s="796"/>
      <c r="P431" s="797"/>
      <c r="Q431" s="798">
        <f t="shared" si="6"/>
        <v>1</v>
      </c>
      <c r="R431" s="792" t="s">
        <v>986</v>
      </c>
      <c r="S431" s="776" t="s">
        <v>964</v>
      </c>
      <c r="T431" s="799" t="s">
        <v>965</v>
      </c>
      <c r="U431" s="776" t="s">
        <v>1891</v>
      </c>
      <c r="V431" s="776" t="s">
        <v>990</v>
      </c>
      <c r="W431" s="776" t="s">
        <v>3646</v>
      </c>
      <c r="X431" s="1278">
        <v>0</v>
      </c>
      <c r="Y431" s="824" t="s">
        <v>966</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961</v>
      </c>
      <c r="BM431" s="788" t="s">
        <v>961</v>
      </c>
      <c r="BN431" s="788" t="s">
        <v>961</v>
      </c>
      <c r="BO431" s="788" t="s">
        <v>961</v>
      </c>
      <c r="BP431" s="799" t="s">
        <v>961</v>
      </c>
      <c r="BQ431" s="811" t="s">
        <v>1854</v>
      </c>
      <c r="BR431" s="803" t="s">
        <v>1854</v>
      </c>
      <c r="BS431" s="803" t="s">
        <v>1854</v>
      </c>
      <c r="BT431" s="803" t="s">
        <v>1854</v>
      </c>
      <c r="BU431" s="808" t="s">
        <v>1854</v>
      </c>
      <c r="BV431" s="809" t="s">
        <v>1854</v>
      </c>
      <c r="BW431" s="810" t="s">
        <v>1854</v>
      </c>
      <c r="BX431" s="810" t="s">
        <v>1854</v>
      </c>
      <c r="BY431" s="810" t="s">
        <v>1854</v>
      </c>
      <c r="BZ431" s="810" t="s">
        <v>1854</v>
      </c>
      <c r="CA431" s="811" t="s">
        <v>1854</v>
      </c>
      <c r="CB431" s="803" t="s">
        <v>1854</v>
      </c>
      <c r="CC431" s="803" t="s">
        <v>1854</v>
      </c>
      <c r="CD431" s="803" t="s">
        <v>1854</v>
      </c>
      <c r="CE431" s="808" t="s">
        <v>1854</v>
      </c>
      <c r="CF431" s="803" t="s">
        <v>1854</v>
      </c>
      <c r="CG431" s="803" t="s">
        <v>1854</v>
      </c>
      <c r="CH431" s="803" t="s">
        <v>1854</v>
      </c>
      <c r="CI431" s="803" t="s">
        <v>1854</v>
      </c>
      <c r="CJ431" s="803" t="s">
        <v>1854</v>
      </c>
      <c r="CK431" s="811" t="s">
        <v>1854</v>
      </c>
      <c r="CL431" s="803" t="s">
        <v>1854</v>
      </c>
      <c r="CM431" s="803" t="s">
        <v>1854</v>
      </c>
      <c r="CN431" s="803" t="s">
        <v>1854</v>
      </c>
      <c r="CO431" s="808" t="s">
        <v>1854</v>
      </c>
      <c r="CP431" s="811" t="s">
        <v>1854</v>
      </c>
      <c r="CQ431" s="803" t="s">
        <v>1854</v>
      </c>
      <c r="CR431" s="803" t="s">
        <v>1854</v>
      </c>
      <c r="CS431" s="803" t="s">
        <v>1854</v>
      </c>
      <c r="CT431" s="808" t="s">
        <v>1854</v>
      </c>
      <c r="CU431" s="1288">
        <v>-3.8999999999999999E-4</v>
      </c>
      <c r="CV431" s="1287" t="s">
        <v>1854</v>
      </c>
      <c r="CW431" s="1287" t="s">
        <v>1854</v>
      </c>
      <c r="CX431" s="1289" t="s">
        <v>1854</v>
      </c>
      <c r="CY431" s="1287">
        <v>2.1000000000000001E-4</v>
      </c>
      <c r="CZ431" s="1287" t="s">
        <v>1854</v>
      </c>
      <c r="DA431" s="1287" t="s">
        <v>1854</v>
      </c>
      <c r="DB431" s="1289" t="s">
        <v>1854</v>
      </c>
      <c r="DC431" s="788" t="s">
        <v>972</v>
      </c>
      <c r="DD431" s="816">
        <v>1</v>
      </c>
      <c r="DE431" s="817"/>
    </row>
    <row r="432" spans="1:109" ht="38.25">
      <c r="A432" s="775" t="s">
        <v>999</v>
      </c>
      <c r="B432" s="776">
        <v>426</v>
      </c>
      <c r="C432" s="792" t="s">
        <v>3647</v>
      </c>
      <c r="D432" s="776" t="s">
        <v>3648</v>
      </c>
      <c r="E432" s="776" t="s">
        <v>1819</v>
      </c>
      <c r="F432" s="788" t="s">
        <v>3649</v>
      </c>
      <c r="G432" s="793" t="s">
        <v>3650</v>
      </c>
      <c r="H432" s="794" t="s">
        <v>3651</v>
      </c>
      <c r="I432" s="795"/>
      <c r="J432" s="796"/>
      <c r="K432" s="796"/>
      <c r="L432" s="796"/>
      <c r="M432" s="796">
        <v>1</v>
      </c>
      <c r="N432" s="796"/>
      <c r="O432" s="796"/>
      <c r="P432" s="797"/>
      <c r="Q432" s="798">
        <f t="shared" si="6"/>
        <v>1</v>
      </c>
      <c r="R432" s="792" t="s">
        <v>963</v>
      </c>
      <c r="S432" s="776"/>
      <c r="T432" s="799"/>
      <c r="U432" s="776" t="s">
        <v>1873</v>
      </c>
      <c r="V432" s="776" t="s">
        <v>990</v>
      </c>
      <c r="W432" s="776" t="s">
        <v>387</v>
      </c>
      <c r="X432" s="1278">
        <v>0</v>
      </c>
      <c r="Y432" s="822" t="s">
        <v>966</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1854</v>
      </c>
      <c r="BR432" s="803" t="s">
        <v>1854</v>
      </c>
      <c r="BS432" s="803" t="s">
        <v>1854</v>
      </c>
      <c r="BT432" s="803" t="s">
        <v>1854</v>
      </c>
      <c r="BU432" s="808" t="s">
        <v>1854</v>
      </c>
      <c r="BV432" s="809" t="s">
        <v>1854</v>
      </c>
      <c r="BW432" s="810" t="s">
        <v>1854</v>
      </c>
      <c r="BX432" s="810" t="s">
        <v>1854</v>
      </c>
      <c r="BY432" s="810" t="s">
        <v>1854</v>
      </c>
      <c r="BZ432" s="810" t="s">
        <v>1854</v>
      </c>
      <c r="CA432" s="811" t="s">
        <v>1854</v>
      </c>
      <c r="CB432" s="803" t="s">
        <v>1854</v>
      </c>
      <c r="CC432" s="803" t="s">
        <v>1854</v>
      </c>
      <c r="CD432" s="803" t="s">
        <v>1854</v>
      </c>
      <c r="CE432" s="808" t="s">
        <v>1854</v>
      </c>
      <c r="CF432" s="803" t="s">
        <v>1854</v>
      </c>
      <c r="CG432" s="803" t="s">
        <v>1854</v>
      </c>
      <c r="CH432" s="803" t="s">
        <v>1854</v>
      </c>
      <c r="CI432" s="803" t="s">
        <v>1854</v>
      </c>
      <c r="CJ432" s="808" t="s">
        <v>1854</v>
      </c>
      <c r="CK432" s="811" t="s">
        <v>1854</v>
      </c>
      <c r="CL432" s="803" t="s">
        <v>1854</v>
      </c>
      <c r="CM432" s="803" t="s">
        <v>1854</v>
      </c>
      <c r="CN432" s="803" t="s">
        <v>1854</v>
      </c>
      <c r="CO432" s="808" t="s">
        <v>1854</v>
      </c>
      <c r="CP432" s="811" t="s">
        <v>1854</v>
      </c>
      <c r="CQ432" s="803" t="s">
        <v>1854</v>
      </c>
      <c r="CR432" s="803" t="s">
        <v>1854</v>
      </c>
      <c r="CS432" s="803" t="s">
        <v>1854</v>
      </c>
      <c r="CT432" s="808" t="s">
        <v>1854</v>
      </c>
      <c r="CU432" s="1288" t="s">
        <v>1854</v>
      </c>
      <c r="CV432" s="1287" t="s">
        <v>1854</v>
      </c>
      <c r="CW432" s="1287" t="s">
        <v>1854</v>
      </c>
      <c r="CX432" s="1289" t="s">
        <v>1854</v>
      </c>
      <c r="CY432" s="1287" t="s">
        <v>1854</v>
      </c>
      <c r="CZ432" s="1287" t="s">
        <v>1854</v>
      </c>
      <c r="DA432" s="1287" t="s">
        <v>1854</v>
      </c>
      <c r="DB432" s="1289" t="s">
        <v>1854</v>
      </c>
      <c r="DC432" s="788"/>
      <c r="DD432" s="816">
        <v>1</v>
      </c>
      <c r="DE432" s="817"/>
    </row>
    <row r="433" spans="1:109" ht="25.5">
      <c r="A433" s="775" t="s">
        <v>999</v>
      </c>
      <c r="B433" s="776">
        <v>427</v>
      </c>
      <c r="C433" s="792" t="s">
        <v>3652</v>
      </c>
      <c r="D433" s="776" t="s">
        <v>3648</v>
      </c>
      <c r="E433" s="776" t="s">
        <v>1801</v>
      </c>
      <c r="F433" s="788" t="s">
        <v>3653</v>
      </c>
      <c r="G433" s="793" t="s">
        <v>3654</v>
      </c>
      <c r="H433" s="794" t="s">
        <v>3655</v>
      </c>
      <c r="I433" s="795"/>
      <c r="J433" s="796"/>
      <c r="K433" s="796"/>
      <c r="L433" s="796"/>
      <c r="M433" s="796">
        <v>1</v>
      </c>
      <c r="N433" s="796"/>
      <c r="O433" s="796"/>
      <c r="P433" s="797"/>
      <c r="Q433" s="798">
        <f t="shared" si="6"/>
        <v>1</v>
      </c>
      <c r="R433" s="792" t="s">
        <v>963</v>
      </c>
      <c r="S433" s="776"/>
      <c r="T433" s="799"/>
      <c r="U433" s="776" t="s">
        <v>2030</v>
      </c>
      <c r="V433" s="776" t="s">
        <v>990</v>
      </c>
      <c r="W433" s="776" t="s">
        <v>387</v>
      </c>
      <c r="X433" s="1278">
        <v>0</v>
      </c>
      <c r="Y433" s="822" t="s">
        <v>966</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1854</v>
      </c>
      <c r="BR433" s="803" t="s">
        <v>1854</v>
      </c>
      <c r="BS433" s="803" t="s">
        <v>1854</v>
      </c>
      <c r="BT433" s="803" t="s">
        <v>1854</v>
      </c>
      <c r="BU433" s="808" t="s">
        <v>1854</v>
      </c>
      <c r="BV433" s="809" t="s">
        <v>1854</v>
      </c>
      <c r="BW433" s="810" t="s">
        <v>1854</v>
      </c>
      <c r="BX433" s="810" t="s">
        <v>1854</v>
      </c>
      <c r="BY433" s="810" t="s">
        <v>1854</v>
      </c>
      <c r="BZ433" s="810" t="s">
        <v>1854</v>
      </c>
      <c r="CA433" s="919" t="s">
        <v>1854</v>
      </c>
      <c r="CB433" s="917" t="s">
        <v>1854</v>
      </c>
      <c r="CC433" s="917" t="s">
        <v>1854</v>
      </c>
      <c r="CD433" s="803" t="s">
        <v>1854</v>
      </c>
      <c r="CE433" s="808" t="s">
        <v>1854</v>
      </c>
      <c r="CF433" s="803" t="s">
        <v>1854</v>
      </c>
      <c r="CG433" s="803" t="s">
        <v>1854</v>
      </c>
      <c r="CH433" s="803" t="s">
        <v>1854</v>
      </c>
      <c r="CI433" s="803" t="s">
        <v>1854</v>
      </c>
      <c r="CJ433" s="808" t="s">
        <v>1854</v>
      </c>
      <c r="CK433" s="811" t="s">
        <v>1854</v>
      </c>
      <c r="CL433" s="803" t="s">
        <v>1854</v>
      </c>
      <c r="CM433" s="803" t="s">
        <v>1854</v>
      </c>
      <c r="CN433" s="803" t="s">
        <v>1854</v>
      </c>
      <c r="CO433" s="808" t="s">
        <v>1854</v>
      </c>
      <c r="CP433" s="811" t="s">
        <v>1854</v>
      </c>
      <c r="CQ433" s="803" t="s">
        <v>1854</v>
      </c>
      <c r="CR433" s="803" t="s">
        <v>1854</v>
      </c>
      <c r="CS433" s="803" t="s">
        <v>1854</v>
      </c>
      <c r="CT433" s="808" t="s">
        <v>1854</v>
      </c>
      <c r="CU433" s="1288" t="s">
        <v>1854</v>
      </c>
      <c r="CV433" s="1287" t="s">
        <v>1854</v>
      </c>
      <c r="CW433" s="1287" t="s">
        <v>1854</v>
      </c>
      <c r="CX433" s="1289" t="s">
        <v>1854</v>
      </c>
      <c r="CY433" s="1287" t="s">
        <v>1854</v>
      </c>
      <c r="CZ433" s="1287" t="s">
        <v>1854</v>
      </c>
      <c r="DA433" s="1287" t="s">
        <v>1854</v>
      </c>
      <c r="DB433" s="1289" t="s">
        <v>1854</v>
      </c>
      <c r="DC433" s="788"/>
      <c r="DD433" s="816">
        <v>1</v>
      </c>
      <c r="DE433" s="817"/>
    </row>
    <row r="434" spans="1:109" ht="25.5">
      <c r="A434" s="775" t="s">
        <v>999</v>
      </c>
      <c r="B434" s="776">
        <v>428</v>
      </c>
      <c r="C434" s="792" t="s">
        <v>3656</v>
      </c>
      <c r="D434" s="776" t="s">
        <v>3648</v>
      </c>
      <c r="E434" s="776" t="s">
        <v>1819</v>
      </c>
      <c r="F434" s="788" t="s">
        <v>3657</v>
      </c>
      <c r="G434" s="793" t="s">
        <v>3658</v>
      </c>
      <c r="H434" s="794" t="s">
        <v>3659</v>
      </c>
      <c r="I434" s="795"/>
      <c r="J434" s="796"/>
      <c r="K434" s="796"/>
      <c r="L434" s="796"/>
      <c r="M434" s="796">
        <v>1</v>
      </c>
      <c r="N434" s="796"/>
      <c r="O434" s="796"/>
      <c r="P434" s="797"/>
      <c r="Q434" s="798">
        <f t="shared" si="6"/>
        <v>1</v>
      </c>
      <c r="R434" s="792" t="s">
        <v>963</v>
      </c>
      <c r="S434" s="776"/>
      <c r="T434" s="799"/>
      <c r="U434" s="776" t="s">
        <v>2030</v>
      </c>
      <c r="V434" s="776" t="s">
        <v>269</v>
      </c>
      <c r="W434" s="776" t="s">
        <v>1061</v>
      </c>
      <c r="X434" s="832">
        <v>2</v>
      </c>
      <c r="Y434" s="822" t="s">
        <v>977</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1854</v>
      </c>
      <c r="BR434" s="803" t="s">
        <v>1854</v>
      </c>
      <c r="BS434" s="803" t="s">
        <v>1854</v>
      </c>
      <c r="BT434" s="803" t="s">
        <v>1854</v>
      </c>
      <c r="BU434" s="808" t="s">
        <v>1854</v>
      </c>
      <c r="BV434" s="809" t="s">
        <v>1854</v>
      </c>
      <c r="BW434" s="810" t="s">
        <v>1854</v>
      </c>
      <c r="BX434" s="810" t="s">
        <v>1854</v>
      </c>
      <c r="BY434" s="810" t="s">
        <v>1854</v>
      </c>
      <c r="BZ434" s="810" t="s">
        <v>1854</v>
      </c>
      <c r="CA434" s="919" t="s">
        <v>1854</v>
      </c>
      <c r="CB434" s="917" t="s">
        <v>1854</v>
      </c>
      <c r="CC434" s="917" t="s">
        <v>1854</v>
      </c>
      <c r="CD434" s="803" t="s">
        <v>1854</v>
      </c>
      <c r="CE434" s="808" t="s">
        <v>1854</v>
      </c>
      <c r="CF434" s="803" t="s">
        <v>1854</v>
      </c>
      <c r="CG434" s="803" t="s">
        <v>1854</v>
      </c>
      <c r="CH434" s="803" t="s">
        <v>1854</v>
      </c>
      <c r="CI434" s="803" t="s">
        <v>1854</v>
      </c>
      <c r="CJ434" s="808" t="s">
        <v>1854</v>
      </c>
      <c r="CK434" s="811" t="s">
        <v>1854</v>
      </c>
      <c r="CL434" s="803" t="s">
        <v>1854</v>
      </c>
      <c r="CM434" s="803" t="s">
        <v>1854</v>
      </c>
      <c r="CN434" s="803" t="s">
        <v>1854</v>
      </c>
      <c r="CO434" s="808" t="s">
        <v>1854</v>
      </c>
      <c r="CP434" s="811" t="s">
        <v>1854</v>
      </c>
      <c r="CQ434" s="803" t="s">
        <v>1854</v>
      </c>
      <c r="CR434" s="803" t="s">
        <v>1854</v>
      </c>
      <c r="CS434" s="803" t="s">
        <v>1854</v>
      </c>
      <c r="CT434" s="808" t="s">
        <v>1854</v>
      </c>
      <c r="CU434" s="1288" t="s">
        <v>1854</v>
      </c>
      <c r="CV434" s="1287" t="s">
        <v>1854</v>
      </c>
      <c r="CW434" s="1287" t="s">
        <v>1854</v>
      </c>
      <c r="CX434" s="1289" t="s">
        <v>1854</v>
      </c>
      <c r="CY434" s="1287" t="s">
        <v>1854</v>
      </c>
      <c r="CZ434" s="1287" t="s">
        <v>1854</v>
      </c>
      <c r="DA434" s="1287" t="s">
        <v>1854</v>
      </c>
      <c r="DB434" s="1289" t="s">
        <v>1854</v>
      </c>
      <c r="DC434" s="788"/>
      <c r="DD434" s="816">
        <v>1</v>
      </c>
      <c r="DE434" s="817"/>
    </row>
    <row r="435" spans="1:109" ht="38.25">
      <c r="A435" s="775" t="s">
        <v>999</v>
      </c>
      <c r="B435" s="776">
        <v>429</v>
      </c>
      <c r="C435" s="792" t="s">
        <v>3660</v>
      </c>
      <c r="D435" s="776" t="s">
        <v>3648</v>
      </c>
      <c r="E435" s="776" t="s">
        <v>1819</v>
      </c>
      <c r="F435" s="788" t="s">
        <v>3661</v>
      </c>
      <c r="G435" s="793" t="s">
        <v>3662</v>
      </c>
      <c r="H435" s="794" t="s">
        <v>3663</v>
      </c>
      <c r="I435" s="795"/>
      <c r="J435" s="796"/>
      <c r="K435" s="796"/>
      <c r="L435" s="796"/>
      <c r="M435" s="796">
        <v>1</v>
      </c>
      <c r="N435" s="796"/>
      <c r="O435" s="796"/>
      <c r="P435" s="797"/>
      <c r="Q435" s="798">
        <f t="shared" si="6"/>
        <v>1</v>
      </c>
      <c r="R435" s="792" t="s">
        <v>963</v>
      </c>
      <c r="S435" s="776"/>
      <c r="T435" s="799"/>
      <c r="U435" s="776" t="s">
        <v>2030</v>
      </c>
      <c r="V435" s="776" t="s">
        <v>269</v>
      </c>
      <c r="W435" s="776" t="s">
        <v>1061</v>
      </c>
      <c r="X435" s="832">
        <v>1</v>
      </c>
      <c r="Y435" s="822" t="s">
        <v>966</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1854</v>
      </c>
      <c r="BR435" s="803" t="s">
        <v>1854</v>
      </c>
      <c r="BS435" s="803" t="s">
        <v>1854</v>
      </c>
      <c r="BT435" s="803" t="s">
        <v>1854</v>
      </c>
      <c r="BU435" s="808" t="s">
        <v>1854</v>
      </c>
      <c r="BV435" s="809" t="s">
        <v>1854</v>
      </c>
      <c r="BW435" s="810" t="s">
        <v>1854</v>
      </c>
      <c r="BX435" s="810" t="s">
        <v>1854</v>
      </c>
      <c r="BY435" s="810" t="s">
        <v>1854</v>
      </c>
      <c r="BZ435" s="810" t="s">
        <v>1854</v>
      </c>
      <c r="CA435" s="811" t="s">
        <v>1854</v>
      </c>
      <c r="CB435" s="803" t="s">
        <v>1854</v>
      </c>
      <c r="CC435" s="803" t="s">
        <v>1854</v>
      </c>
      <c r="CD435" s="803" t="s">
        <v>1854</v>
      </c>
      <c r="CE435" s="808" t="s">
        <v>1854</v>
      </c>
      <c r="CF435" s="803" t="s">
        <v>1854</v>
      </c>
      <c r="CG435" s="803" t="s">
        <v>1854</v>
      </c>
      <c r="CH435" s="803" t="s">
        <v>1854</v>
      </c>
      <c r="CI435" s="803" t="s">
        <v>1854</v>
      </c>
      <c r="CJ435" s="808" t="s">
        <v>1854</v>
      </c>
      <c r="CK435" s="811" t="s">
        <v>1854</v>
      </c>
      <c r="CL435" s="803" t="s">
        <v>1854</v>
      </c>
      <c r="CM435" s="803" t="s">
        <v>1854</v>
      </c>
      <c r="CN435" s="803" t="s">
        <v>1854</v>
      </c>
      <c r="CO435" s="808" t="s">
        <v>1854</v>
      </c>
      <c r="CP435" s="811" t="s">
        <v>1854</v>
      </c>
      <c r="CQ435" s="803" t="s">
        <v>1854</v>
      </c>
      <c r="CR435" s="803" t="s">
        <v>1854</v>
      </c>
      <c r="CS435" s="803" t="s">
        <v>1854</v>
      </c>
      <c r="CT435" s="808" t="s">
        <v>1854</v>
      </c>
      <c r="CU435" s="1288" t="s">
        <v>1854</v>
      </c>
      <c r="CV435" s="1287" t="s">
        <v>1854</v>
      </c>
      <c r="CW435" s="1287" t="s">
        <v>1854</v>
      </c>
      <c r="CX435" s="1289" t="s">
        <v>1854</v>
      </c>
      <c r="CY435" s="1287" t="s">
        <v>1854</v>
      </c>
      <c r="CZ435" s="1287" t="s">
        <v>1854</v>
      </c>
      <c r="DA435" s="1287" t="s">
        <v>1854</v>
      </c>
      <c r="DB435" s="1289" t="s">
        <v>1854</v>
      </c>
      <c r="DC435" s="788"/>
      <c r="DD435" s="816">
        <v>1</v>
      </c>
      <c r="DE435" s="817"/>
    </row>
    <row r="436" spans="1:109">
      <c r="A436" s="775" t="s">
        <v>999</v>
      </c>
      <c r="B436" s="776">
        <v>430</v>
      </c>
      <c r="C436" s="792" t="s">
        <v>3664</v>
      </c>
      <c r="D436" s="776" t="s">
        <v>3492</v>
      </c>
      <c r="E436" s="776" t="s">
        <v>1819</v>
      </c>
      <c r="F436" s="788" t="s">
        <v>3665</v>
      </c>
      <c r="G436" s="793" t="s">
        <v>3666</v>
      </c>
      <c r="H436" s="794" t="s">
        <v>3667</v>
      </c>
      <c r="I436" s="795"/>
      <c r="J436" s="796">
        <v>1</v>
      </c>
      <c r="K436" s="796"/>
      <c r="L436" s="796"/>
      <c r="M436" s="796"/>
      <c r="N436" s="796"/>
      <c r="O436" s="796"/>
      <c r="P436" s="797"/>
      <c r="Q436" s="798">
        <f t="shared" si="6"/>
        <v>1</v>
      </c>
      <c r="R436" s="792" t="s">
        <v>983</v>
      </c>
      <c r="S436" s="776" t="s">
        <v>964</v>
      </c>
      <c r="T436" s="799" t="s">
        <v>976</v>
      </c>
      <c r="U436" s="776" t="s">
        <v>1838</v>
      </c>
      <c r="V436" s="776" t="s">
        <v>1030</v>
      </c>
      <c r="W436" s="776" t="s">
        <v>3667</v>
      </c>
      <c r="X436" s="1321">
        <v>0</v>
      </c>
      <c r="Y436" s="824" t="s">
        <v>977</v>
      </c>
      <c r="Z436" s="793"/>
      <c r="AA436" s="788"/>
      <c r="AB436" s="788"/>
      <c r="AC436" s="788"/>
      <c r="AD436" s="788"/>
      <c r="AE436" s="788"/>
      <c r="AF436" s="802"/>
      <c r="AG436" s="803"/>
      <c r="AH436" s="803"/>
      <c r="AI436" s="803"/>
      <c r="AJ436" s="803"/>
      <c r="AK436" s="803"/>
      <c r="AL436" s="803"/>
      <c r="AM436" s="803"/>
      <c r="AN436" s="803"/>
      <c r="AO436" s="803"/>
      <c r="AP436" s="803"/>
      <c r="AQ436" s="811" t="s">
        <v>879</v>
      </c>
      <c r="AR436" s="803" t="s">
        <v>879</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961</v>
      </c>
      <c r="BQ436" s="811" t="s">
        <v>1854</v>
      </c>
      <c r="BR436" s="803" t="s">
        <v>1854</v>
      </c>
      <c r="BS436" s="803" t="s">
        <v>1854</v>
      </c>
      <c r="BT436" s="803" t="s">
        <v>1854</v>
      </c>
      <c r="BU436" s="808" t="s">
        <v>1854</v>
      </c>
      <c r="BV436" s="809" t="s">
        <v>1854</v>
      </c>
      <c r="BW436" s="810" t="s">
        <v>1854</v>
      </c>
      <c r="BX436" s="810" t="s">
        <v>1854</v>
      </c>
      <c r="BY436" s="810" t="s">
        <v>1854</v>
      </c>
      <c r="BZ436" s="810" t="s">
        <v>1854</v>
      </c>
      <c r="CA436" s="811" t="s">
        <v>1854</v>
      </c>
      <c r="CB436" s="803" t="s">
        <v>1854</v>
      </c>
      <c r="CC436" s="803" t="s">
        <v>1854</v>
      </c>
      <c r="CD436" s="803" t="s">
        <v>1854</v>
      </c>
      <c r="CE436" s="808" t="s">
        <v>1854</v>
      </c>
      <c r="CF436" s="803" t="s">
        <v>1854</v>
      </c>
      <c r="CG436" s="803" t="s">
        <v>1854</v>
      </c>
      <c r="CH436" s="803" t="s">
        <v>1854</v>
      </c>
      <c r="CI436" s="803" t="s">
        <v>1854</v>
      </c>
      <c r="CJ436" s="808" t="s">
        <v>1854</v>
      </c>
      <c r="CK436" s="811" t="s">
        <v>1854</v>
      </c>
      <c r="CL436" s="803" t="s">
        <v>1854</v>
      </c>
      <c r="CM436" s="803" t="s">
        <v>1854</v>
      </c>
      <c r="CN436" s="803" t="s">
        <v>1854</v>
      </c>
      <c r="CO436" s="808" t="s">
        <v>1854</v>
      </c>
      <c r="CP436" s="811" t="s">
        <v>1854</v>
      </c>
      <c r="CQ436" s="803" t="s">
        <v>1854</v>
      </c>
      <c r="CR436" s="803" t="s">
        <v>1854</v>
      </c>
      <c r="CS436" s="803" t="s">
        <v>1854</v>
      </c>
      <c r="CT436" s="808" t="s">
        <v>1854</v>
      </c>
      <c r="CU436" s="1288">
        <v>-0.51900000000000002</v>
      </c>
      <c r="CV436" s="1287" t="s">
        <v>1854</v>
      </c>
      <c r="CW436" s="1287" t="s">
        <v>1854</v>
      </c>
      <c r="CX436" s="1289" t="s">
        <v>1854</v>
      </c>
      <c r="CY436" s="1287" t="s">
        <v>1854</v>
      </c>
      <c r="CZ436" s="1287" t="s">
        <v>1854</v>
      </c>
      <c r="DA436" s="1287" t="s">
        <v>1854</v>
      </c>
      <c r="DB436" s="1289" t="s">
        <v>1854</v>
      </c>
      <c r="DC436" s="788" t="s">
        <v>972</v>
      </c>
      <c r="DD436" s="816">
        <v>1</v>
      </c>
      <c r="DE436" s="817"/>
    </row>
    <row r="437" spans="1:109">
      <c r="A437" s="775" t="s">
        <v>999</v>
      </c>
      <c r="B437" s="776">
        <v>431</v>
      </c>
      <c r="C437" s="792" t="s">
        <v>3668</v>
      </c>
      <c r="D437" s="776" t="s">
        <v>3492</v>
      </c>
      <c r="E437" s="776" t="s">
        <v>1819</v>
      </c>
      <c r="F437" s="788" t="s">
        <v>3669</v>
      </c>
      <c r="G437" s="793" t="s">
        <v>3670</v>
      </c>
      <c r="H437" s="794" t="s">
        <v>3671</v>
      </c>
      <c r="I437" s="795"/>
      <c r="J437" s="796">
        <v>1</v>
      </c>
      <c r="K437" s="796"/>
      <c r="L437" s="796"/>
      <c r="M437" s="796"/>
      <c r="N437" s="796"/>
      <c r="O437" s="796"/>
      <c r="P437" s="797"/>
      <c r="Q437" s="798">
        <f t="shared" si="6"/>
        <v>1</v>
      </c>
      <c r="R437" s="792" t="s">
        <v>983</v>
      </c>
      <c r="S437" s="776" t="s">
        <v>964</v>
      </c>
      <c r="T437" s="799" t="s">
        <v>976</v>
      </c>
      <c r="U437" s="776" t="s">
        <v>1838</v>
      </c>
      <c r="V437" s="776" t="s">
        <v>1030</v>
      </c>
      <c r="W437" s="776" t="s">
        <v>3671</v>
      </c>
      <c r="X437" s="1321">
        <v>0</v>
      </c>
      <c r="Y437" s="824" t="s">
        <v>977</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961</v>
      </c>
      <c r="BQ437" s="811" t="s">
        <v>1854</v>
      </c>
      <c r="BR437" s="803" t="s">
        <v>1854</v>
      </c>
      <c r="BS437" s="803" t="s">
        <v>1854</v>
      </c>
      <c r="BT437" s="803" t="s">
        <v>1854</v>
      </c>
      <c r="BU437" s="808" t="s">
        <v>1854</v>
      </c>
      <c r="BV437" s="809" t="s">
        <v>1854</v>
      </c>
      <c r="BW437" s="810" t="s">
        <v>1854</v>
      </c>
      <c r="BX437" s="810" t="s">
        <v>1854</v>
      </c>
      <c r="BY437" s="810" t="s">
        <v>1854</v>
      </c>
      <c r="BZ437" s="810" t="s">
        <v>1854</v>
      </c>
      <c r="CA437" s="811" t="s">
        <v>1854</v>
      </c>
      <c r="CB437" s="803" t="s">
        <v>1854</v>
      </c>
      <c r="CC437" s="803" t="s">
        <v>1854</v>
      </c>
      <c r="CD437" s="803" t="s">
        <v>1854</v>
      </c>
      <c r="CE437" s="808" t="s">
        <v>1854</v>
      </c>
      <c r="CF437" s="803" t="s">
        <v>1854</v>
      </c>
      <c r="CG437" s="803" t="s">
        <v>1854</v>
      </c>
      <c r="CH437" s="803" t="s">
        <v>1854</v>
      </c>
      <c r="CI437" s="803" t="s">
        <v>1854</v>
      </c>
      <c r="CJ437" s="808" t="s">
        <v>1854</v>
      </c>
      <c r="CK437" s="811" t="s">
        <v>1854</v>
      </c>
      <c r="CL437" s="803" t="s">
        <v>1854</v>
      </c>
      <c r="CM437" s="803" t="s">
        <v>1854</v>
      </c>
      <c r="CN437" s="803" t="s">
        <v>1854</v>
      </c>
      <c r="CO437" s="808" t="s">
        <v>1854</v>
      </c>
      <c r="CP437" s="811" t="s">
        <v>1854</v>
      </c>
      <c r="CQ437" s="803" t="s">
        <v>1854</v>
      </c>
      <c r="CR437" s="803" t="s">
        <v>1854</v>
      </c>
      <c r="CS437" s="803" t="s">
        <v>1854</v>
      </c>
      <c r="CT437" s="808" t="s">
        <v>1854</v>
      </c>
      <c r="CU437" s="1288">
        <v>-0.59</v>
      </c>
      <c r="CV437" s="1287" t="s">
        <v>1854</v>
      </c>
      <c r="CW437" s="1287" t="s">
        <v>1854</v>
      </c>
      <c r="CX437" s="1289" t="s">
        <v>1854</v>
      </c>
      <c r="CY437" s="1287" t="s">
        <v>1854</v>
      </c>
      <c r="CZ437" s="1287" t="s">
        <v>1854</v>
      </c>
      <c r="DA437" s="1287" t="s">
        <v>1854</v>
      </c>
      <c r="DB437" s="1289" t="s">
        <v>1854</v>
      </c>
      <c r="DC437" s="788" t="s">
        <v>972</v>
      </c>
      <c r="DD437" s="816">
        <v>1</v>
      </c>
      <c r="DE437" s="817"/>
    </row>
    <row r="438" spans="1:109">
      <c r="A438" s="775" t="s">
        <v>999</v>
      </c>
      <c r="B438" s="776">
        <v>432</v>
      </c>
      <c r="C438" s="792" t="s">
        <v>3672</v>
      </c>
      <c r="D438" s="776" t="s">
        <v>1822</v>
      </c>
      <c r="E438" s="776" t="s">
        <v>1819</v>
      </c>
      <c r="F438" s="788" t="s">
        <v>3673</v>
      </c>
      <c r="G438" s="793" t="s">
        <v>3674</v>
      </c>
      <c r="H438" s="794" t="s">
        <v>3675</v>
      </c>
      <c r="I438" s="795"/>
      <c r="J438" s="796">
        <v>0.7</v>
      </c>
      <c r="K438" s="796">
        <v>0.3</v>
      </c>
      <c r="L438" s="796"/>
      <c r="M438" s="796"/>
      <c r="N438" s="796"/>
      <c r="O438" s="796"/>
      <c r="P438" s="797"/>
      <c r="Q438" s="798">
        <f t="shared" si="6"/>
        <v>1</v>
      </c>
      <c r="R438" s="792" t="s">
        <v>983</v>
      </c>
      <c r="S438" s="776" t="s">
        <v>964</v>
      </c>
      <c r="T438" s="799" t="s">
        <v>965</v>
      </c>
      <c r="U438" s="776" t="s">
        <v>1822</v>
      </c>
      <c r="V438" s="776" t="s">
        <v>1030</v>
      </c>
      <c r="W438" s="776" t="s">
        <v>3675</v>
      </c>
      <c r="X438" s="1321">
        <v>0</v>
      </c>
      <c r="Y438" s="824" t="s">
        <v>977</v>
      </c>
      <c r="Z438" s="793"/>
      <c r="AA438" s="788"/>
      <c r="AB438" s="788"/>
      <c r="AC438" s="788"/>
      <c r="AD438" s="788"/>
      <c r="AE438" s="788"/>
      <c r="AF438" s="802"/>
      <c r="AG438" s="917"/>
      <c r="AH438" s="803"/>
      <c r="AI438" s="803"/>
      <c r="AJ438" s="803"/>
      <c r="AK438" s="803"/>
      <c r="AL438" s="803"/>
      <c r="AM438" s="803"/>
      <c r="AN438" s="803"/>
      <c r="AO438" s="803"/>
      <c r="AP438" s="803"/>
      <c r="AQ438" s="811" t="s">
        <v>3676</v>
      </c>
      <c r="AR438" s="803" t="s">
        <v>3676</v>
      </c>
      <c r="AS438" s="803" t="s">
        <v>3676</v>
      </c>
      <c r="AT438" s="803" t="s">
        <v>3676</v>
      </c>
      <c r="AU438" s="808" t="s">
        <v>3676</v>
      </c>
      <c r="AV438" s="919"/>
      <c r="AW438" s="917"/>
      <c r="AX438" s="917"/>
      <c r="AY438" s="917"/>
      <c r="AZ438" s="917"/>
      <c r="BA438" s="917"/>
      <c r="BB438" s="917"/>
      <c r="BC438" s="917"/>
      <c r="BD438" s="917"/>
      <c r="BE438" s="917"/>
      <c r="BF438" s="917"/>
      <c r="BG438" s="917"/>
      <c r="BH438" s="917"/>
      <c r="BI438" s="917"/>
      <c r="BJ438" s="917"/>
      <c r="BK438" s="918"/>
      <c r="BL438" s="792" t="s">
        <v>961</v>
      </c>
      <c r="BM438" s="788" t="s">
        <v>961</v>
      </c>
      <c r="BN438" s="788" t="s">
        <v>961</v>
      </c>
      <c r="BO438" s="788" t="s">
        <v>961</v>
      </c>
      <c r="BP438" s="799" t="s">
        <v>961</v>
      </c>
      <c r="BQ438" s="811" t="s">
        <v>1854</v>
      </c>
      <c r="BR438" s="803" t="s">
        <v>1854</v>
      </c>
      <c r="BS438" s="803" t="s">
        <v>1854</v>
      </c>
      <c r="BT438" s="803" t="s">
        <v>1854</v>
      </c>
      <c r="BU438" s="808" t="s">
        <v>1854</v>
      </c>
      <c r="BV438" s="809" t="s">
        <v>1854</v>
      </c>
      <c r="BW438" s="810" t="s">
        <v>1854</v>
      </c>
      <c r="BX438" s="810" t="s">
        <v>1854</v>
      </c>
      <c r="BY438" s="810" t="s">
        <v>1854</v>
      </c>
      <c r="BZ438" s="810" t="s">
        <v>1854</v>
      </c>
      <c r="CA438" s="811" t="s">
        <v>1854</v>
      </c>
      <c r="CB438" s="803" t="s">
        <v>1854</v>
      </c>
      <c r="CC438" s="803" t="s">
        <v>1854</v>
      </c>
      <c r="CD438" s="803" t="s">
        <v>1854</v>
      </c>
      <c r="CE438" s="808" t="s">
        <v>1854</v>
      </c>
      <c r="CF438" s="803" t="s">
        <v>1854</v>
      </c>
      <c r="CG438" s="803" t="s">
        <v>1854</v>
      </c>
      <c r="CH438" s="803" t="s">
        <v>1854</v>
      </c>
      <c r="CI438" s="803" t="s">
        <v>1854</v>
      </c>
      <c r="CJ438" s="808" t="s">
        <v>1854</v>
      </c>
      <c r="CK438" s="811" t="s">
        <v>1854</v>
      </c>
      <c r="CL438" s="803" t="s">
        <v>1854</v>
      </c>
      <c r="CM438" s="803" t="s">
        <v>1854</v>
      </c>
      <c r="CN438" s="803" t="s">
        <v>1854</v>
      </c>
      <c r="CO438" s="808" t="s">
        <v>1854</v>
      </c>
      <c r="CP438" s="811" t="s">
        <v>1854</v>
      </c>
      <c r="CQ438" s="803" t="s">
        <v>1854</v>
      </c>
      <c r="CR438" s="803" t="s">
        <v>1854</v>
      </c>
      <c r="CS438" s="803" t="s">
        <v>1854</v>
      </c>
      <c r="CT438" s="808" t="s">
        <v>1854</v>
      </c>
      <c r="CU438" s="1288">
        <v>-5.14</v>
      </c>
      <c r="CV438" s="1287" t="s">
        <v>1854</v>
      </c>
      <c r="CW438" s="1287" t="s">
        <v>1854</v>
      </c>
      <c r="CX438" s="1289" t="s">
        <v>1854</v>
      </c>
      <c r="CY438" s="1287" t="s">
        <v>1854</v>
      </c>
      <c r="CZ438" s="1287" t="s">
        <v>1854</v>
      </c>
      <c r="DA438" s="1287" t="s">
        <v>1854</v>
      </c>
      <c r="DB438" s="1289" t="s">
        <v>1854</v>
      </c>
      <c r="DC438" s="788" t="s">
        <v>972</v>
      </c>
      <c r="DD438" s="816">
        <v>1</v>
      </c>
      <c r="DE438" s="817"/>
    </row>
    <row r="439" spans="1:109" ht="38.25">
      <c r="A439" s="775" t="s">
        <v>1003</v>
      </c>
      <c r="B439" s="776">
        <v>433</v>
      </c>
      <c r="C439" s="792" t="s">
        <v>3677</v>
      </c>
      <c r="D439" s="776" t="s">
        <v>3678</v>
      </c>
      <c r="E439" s="776" t="s">
        <v>1819</v>
      </c>
      <c r="F439" s="788" t="s">
        <v>3679</v>
      </c>
      <c r="G439" s="793" t="s">
        <v>1843</v>
      </c>
      <c r="H439" s="794" t="s">
        <v>3680</v>
      </c>
      <c r="I439" s="795"/>
      <c r="J439" s="796"/>
      <c r="K439" s="796"/>
      <c r="L439" s="796"/>
      <c r="M439" s="796">
        <v>1</v>
      </c>
      <c r="N439" s="796"/>
      <c r="O439" s="796"/>
      <c r="P439" s="797"/>
      <c r="Q439" s="798">
        <f t="shared" si="6"/>
        <v>1</v>
      </c>
      <c r="R439" s="792" t="s">
        <v>986</v>
      </c>
      <c r="S439" s="776" t="s">
        <v>964</v>
      </c>
      <c r="T439" s="799" t="s">
        <v>965</v>
      </c>
      <c r="U439" s="776" t="s">
        <v>1027</v>
      </c>
      <c r="V439" s="776" t="s">
        <v>1039</v>
      </c>
      <c r="W439" s="776" t="s">
        <v>3681</v>
      </c>
      <c r="X439" s="1315">
        <v>2</v>
      </c>
      <c r="Y439" s="824" t="s">
        <v>966</v>
      </c>
      <c r="Z439" s="793" t="s">
        <v>1843</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1003</v>
      </c>
      <c r="B440" s="776">
        <v>434</v>
      </c>
      <c r="C440" s="792" t="s">
        <v>3682</v>
      </c>
      <c r="D440" s="776" t="s">
        <v>3678</v>
      </c>
      <c r="E440" s="776" t="s">
        <v>1819</v>
      </c>
      <c r="F440" s="788" t="s">
        <v>3683</v>
      </c>
      <c r="G440" s="793" t="s">
        <v>2171</v>
      </c>
      <c r="H440" s="794" t="s">
        <v>2172</v>
      </c>
      <c r="I440" s="795"/>
      <c r="J440" s="796"/>
      <c r="K440" s="796"/>
      <c r="L440" s="796"/>
      <c r="M440" s="796"/>
      <c r="N440" s="796"/>
      <c r="O440" s="796"/>
      <c r="P440" s="797"/>
      <c r="Q440" s="798">
        <f t="shared" si="6"/>
        <v>0</v>
      </c>
      <c r="R440" s="792" t="s">
        <v>963</v>
      </c>
      <c r="S440" s="776"/>
      <c r="T440" s="799"/>
      <c r="U440" s="776"/>
      <c r="V440" s="776" t="s">
        <v>269</v>
      </c>
      <c r="W440" s="776"/>
      <c r="X440" s="1314">
        <v>0</v>
      </c>
      <c r="Y440" s="824" t="s">
        <v>966</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1854</v>
      </c>
      <c r="BR440" s="803" t="s">
        <v>1854</v>
      </c>
      <c r="BS440" s="803" t="s">
        <v>1854</v>
      </c>
      <c r="BT440" s="803" t="s">
        <v>1854</v>
      </c>
      <c r="BU440" s="808" t="s">
        <v>1854</v>
      </c>
      <c r="BV440" s="811" t="s">
        <v>1854</v>
      </c>
      <c r="BW440" s="803" t="s">
        <v>1854</v>
      </c>
      <c r="BX440" s="803" t="s">
        <v>1854</v>
      </c>
      <c r="BY440" s="803" t="s">
        <v>1854</v>
      </c>
      <c r="BZ440" s="803" t="s">
        <v>1854</v>
      </c>
      <c r="CA440" s="811" t="s">
        <v>1854</v>
      </c>
      <c r="CB440" s="803" t="s">
        <v>1854</v>
      </c>
      <c r="CC440" s="803" t="s">
        <v>1854</v>
      </c>
      <c r="CD440" s="803" t="s">
        <v>1854</v>
      </c>
      <c r="CE440" s="808" t="s">
        <v>1854</v>
      </c>
      <c r="CF440" s="803" t="s">
        <v>1854</v>
      </c>
      <c r="CG440" s="803" t="s">
        <v>1854</v>
      </c>
      <c r="CH440" s="803" t="s">
        <v>1854</v>
      </c>
      <c r="CI440" s="803" t="s">
        <v>1854</v>
      </c>
      <c r="CJ440" s="808" t="s">
        <v>1854</v>
      </c>
      <c r="CK440" s="811" t="s">
        <v>1854</v>
      </c>
      <c r="CL440" s="803" t="s">
        <v>1854</v>
      </c>
      <c r="CM440" s="803" t="s">
        <v>1854</v>
      </c>
      <c r="CN440" s="803" t="s">
        <v>1854</v>
      </c>
      <c r="CO440" s="808" t="s">
        <v>1854</v>
      </c>
      <c r="CP440" s="811" t="s">
        <v>1854</v>
      </c>
      <c r="CQ440" s="803" t="s">
        <v>1854</v>
      </c>
      <c r="CR440" s="803" t="s">
        <v>1854</v>
      </c>
      <c r="CS440" s="803" t="s">
        <v>1854</v>
      </c>
      <c r="CT440" s="808" t="s">
        <v>1854</v>
      </c>
      <c r="CU440" s="1288" t="s">
        <v>1854</v>
      </c>
      <c r="CV440" s="1287" t="s">
        <v>1854</v>
      </c>
      <c r="CW440" s="1287" t="s">
        <v>1854</v>
      </c>
      <c r="CX440" s="1289" t="s">
        <v>1854</v>
      </c>
      <c r="CY440" s="1287" t="s">
        <v>1854</v>
      </c>
      <c r="CZ440" s="1287" t="s">
        <v>1854</v>
      </c>
      <c r="DA440" s="1287" t="s">
        <v>1854</v>
      </c>
      <c r="DB440" s="1289" t="s">
        <v>1854</v>
      </c>
      <c r="DC440" s="788"/>
      <c r="DD440" s="816"/>
      <c r="DE440" s="817"/>
    </row>
    <row r="441" spans="1:109" ht="51">
      <c r="A441" s="775" t="s">
        <v>1003</v>
      </c>
      <c r="B441" s="776">
        <v>435</v>
      </c>
      <c r="C441" s="792" t="s">
        <v>3684</v>
      </c>
      <c r="D441" s="776" t="s">
        <v>3678</v>
      </c>
      <c r="E441" s="776" t="s">
        <v>1819</v>
      </c>
      <c r="F441" s="788" t="s">
        <v>3685</v>
      </c>
      <c r="G441" s="793" t="s">
        <v>1847</v>
      </c>
      <c r="H441" s="794" t="s">
        <v>3686</v>
      </c>
      <c r="I441" s="795"/>
      <c r="J441" s="796">
        <v>0.56000000000000005</v>
      </c>
      <c r="K441" s="796">
        <v>0.44</v>
      </c>
      <c r="L441" s="796"/>
      <c r="M441" s="796"/>
      <c r="N441" s="796"/>
      <c r="O441" s="796"/>
      <c r="P441" s="797"/>
      <c r="Q441" s="798">
        <f t="shared" si="6"/>
        <v>1</v>
      </c>
      <c r="R441" s="792" t="s">
        <v>986</v>
      </c>
      <c r="S441" s="776" t="s">
        <v>964</v>
      </c>
      <c r="T441" s="799" t="s">
        <v>965</v>
      </c>
      <c r="U441" s="776" t="s">
        <v>1031</v>
      </c>
      <c r="V441" s="776" t="s">
        <v>1039</v>
      </c>
      <c r="W441" s="776" t="s">
        <v>3687</v>
      </c>
      <c r="X441" s="1315">
        <v>2</v>
      </c>
      <c r="Y441" s="824" t="s">
        <v>966</v>
      </c>
      <c r="Z441" s="793" t="s">
        <v>1847</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1003</v>
      </c>
      <c r="B442" s="776">
        <v>436</v>
      </c>
      <c r="C442" s="792" t="s">
        <v>3688</v>
      </c>
      <c r="D442" s="776" t="s">
        <v>3678</v>
      </c>
      <c r="E442" s="776" t="s">
        <v>1819</v>
      </c>
      <c r="F442" s="788" t="s">
        <v>3689</v>
      </c>
      <c r="G442" s="793" t="s">
        <v>3690</v>
      </c>
      <c r="H442" s="794" t="s">
        <v>3691</v>
      </c>
      <c r="I442" s="795">
        <v>0.11</v>
      </c>
      <c r="J442" s="796">
        <v>0.89</v>
      </c>
      <c r="K442" s="796"/>
      <c r="L442" s="796"/>
      <c r="M442" s="796"/>
      <c r="N442" s="796"/>
      <c r="O442" s="796"/>
      <c r="P442" s="797"/>
      <c r="Q442" s="798">
        <f t="shared" si="6"/>
        <v>1</v>
      </c>
      <c r="R442" s="792" t="s">
        <v>963</v>
      </c>
      <c r="S442" s="776"/>
      <c r="T442" s="799"/>
      <c r="U442" s="776" t="s">
        <v>2313</v>
      </c>
      <c r="V442" s="776" t="s">
        <v>990</v>
      </c>
      <c r="W442" s="776" t="s">
        <v>3692</v>
      </c>
      <c r="X442" s="1314">
        <v>0</v>
      </c>
      <c r="Y442" s="824" t="s">
        <v>966</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1854</v>
      </c>
      <c r="BR442" s="803" t="s">
        <v>1854</v>
      </c>
      <c r="BS442" s="803" t="s">
        <v>1854</v>
      </c>
      <c r="BT442" s="803" t="s">
        <v>1854</v>
      </c>
      <c r="BU442" s="808" t="s">
        <v>1854</v>
      </c>
      <c r="BV442" s="811" t="s">
        <v>1854</v>
      </c>
      <c r="BW442" s="803" t="s">
        <v>1854</v>
      </c>
      <c r="BX442" s="803" t="s">
        <v>1854</v>
      </c>
      <c r="BY442" s="803" t="s">
        <v>1854</v>
      </c>
      <c r="BZ442" s="803" t="s">
        <v>1854</v>
      </c>
      <c r="CA442" s="811" t="s">
        <v>1854</v>
      </c>
      <c r="CB442" s="803" t="s">
        <v>1854</v>
      </c>
      <c r="CC442" s="803" t="s">
        <v>1854</v>
      </c>
      <c r="CD442" s="803" t="s">
        <v>1854</v>
      </c>
      <c r="CE442" s="808" t="s">
        <v>1854</v>
      </c>
      <c r="CF442" s="803" t="s">
        <v>1854</v>
      </c>
      <c r="CG442" s="803" t="s">
        <v>1854</v>
      </c>
      <c r="CH442" s="803" t="s">
        <v>1854</v>
      </c>
      <c r="CI442" s="803" t="s">
        <v>1854</v>
      </c>
      <c r="CJ442" s="808" t="s">
        <v>1854</v>
      </c>
      <c r="CK442" s="811" t="s">
        <v>1854</v>
      </c>
      <c r="CL442" s="803" t="s">
        <v>1854</v>
      </c>
      <c r="CM442" s="803" t="s">
        <v>1854</v>
      </c>
      <c r="CN442" s="803" t="s">
        <v>1854</v>
      </c>
      <c r="CO442" s="808" t="s">
        <v>1854</v>
      </c>
      <c r="CP442" s="811" t="s">
        <v>1854</v>
      </c>
      <c r="CQ442" s="803" t="s">
        <v>1854</v>
      </c>
      <c r="CR442" s="803" t="s">
        <v>1854</v>
      </c>
      <c r="CS442" s="803" t="s">
        <v>1854</v>
      </c>
      <c r="CT442" s="808" t="s">
        <v>1854</v>
      </c>
      <c r="CU442" s="1288" t="s">
        <v>1854</v>
      </c>
      <c r="CV442" s="1287" t="s">
        <v>1854</v>
      </c>
      <c r="CW442" s="1287" t="s">
        <v>1854</v>
      </c>
      <c r="CX442" s="1289" t="s">
        <v>1854</v>
      </c>
      <c r="CY442" s="1287" t="s">
        <v>1854</v>
      </c>
      <c r="CZ442" s="1287" t="s">
        <v>1854</v>
      </c>
      <c r="DA442" s="1287" t="s">
        <v>1854</v>
      </c>
      <c r="DB442" s="1289" t="s">
        <v>1854</v>
      </c>
      <c r="DC442" s="788"/>
      <c r="DD442" s="816">
        <v>1</v>
      </c>
      <c r="DE442" s="817"/>
    </row>
    <row r="443" spans="1:109" ht="114.75">
      <c r="A443" s="775" t="s">
        <v>1003</v>
      </c>
      <c r="B443" s="776">
        <v>437</v>
      </c>
      <c r="C443" s="792" t="s">
        <v>3693</v>
      </c>
      <c r="D443" s="776" t="s">
        <v>3694</v>
      </c>
      <c r="E443" s="776" t="s">
        <v>1801</v>
      </c>
      <c r="F443" s="788" t="s">
        <v>3695</v>
      </c>
      <c r="G443" s="793" t="s">
        <v>154</v>
      </c>
      <c r="H443" s="794" t="s">
        <v>3696</v>
      </c>
      <c r="I443" s="795"/>
      <c r="J443" s="796">
        <v>1</v>
      </c>
      <c r="K443" s="796"/>
      <c r="L443" s="796"/>
      <c r="M443" s="796"/>
      <c r="N443" s="796"/>
      <c r="O443" s="796"/>
      <c r="P443" s="797"/>
      <c r="Q443" s="798">
        <f t="shared" si="6"/>
        <v>1</v>
      </c>
      <c r="R443" s="792" t="s">
        <v>986</v>
      </c>
      <c r="S443" s="776" t="s">
        <v>964</v>
      </c>
      <c r="T443" s="799" t="s">
        <v>965</v>
      </c>
      <c r="U443" s="776" t="s">
        <v>1987</v>
      </c>
      <c r="V443" s="776" t="s">
        <v>990</v>
      </c>
      <c r="W443" s="776" t="s">
        <v>3697</v>
      </c>
      <c r="X443" s="1315">
        <v>1</v>
      </c>
      <c r="Y443" s="824" t="s">
        <v>977</v>
      </c>
      <c r="Z443" s="793" t="s">
        <v>154</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1003</v>
      </c>
      <c r="B444" s="776">
        <v>438</v>
      </c>
      <c r="C444" s="792" t="s">
        <v>3698</v>
      </c>
      <c r="D444" s="776" t="s">
        <v>3694</v>
      </c>
      <c r="E444" s="776" t="s">
        <v>1819</v>
      </c>
      <c r="F444" s="788" t="s">
        <v>3699</v>
      </c>
      <c r="G444" s="793" t="s">
        <v>160</v>
      </c>
      <c r="H444" s="794" t="s">
        <v>3700</v>
      </c>
      <c r="I444" s="795">
        <v>0.11</v>
      </c>
      <c r="J444" s="796">
        <v>0.89</v>
      </c>
      <c r="K444" s="796"/>
      <c r="L444" s="796"/>
      <c r="M444" s="796"/>
      <c r="N444" s="796"/>
      <c r="O444" s="796"/>
      <c r="P444" s="797"/>
      <c r="Q444" s="798">
        <f t="shared" si="6"/>
        <v>1</v>
      </c>
      <c r="R444" s="792" t="s">
        <v>983</v>
      </c>
      <c r="S444" s="776" t="s">
        <v>964</v>
      </c>
      <c r="T444" s="799" t="s">
        <v>965</v>
      </c>
      <c r="U444" s="776" t="s">
        <v>1827</v>
      </c>
      <c r="V444" s="776" t="s">
        <v>269</v>
      </c>
      <c r="W444" s="776" t="s">
        <v>1061</v>
      </c>
      <c r="X444" s="1315">
        <v>2</v>
      </c>
      <c r="Y444" s="824" t="s">
        <v>977</v>
      </c>
      <c r="Z444" s="793" t="s">
        <v>160</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1003</v>
      </c>
      <c r="B445" s="776">
        <v>439</v>
      </c>
      <c r="C445" s="792" t="s">
        <v>3701</v>
      </c>
      <c r="D445" s="776" t="s">
        <v>3694</v>
      </c>
      <c r="E445" s="776" t="s">
        <v>1801</v>
      </c>
      <c r="F445" s="788" t="s">
        <v>3702</v>
      </c>
      <c r="G445" s="793" t="s">
        <v>130</v>
      </c>
      <c r="H445" s="794" t="s">
        <v>3703</v>
      </c>
      <c r="I445" s="795"/>
      <c r="J445" s="796">
        <v>1</v>
      </c>
      <c r="K445" s="796"/>
      <c r="L445" s="796"/>
      <c r="M445" s="796"/>
      <c r="N445" s="796"/>
      <c r="O445" s="796"/>
      <c r="P445" s="797"/>
      <c r="Q445" s="798">
        <f t="shared" si="6"/>
        <v>1</v>
      </c>
      <c r="R445" s="792" t="s">
        <v>986</v>
      </c>
      <c r="S445" s="776" t="s">
        <v>964</v>
      </c>
      <c r="T445" s="799" t="s">
        <v>965</v>
      </c>
      <c r="U445" s="776" t="s">
        <v>1804</v>
      </c>
      <c r="V445" s="776" t="s">
        <v>985</v>
      </c>
      <c r="W445" s="776" t="s">
        <v>3704</v>
      </c>
      <c r="X445" s="1315">
        <v>0</v>
      </c>
      <c r="Y445" s="822" t="s">
        <v>977</v>
      </c>
      <c r="Z445" s="793" t="s">
        <v>130</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1003</v>
      </c>
      <c r="B446" s="776">
        <v>440</v>
      </c>
      <c r="C446" s="792" t="s">
        <v>3705</v>
      </c>
      <c r="D446" s="776" t="s">
        <v>3694</v>
      </c>
      <c r="E446" s="776" t="s">
        <v>1801</v>
      </c>
      <c r="F446" s="788" t="s">
        <v>3706</v>
      </c>
      <c r="G446" s="793" t="s">
        <v>625</v>
      </c>
      <c r="H446" s="794" t="s">
        <v>3707</v>
      </c>
      <c r="I446" s="795"/>
      <c r="J446" s="796">
        <v>1</v>
      </c>
      <c r="K446" s="796"/>
      <c r="L446" s="796"/>
      <c r="M446" s="796"/>
      <c r="N446" s="796"/>
      <c r="O446" s="796"/>
      <c r="P446" s="797"/>
      <c r="Q446" s="798">
        <f t="shared" si="6"/>
        <v>1</v>
      </c>
      <c r="R446" s="792" t="s">
        <v>986</v>
      </c>
      <c r="S446" s="776" t="s">
        <v>964</v>
      </c>
      <c r="T446" s="799" t="s">
        <v>965</v>
      </c>
      <c r="U446" s="776" t="s">
        <v>625</v>
      </c>
      <c r="V446" s="776" t="s">
        <v>990</v>
      </c>
      <c r="W446" s="776" t="s">
        <v>3708</v>
      </c>
      <c r="X446" s="1315">
        <v>1</v>
      </c>
      <c r="Y446" s="822" t="s">
        <v>977</v>
      </c>
      <c r="Z446" s="793" t="s">
        <v>625</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1003</v>
      </c>
      <c r="B447" s="776">
        <v>441</v>
      </c>
      <c r="C447" s="792" t="s">
        <v>3709</v>
      </c>
      <c r="D447" s="776" t="s">
        <v>3694</v>
      </c>
      <c r="E447" s="776" t="s">
        <v>1819</v>
      </c>
      <c r="F447" s="788" t="s">
        <v>3710</v>
      </c>
      <c r="G447" s="793" t="s">
        <v>1814</v>
      </c>
      <c r="H447" s="794" t="s">
        <v>3711</v>
      </c>
      <c r="I447" s="795"/>
      <c r="J447" s="796">
        <v>1</v>
      </c>
      <c r="K447" s="796"/>
      <c r="L447" s="796"/>
      <c r="M447" s="796"/>
      <c r="N447" s="796"/>
      <c r="O447" s="796"/>
      <c r="P447" s="797"/>
      <c r="Q447" s="798">
        <f t="shared" si="6"/>
        <v>1</v>
      </c>
      <c r="R447" s="792" t="s">
        <v>986</v>
      </c>
      <c r="S447" s="776" t="s">
        <v>964</v>
      </c>
      <c r="T447" s="1444" t="s">
        <v>976</v>
      </c>
      <c r="U447" s="776" t="s">
        <v>1967</v>
      </c>
      <c r="V447" s="776" t="s">
        <v>990</v>
      </c>
      <c r="W447" s="776" t="s">
        <v>3712</v>
      </c>
      <c r="X447" s="1315">
        <v>1</v>
      </c>
      <c r="Y447" s="829" t="s">
        <v>977</v>
      </c>
      <c r="Z447" s="793" t="s">
        <v>1814</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1003</v>
      </c>
      <c r="B448" s="776">
        <v>442</v>
      </c>
      <c r="C448" s="792" t="s">
        <v>3713</v>
      </c>
      <c r="D448" s="776" t="s">
        <v>3694</v>
      </c>
      <c r="E448" s="776" t="s">
        <v>1819</v>
      </c>
      <c r="F448" s="788" t="s">
        <v>3714</v>
      </c>
      <c r="G448" s="793" t="s">
        <v>124</v>
      </c>
      <c r="H448" s="794" t="s">
        <v>3715</v>
      </c>
      <c r="I448" s="795">
        <v>0.02</v>
      </c>
      <c r="J448" s="796">
        <v>0.98</v>
      </c>
      <c r="K448" s="796"/>
      <c r="L448" s="796"/>
      <c r="M448" s="796"/>
      <c r="N448" s="796"/>
      <c r="O448" s="796"/>
      <c r="P448" s="797"/>
      <c r="Q448" s="798">
        <f t="shared" si="6"/>
        <v>1</v>
      </c>
      <c r="R448" s="792" t="s">
        <v>983</v>
      </c>
      <c r="S448" s="776" t="s">
        <v>964</v>
      </c>
      <c r="T448" s="799" t="s">
        <v>965</v>
      </c>
      <c r="U448" s="776" t="s">
        <v>1838</v>
      </c>
      <c r="V448" s="776" t="s">
        <v>1039</v>
      </c>
      <c r="W448" s="776" t="s">
        <v>1839</v>
      </c>
      <c r="X448" s="1314">
        <v>2</v>
      </c>
      <c r="Y448" s="824" t="s">
        <v>977</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1003</v>
      </c>
      <c r="B449" s="776">
        <v>443</v>
      </c>
      <c r="C449" s="792" t="s">
        <v>3716</v>
      </c>
      <c r="D449" s="776" t="s">
        <v>3694</v>
      </c>
      <c r="E449" s="776" t="s">
        <v>1808</v>
      </c>
      <c r="F449" s="788" t="s">
        <v>3717</v>
      </c>
      <c r="G449" s="793" t="s">
        <v>1895</v>
      </c>
      <c r="H449" s="794" t="s">
        <v>3718</v>
      </c>
      <c r="I449" s="795">
        <v>0.02</v>
      </c>
      <c r="J449" s="796">
        <v>0.98</v>
      </c>
      <c r="K449" s="796"/>
      <c r="L449" s="796"/>
      <c r="M449" s="796"/>
      <c r="N449" s="796"/>
      <c r="O449" s="796"/>
      <c r="P449" s="797"/>
      <c r="Q449" s="798">
        <f t="shared" si="6"/>
        <v>1</v>
      </c>
      <c r="R449" s="792" t="s">
        <v>983</v>
      </c>
      <c r="S449" s="776" t="s">
        <v>964</v>
      </c>
      <c r="T449" s="799" t="s">
        <v>965</v>
      </c>
      <c r="U449" s="776" t="s">
        <v>1897</v>
      </c>
      <c r="V449" s="776" t="s">
        <v>990</v>
      </c>
      <c r="W449" s="776" t="s">
        <v>3719</v>
      </c>
      <c r="X449" s="1314">
        <v>0</v>
      </c>
      <c r="Y449" s="824" t="s">
        <v>977</v>
      </c>
      <c r="Z449" s="793" t="s">
        <v>1899</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961</v>
      </c>
      <c r="BM449" s="788" t="s">
        <v>961</v>
      </c>
      <c r="BN449" s="788" t="s">
        <v>961</v>
      </c>
      <c r="BO449" s="788" t="s">
        <v>961</v>
      </c>
      <c r="BP449" s="799" t="s">
        <v>961</v>
      </c>
      <c r="BQ449" s="811" t="s">
        <v>1854</v>
      </c>
      <c r="BR449" s="803" t="s">
        <v>1854</v>
      </c>
      <c r="BS449" s="803" t="s">
        <v>1854</v>
      </c>
      <c r="BT449" s="803" t="s">
        <v>1854</v>
      </c>
      <c r="BU449" s="808" t="s">
        <v>1854</v>
      </c>
      <c r="BV449" s="811" t="s">
        <v>1854</v>
      </c>
      <c r="BW449" s="803" t="s">
        <v>1854</v>
      </c>
      <c r="BX449" s="803" t="s">
        <v>1854</v>
      </c>
      <c r="BY449" s="803" t="s">
        <v>1854</v>
      </c>
      <c r="BZ449" s="803" t="s">
        <v>1854</v>
      </c>
      <c r="CA449" s="811" t="s">
        <v>1854</v>
      </c>
      <c r="CB449" s="803" t="s">
        <v>1854</v>
      </c>
      <c r="CC449" s="803" t="s">
        <v>1854</v>
      </c>
      <c r="CD449" s="803" t="s">
        <v>1854</v>
      </c>
      <c r="CE449" s="808" t="s">
        <v>1854</v>
      </c>
      <c r="CF449" s="803" t="s">
        <v>1854</v>
      </c>
      <c r="CG449" s="803" t="s">
        <v>1854</v>
      </c>
      <c r="CH449" s="803" t="s">
        <v>1854</v>
      </c>
      <c r="CI449" s="803" t="s">
        <v>1854</v>
      </c>
      <c r="CJ449" s="803" t="s">
        <v>1854</v>
      </c>
      <c r="CK449" s="811" t="s">
        <v>1854</v>
      </c>
      <c r="CL449" s="803" t="s">
        <v>1854</v>
      </c>
      <c r="CM449" s="803" t="s">
        <v>1854</v>
      </c>
      <c r="CN449" s="803" t="s">
        <v>1854</v>
      </c>
      <c r="CO449" s="808" t="s">
        <v>1854</v>
      </c>
      <c r="CP449" s="811" t="s">
        <v>1854</v>
      </c>
      <c r="CQ449" s="803" t="s">
        <v>1854</v>
      </c>
      <c r="CR449" s="803" t="s">
        <v>1854</v>
      </c>
      <c r="CS449" s="803" t="s">
        <v>1854</v>
      </c>
      <c r="CT449" s="808" t="s">
        <v>1854</v>
      </c>
      <c r="CU449" s="1288">
        <v>-1.0300000000000001E-3</v>
      </c>
      <c r="CV449" s="1287" t="s">
        <v>1854</v>
      </c>
      <c r="CW449" s="1287" t="s">
        <v>1854</v>
      </c>
      <c r="CX449" s="1289" t="s">
        <v>1854</v>
      </c>
      <c r="CY449" s="1287" t="s">
        <v>1854</v>
      </c>
      <c r="CZ449" s="1287" t="s">
        <v>1854</v>
      </c>
      <c r="DA449" s="1287" t="s">
        <v>1854</v>
      </c>
      <c r="DB449" s="1289" t="s">
        <v>1854</v>
      </c>
      <c r="DC449" s="788" t="s">
        <v>972</v>
      </c>
      <c r="DD449" s="816">
        <v>1</v>
      </c>
      <c r="DE449" s="817"/>
    </row>
    <row r="450" spans="1:109" ht="102">
      <c r="A450" s="775" t="s">
        <v>1003</v>
      </c>
      <c r="B450" s="776">
        <v>444</v>
      </c>
      <c r="C450" s="792" t="s">
        <v>3720</v>
      </c>
      <c r="D450" s="776" t="s">
        <v>3694</v>
      </c>
      <c r="E450" s="776" t="s">
        <v>1819</v>
      </c>
      <c r="F450" s="788" t="s">
        <v>3721</v>
      </c>
      <c r="G450" s="793" t="s">
        <v>3722</v>
      </c>
      <c r="H450" s="794" t="s">
        <v>3723</v>
      </c>
      <c r="I450" s="795">
        <v>0.01</v>
      </c>
      <c r="J450" s="796">
        <v>0.99</v>
      </c>
      <c r="K450" s="796"/>
      <c r="L450" s="796"/>
      <c r="M450" s="796"/>
      <c r="N450" s="796"/>
      <c r="O450" s="796"/>
      <c r="P450" s="797"/>
      <c r="Q450" s="798">
        <f t="shared" si="6"/>
        <v>1</v>
      </c>
      <c r="R450" s="792" t="s">
        <v>983</v>
      </c>
      <c r="S450" s="776" t="s">
        <v>964</v>
      </c>
      <c r="T450" s="799" t="s">
        <v>965</v>
      </c>
      <c r="U450" s="776" t="s">
        <v>2062</v>
      </c>
      <c r="V450" s="776" t="s">
        <v>990</v>
      </c>
      <c r="W450" s="776" t="s">
        <v>3724</v>
      </c>
      <c r="X450" s="1314">
        <v>2</v>
      </c>
      <c r="Y450" s="824" t="s">
        <v>977</v>
      </c>
      <c r="Z450" s="793" t="s">
        <v>1914</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961</v>
      </c>
      <c r="BM450" s="788" t="s">
        <v>961</v>
      </c>
      <c r="BN450" s="788" t="s">
        <v>961</v>
      </c>
      <c r="BO450" s="788" t="s">
        <v>961</v>
      </c>
      <c r="BP450" s="799" t="s">
        <v>961</v>
      </c>
      <c r="BQ450" s="811" t="s">
        <v>1854</v>
      </c>
      <c r="BR450" s="803" t="s">
        <v>1854</v>
      </c>
      <c r="BS450" s="803" t="s">
        <v>1854</v>
      </c>
      <c r="BT450" s="803" t="s">
        <v>1854</v>
      </c>
      <c r="BU450" s="808" t="s">
        <v>1854</v>
      </c>
      <c r="BV450" s="811" t="s">
        <v>1854</v>
      </c>
      <c r="BW450" s="803" t="s">
        <v>1854</v>
      </c>
      <c r="BX450" s="803" t="s">
        <v>1854</v>
      </c>
      <c r="BY450" s="803" t="s">
        <v>1854</v>
      </c>
      <c r="BZ450" s="803" t="s">
        <v>1854</v>
      </c>
      <c r="CA450" s="811" t="s">
        <v>1854</v>
      </c>
      <c r="CB450" s="803" t="s">
        <v>1854</v>
      </c>
      <c r="CC450" s="803" t="s">
        <v>1854</v>
      </c>
      <c r="CD450" s="803" t="s">
        <v>1854</v>
      </c>
      <c r="CE450" s="808" t="s">
        <v>1854</v>
      </c>
      <c r="CF450" s="803" t="s">
        <v>1854</v>
      </c>
      <c r="CG450" s="803" t="s">
        <v>1854</v>
      </c>
      <c r="CH450" s="803" t="s">
        <v>1854</v>
      </c>
      <c r="CI450" s="803" t="s">
        <v>1854</v>
      </c>
      <c r="CJ450" s="808" t="s">
        <v>1854</v>
      </c>
      <c r="CK450" s="811" t="s">
        <v>1854</v>
      </c>
      <c r="CL450" s="803" t="s">
        <v>1854</v>
      </c>
      <c r="CM450" s="803" t="s">
        <v>1854</v>
      </c>
      <c r="CN450" s="803" t="s">
        <v>1854</v>
      </c>
      <c r="CO450" s="808" t="s">
        <v>1854</v>
      </c>
      <c r="CP450" s="811" t="s">
        <v>1854</v>
      </c>
      <c r="CQ450" s="803" t="s">
        <v>1854</v>
      </c>
      <c r="CR450" s="803" t="s">
        <v>1854</v>
      </c>
      <c r="CS450" s="803" t="s">
        <v>1854</v>
      </c>
      <c r="CT450" s="808" t="s">
        <v>1854</v>
      </c>
      <c r="CU450" s="1288">
        <v>-1.9750000000000001</v>
      </c>
      <c r="CV450" s="1287" t="s">
        <v>1854</v>
      </c>
      <c r="CW450" s="1287" t="s">
        <v>1854</v>
      </c>
      <c r="CX450" s="1289" t="s">
        <v>1854</v>
      </c>
      <c r="CY450" s="1287" t="s">
        <v>1854</v>
      </c>
      <c r="CZ450" s="1287" t="s">
        <v>1854</v>
      </c>
      <c r="DA450" s="1287" t="s">
        <v>1854</v>
      </c>
      <c r="DB450" s="1289" t="s">
        <v>1854</v>
      </c>
      <c r="DC450" s="788" t="s">
        <v>972</v>
      </c>
      <c r="DD450" s="816">
        <v>1</v>
      </c>
      <c r="DE450" s="817"/>
    </row>
    <row r="451" spans="1:109" ht="76.5">
      <c r="A451" s="775" t="s">
        <v>1003</v>
      </c>
      <c r="B451" s="776">
        <v>445</v>
      </c>
      <c r="C451" s="792" t="s">
        <v>3725</v>
      </c>
      <c r="D451" s="776" t="s">
        <v>3694</v>
      </c>
      <c r="E451" s="776" t="s">
        <v>1819</v>
      </c>
      <c r="F451" s="788" t="s">
        <v>3726</v>
      </c>
      <c r="G451" s="793" t="s">
        <v>3727</v>
      </c>
      <c r="H451" s="794" t="s">
        <v>3728</v>
      </c>
      <c r="I451" s="795"/>
      <c r="J451" s="796">
        <v>1</v>
      </c>
      <c r="K451" s="796"/>
      <c r="L451" s="796"/>
      <c r="M451" s="796"/>
      <c r="N451" s="796"/>
      <c r="O451" s="796"/>
      <c r="P451" s="797"/>
      <c r="Q451" s="798">
        <f t="shared" si="6"/>
        <v>1</v>
      </c>
      <c r="R451" s="792" t="s">
        <v>983</v>
      </c>
      <c r="S451" s="776" t="s">
        <v>964</v>
      </c>
      <c r="T451" s="799" t="s">
        <v>965</v>
      </c>
      <c r="U451" s="776" t="s">
        <v>1838</v>
      </c>
      <c r="V451" s="776" t="s">
        <v>990</v>
      </c>
      <c r="W451" s="776" t="s">
        <v>3729</v>
      </c>
      <c r="X451" s="1314">
        <v>0</v>
      </c>
      <c r="Y451" s="824" t="s">
        <v>977</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961</v>
      </c>
      <c r="BM451" s="788" t="s">
        <v>961</v>
      </c>
      <c r="BN451" s="788" t="s">
        <v>961</v>
      </c>
      <c r="BO451" s="788" t="s">
        <v>961</v>
      </c>
      <c r="BP451" s="799" t="s">
        <v>961</v>
      </c>
      <c r="BQ451" s="811" t="s">
        <v>1854</v>
      </c>
      <c r="BR451" s="803" t="s">
        <v>1854</v>
      </c>
      <c r="BS451" s="803" t="s">
        <v>1854</v>
      </c>
      <c r="BT451" s="803" t="s">
        <v>1854</v>
      </c>
      <c r="BU451" s="808" t="s">
        <v>1854</v>
      </c>
      <c r="BV451" s="811" t="s">
        <v>1854</v>
      </c>
      <c r="BW451" s="803" t="s">
        <v>1854</v>
      </c>
      <c r="BX451" s="803" t="s">
        <v>1854</v>
      </c>
      <c r="BY451" s="803" t="s">
        <v>1854</v>
      </c>
      <c r="BZ451" s="803" t="s">
        <v>1854</v>
      </c>
      <c r="CA451" s="811" t="s">
        <v>1854</v>
      </c>
      <c r="CB451" s="803" t="s">
        <v>1854</v>
      </c>
      <c r="CC451" s="803" t="s">
        <v>1854</v>
      </c>
      <c r="CD451" s="803" t="s">
        <v>1854</v>
      </c>
      <c r="CE451" s="808" t="s">
        <v>1854</v>
      </c>
      <c r="CF451" s="803" t="s">
        <v>1854</v>
      </c>
      <c r="CG451" s="803" t="s">
        <v>1854</v>
      </c>
      <c r="CH451" s="803" t="s">
        <v>1854</v>
      </c>
      <c r="CI451" s="803" t="s">
        <v>1854</v>
      </c>
      <c r="CJ451" s="808" t="s">
        <v>1854</v>
      </c>
      <c r="CK451" s="811" t="s">
        <v>1854</v>
      </c>
      <c r="CL451" s="803" t="s">
        <v>1854</v>
      </c>
      <c r="CM451" s="803" t="s">
        <v>1854</v>
      </c>
      <c r="CN451" s="803" t="s">
        <v>1854</v>
      </c>
      <c r="CO451" s="808" t="s">
        <v>1854</v>
      </c>
      <c r="CP451" s="811" t="s">
        <v>1854</v>
      </c>
      <c r="CQ451" s="803" t="s">
        <v>1854</v>
      </c>
      <c r="CR451" s="803" t="s">
        <v>1854</v>
      </c>
      <c r="CS451" s="803" t="s">
        <v>1854</v>
      </c>
      <c r="CT451" s="808" t="s">
        <v>1854</v>
      </c>
      <c r="CU451" s="1288">
        <v>-3.56E-2</v>
      </c>
      <c r="CV451" s="1287" t="s">
        <v>1854</v>
      </c>
      <c r="CW451" s="1287" t="s">
        <v>1854</v>
      </c>
      <c r="CX451" s="1289" t="s">
        <v>1854</v>
      </c>
      <c r="CY451" s="1287" t="s">
        <v>1854</v>
      </c>
      <c r="CZ451" s="1287" t="s">
        <v>1854</v>
      </c>
      <c r="DA451" s="1287" t="s">
        <v>1854</v>
      </c>
      <c r="DB451" s="1289" t="s">
        <v>1854</v>
      </c>
      <c r="DC451" s="788"/>
      <c r="DD451" s="816">
        <v>1</v>
      </c>
      <c r="DE451" s="817"/>
    </row>
    <row r="452" spans="1:109" ht="102">
      <c r="A452" s="775" t="s">
        <v>1003</v>
      </c>
      <c r="B452" s="776">
        <v>446</v>
      </c>
      <c r="C452" s="792" t="s">
        <v>3730</v>
      </c>
      <c r="D452" s="776" t="s">
        <v>3694</v>
      </c>
      <c r="E452" s="776" t="s">
        <v>1819</v>
      </c>
      <c r="F452" s="788" t="s">
        <v>3731</v>
      </c>
      <c r="G452" s="793" t="s">
        <v>3732</v>
      </c>
      <c r="H452" s="794" t="s">
        <v>3733</v>
      </c>
      <c r="I452" s="795"/>
      <c r="J452" s="796">
        <v>1</v>
      </c>
      <c r="K452" s="796"/>
      <c r="L452" s="796"/>
      <c r="M452" s="796"/>
      <c r="N452" s="796"/>
      <c r="O452" s="796"/>
      <c r="P452" s="797"/>
      <c r="Q452" s="798">
        <f t="shared" si="6"/>
        <v>1</v>
      </c>
      <c r="R452" s="792" t="s">
        <v>986</v>
      </c>
      <c r="S452" s="776" t="s">
        <v>964</v>
      </c>
      <c r="T452" s="799" t="s">
        <v>965</v>
      </c>
      <c r="U452" s="776" t="s">
        <v>1838</v>
      </c>
      <c r="V452" s="776" t="s">
        <v>990</v>
      </c>
      <c r="W452" s="776" t="s">
        <v>3734</v>
      </c>
      <c r="X452" s="1314">
        <v>0</v>
      </c>
      <c r="Y452" s="824" t="s">
        <v>966</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1" t="s">
        <v>961</v>
      </c>
      <c r="BM452" s="1962" t="s">
        <v>961</v>
      </c>
      <c r="BN452" s="1962" t="s">
        <v>961</v>
      </c>
      <c r="BO452" s="1962" t="s">
        <v>961</v>
      </c>
      <c r="BP452" s="799" t="s">
        <v>961</v>
      </c>
      <c r="BQ452" s="811" t="s">
        <v>1854</v>
      </c>
      <c r="BR452" s="803" t="s">
        <v>1854</v>
      </c>
      <c r="BS452" s="803" t="s">
        <v>1854</v>
      </c>
      <c r="BT452" s="803" t="s">
        <v>1854</v>
      </c>
      <c r="BU452" s="808" t="s">
        <v>1854</v>
      </c>
      <c r="BV452" s="811" t="s">
        <v>1854</v>
      </c>
      <c r="BW452" s="803" t="s">
        <v>1854</v>
      </c>
      <c r="BX452" s="803" t="s">
        <v>1854</v>
      </c>
      <c r="BY452" s="803" t="s">
        <v>1854</v>
      </c>
      <c r="BZ452" s="803" t="s">
        <v>1854</v>
      </c>
      <c r="CA452" s="811" t="s">
        <v>1854</v>
      </c>
      <c r="CB452" s="803" t="s">
        <v>1854</v>
      </c>
      <c r="CC452" s="803" t="s">
        <v>1854</v>
      </c>
      <c r="CD452" s="803" t="s">
        <v>1854</v>
      </c>
      <c r="CE452" s="808" t="s">
        <v>1854</v>
      </c>
      <c r="CF452" s="803" t="s">
        <v>1854</v>
      </c>
      <c r="CG452" s="803" t="s">
        <v>1854</v>
      </c>
      <c r="CH452" s="803" t="s">
        <v>1854</v>
      </c>
      <c r="CI452" s="803" t="s">
        <v>1854</v>
      </c>
      <c r="CJ452" s="808" t="s">
        <v>1854</v>
      </c>
      <c r="CK452" s="811">
        <v>16151</v>
      </c>
      <c r="CL452" s="803">
        <v>32301</v>
      </c>
      <c r="CM452" s="803">
        <v>48452</v>
      </c>
      <c r="CN452" s="803">
        <v>64604</v>
      </c>
      <c r="CO452" s="808">
        <v>80756</v>
      </c>
      <c r="CP452" s="811" t="s">
        <v>1854</v>
      </c>
      <c r="CQ452" s="803" t="s">
        <v>1854</v>
      </c>
      <c r="CR452" s="803" t="s">
        <v>1854</v>
      </c>
      <c r="CS452" s="803" t="s">
        <v>1854</v>
      </c>
      <c r="CT452" s="808" t="s">
        <v>1854</v>
      </c>
      <c r="CU452" s="1288">
        <v>-1.6799999999999999E-4</v>
      </c>
      <c r="CV452" s="1287" t="s">
        <v>1854</v>
      </c>
      <c r="CW452" s="1287" t="s">
        <v>1854</v>
      </c>
      <c r="CX452" s="1289" t="s">
        <v>1854</v>
      </c>
      <c r="CY452" s="1287">
        <v>9.8999999999999994E-5</v>
      </c>
      <c r="CZ452" s="1287" t="s">
        <v>1854</v>
      </c>
      <c r="DA452" s="1287" t="s">
        <v>1854</v>
      </c>
      <c r="DB452" s="1289" t="s">
        <v>1854</v>
      </c>
      <c r="DC452" s="788"/>
      <c r="DD452" s="816">
        <v>1</v>
      </c>
      <c r="DE452" s="817"/>
    </row>
    <row r="453" spans="1:109" ht="38.25">
      <c r="A453" s="775" t="s">
        <v>1003</v>
      </c>
      <c r="B453" s="776">
        <v>447</v>
      </c>
      <c r="C453" s="792" t="s">
        <v>3735</v>
      </c>
      <c r="D453" s="776" t="s">
        <v>3694</v>
      </c>
      <c r="E453" s="776" t="s">
        <v>1819</v>
      </c>
      <c r="F453" s="788" t="s">
        <v>3736</v>
      </c>
      <c r="G453" s="793" t="s">
        <v>3737</v>
      </c>
      <c r="H453" s="794" t="s">
        <v>3738</v>
      </c>
      <c r="I453" s="795"/>
      <c r="J453" s="796">
        <v>1</v>
      </c>
      <c r="K453" s="796"/>
      <c r="L453" s="796"/>
      <c r="M453" s="796"/>
      <c r="N453" s="796"/>
      <c r="O453" s="796"/>
      <c r="P453" s="797"/>
      <c r="Q453" s="798">
        <f t="shared" si="6"/>
        <v>1</v>
      </c>
      <c r="R453" s="792" t="s">
        <v>963</v>
      </c>
      <c r="S453" s="776"/>
      <c r="T453" s="799"/>
      <c r="U453" s="776" t="s">
        <v>1804</v>
      </c>
      <c r="V453" s="776" t="s">
        <v>985</v>
      </c>
      <c r="W453" s="776" t="s">
        <v>3739</v>
      </c>
      <c r="X453" s="1314">
        <v>0</v>
      </c>
      <c r="Y453" s="824" t="s">
        <v>977</v>
      </c>
      <c r="Z453" s="793"/>
      <c r="AA453" s="788"/>
      <c r="AB453" s="788"/>
      <c r="AC453" s="788"/>
      <c r="AD453" s="788"/>
      <c r="AE453" s="788"/>
      <c r="AF453" s="802"/>
      <c r="AG453" s="848"/>
      <c r="AH453" s="848"/>
      <c r="AI453" s="848"/>
      <c r="AJ453" s="848"/>
      <c r="AK453" s="848"/>
      <c r="AL453" s="848"/>
      <c r="AM453" s="848"/>
      <c r="AN453" s="848"/>
      <c r="AO453" s="848"/>
      <c r="AP453" s="924"/>
      <c r="AQ453" s="849" t="s">
        <v>3740</v>
      </c>
      <c r="AR453" s="848" t="s">
        <v>3741</v>
      </c>
      <c r="AS453" s="848" t="s">
        <v>3742</v>
      </c>
      <c r="AT453" s="848" t="s">
        <v>3743</v>
      </c>
      <c r="AU453" s="925" t="s">
        <v>3744</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1854</v>
      </c>
      <c r="BW453" s="803" t="s">
        <v>1854</v>
      </c>
      <c r="BX453" s="803" t="s">
        <v>1854</v>
      </c>
      <c r="BY453" s="803" t="s">
        <v>1854</v>
      </c>
      <c r="BZ453" s="803" t="s">
        <v>1854</v>
      </c>
      <c r="CA453" s="811">
        <v>0</v>
      </c>
      <c r="CB453" s="803">
        <v>0</v>
      </c>
      <c r="CC453" s="803">
        <v>0</v>
      </c>
      <c r="CD453" s="803">
        <v>0</v>
      </c>
      <c r="CE453" s="808">
        <v>0</v>
      </c>
      <c r="CF453" s="803">
        <v>0</v>
      </c>
      <c r="CG453" s="803">
        <v>0</v>
      </c>
      <c r="CH453" s="803">
        <v>0</v>
      </c>
      <c r="CI453" s="803">
        <v>0</v>
      </c>
      <c r="CJ453" s="808">
        <v>0</v>
      </c>
      <c r="CK453" s="811" t="s">
        <v>1854</v>
      </c>
      <c r="CL453" s="803" t="s">
        <v>1854</v>
      </c>
      <c r="CM453" s="803" t="s">
        <v>1854</v>
      </c>
      <c r="CN453" s="803" t="s">
        <v>1854</v>
      </c>
      <c r="CO453" s="808" t="s">
        <v>1854</v>
      </c>
      <c r="CP453" s="811">
        <v>0</v>
      </c>
      <c r="CQ453" s="803">
        <v>0</v>
      </c>
      <c r="CR453" s="803">
        <v>0</v>
      </c>
      <c r="CS453" s="803">
        <v>0</v>
      </c>
      <c r="CT453" s="808">
        <v>0</v>
      </c>
      <c r="CU453" s="1288" t="s">
        <v>1854</v>
      </c>
      <c r="CV453" s="1287" t="s">
        <v>1854</v>
      </c>
      <c r="CW453" s="1287" t="s">
        <v>1854</v>
      </c>
      <c r="CX453" s="1289" t="s">
        <v>1854</v>
      </c>
      <c r="CY453" s="1287" t="s">
        <v>1854</v>
      </c>
      <c r="CZ453" s="1287" t="s">
        <v>1854</v>
      </c>
      <c r="DA453" s="1287" t="s">
        <v>1854</v>
      </c>
      <c r="DB453" s="1289" t="s">
        <v>1854</v>
      </c>
      <c r="DC453" s="788"/>
      <c r="DD453" s="816"/>
      <c r="DE453" s="817"/>
    </row>
    <row r="454" spans="1:109" ht="76.5">
      <c r="A454" s="775" t="s">
        <v>1003</v>
      </c>
      <c r="B454" s="776">
        <v>448</v>
      </c>
      <c r="C454" s="792" t="s">
        <v>3745</v>
      </c>
      <c r="D454" s="776" t="s">
        <v>3746</v>
      </c>
      <c r="E454" s="776" t="s">
        <v>1819</v>
      </c>
      <c r="F454" s="788" t="s">
        <v>3747</v>
      </c>
      <c r="G454" s="793" t="s">
        <v>1016</v>
      </c>
      <c r="H454" s="794" t="s">
        <v>3748</v>
      </c>
      <c r="I454" s="795"/>
      <c r="J454" s="796"/>
      <c r="K454" s="796">
        <v>1</v>
      </c>
      <c r="L454" s="796"/>
      <c r="M454" s="796"/>
      <c r="N454" s="796"/>
      <c r="O454" s="796"/>
      <c r="P454" s="797"/>
      <c r="Q454" s="798">
        <f t="shared" si="6"/>
        <v>1</v>
      </c>
      <c r="R454" s="792" t="s">
        <v>983</v>
      </c>
      <c r="S454" s="776" t="s">
        <v>964</v>
      </c>
      <c r="T454" s="799" t="s">
        <v>965</v>
      </c>
      <c r="U454" s="776" t="s">
        <v>1998</v>
      </c>
      <c r="V454" s="776" t="s">
        <v>269</v>
      </c>
      <c r="W454" s="776" t="s">
        <v>3749</v>
      </c>
      <c r="X454" s="1315">
        <v>2</v>
      </c>
      <c r="Y454" s="824" t="s">
        <v>966</v>
      </c>
      <c r="Z454" s="793" t="s">
        <v>1016</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1003</v>
      </c>
      <c r="B455" s="776">
        <v>449</v>
      </c>
      <c r="C455" s="792" t="s">
        <v>3750</v>
      </c>
      <c r="D455" s="776" t="s">
        <v>3746</v>
      </c>
      <c r="E455" s="776" t="s">
        <v>1801</v>
      </c>
      <c r="F455" s="788" t="s">
        <v>3751</v>
      </c>
      <c r="G455" s="793" t="s">
        <v>698</v>
      </c>
      <c r="H455" s="794" t="s">
        <v>3752</v>
      </c>
      <c r="I455" s="795"/>
      <c r="J455" s="796"/>
      <c r="K455" s="796">
        <v>1</v>
      </c>
      <c r="L455" s="796"/>
      <c r="M455" s="796"/>
      <c r="N455" s="796"/>
      <c r="O455" s="796"/>
      <c r="P455" s="797"/>
      <c r="Q455" s="798">
        <f t="shared" si="6"/>
        <v>1</v>
      </c>
      <c r="R455" s="792" t="s">
        <v>986</v>
      </c>
      <c r="S455" s="776" t="s">
        <v>964</v>
      </c>
      <c r="T455" s="799" t="s">
        <v>965</v>
      </c>
      <c r="U455" s="776" t="s">
        <v>1832</v>
      </c>
      <c r="V455" s="776" t="s">
        <v>990</v>
      </c>
      <c r="W455" s="776" t="s">
        <v>3697</v>
      </c>
      <c r="X455" s="1315">
        <v>2</v>
      </c>
      <c r="Y455" s="824" t="s">
        <v>977</v>
      </c>
      <c r="Z455" s="793" t="s">
        <v>698</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1003</v>
      </c>
      <c r="B456" s="776">
        <v>450</v>
      </c>
      <c r="C456" s="792" t="s">
        <v>3753</v>
      </c>
      <c r="D456" s="776" t="s">
        <v>3746</v>
      </c>
      <c r="E456" s="776" t="s">
        <v>1819</v>
      </c>
      <c r="F456" s="788" t="s">
        <v>3754</v>
      </c>
      <c r="G456" s="793" t="s">
        <v>687</v>
      </c>
      <c r="H456" s="794" t="s">
        <v>3755</v>
      </c>
      <c r="I456" s="795"/>
      <c r="J456" s="796"/>
      <c r="K456" s="796">
        <v>1</v>
      </c>
      <c r="L456" s="796"/>
      <c r="M456" s="796"/>
      <c r="N456" s="796"/>
      <c r="O456" s="796"/>
      <c r="P456" s="797"/>
      <c r="Q456" s="798">
        <f t="shared" si="6"/>
        <v>1</v>
      </c>
      <c r="R456" s="792" t="s">
        <v>986</v>
      </c>
      <c r="S456" s="776" t="s">
        <v>964</v>
      </c>
      <c r="T456" s="799" t="s">
        <v>965</v>
      </c>
      <c r="U456" s="776" t="s">
        <v>1971</v>
      </c>
      <c r="V456" s="776" t="s">
        <v>990</v>
      </c>
      <c r="W456" s="776" t="s">
        <v>3410</v>
      </c>
      <c r="X456" s="1315">
        <v>2</v>
      </c>
      <c r="Y456" s="822" t="s">
        <v>977</v>
      </c>
      <c r="Z456" s="793" t="s">
        <v>687</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1003</v>
      </c>
      <c r="B457" s="776">
        <v>451</v>
      </c>
      <c r="C457" s="792" t="s">
        <v>3756</v>
      </c>
      <c r="D457" s="776" t="s">
        <v>3746</v>
      </c>
      <c r="E457" s="776" t="s">
        <v>1801</v>
      </c>
      <c r="F457" s="788" t="s">
        <v>3757</v>
      </c>
      <c r="G457" s="793" t="s">
        <v>3758</v>
      </c>
      <c r="H457" s="794" t="s">
        <v>3759</v>
      </c>
      <c r="I457" s="795"/>
      <c r="J457" s="796"/>
      <c r="K457" s="796">
        <v>1</v>
      </c>
      <c r="L457" s="796"/>
      <c r="M457" s="796"/>
      <c r="N457" s="796"/>
      <c r="O457" s="796"/>
      <c r="P457" s="797"/>
      <c r="Q457" s="798">
        <f t="shared" ref="Q457:Q520" si="7">SUM(I457:P457)</f>
        <v>1</v>
      </c>
      <c r="R457" s="792" t="s">
        <v>986</v>
      </c>
      <c r="S457" s="776" t="s">
        <v>964</v>
      </c>
      <c r="T457" s="799" t="s">
        <v>965</v>
      </c>
      <c r="U457" s="776" t="s">
        <v>1971</v>
      </c>
      <c r="V457" s="776" t="s">
        <v>990</v>
      </c>
      <c r="W457" s="776" t="s">
        <v>387</v>
      </c>
      <c r="X457" s="1314">
        <v>0</v>
      </c>
      <c r="Y457" s="822" t="s">
        <v>977</v>
      </c>
      <c r="Z457" s="793" t="s">
        <v>2329</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961</v>
      </c>
      <c r="BM457" s="788" t="s">
        <v>961</v>
      </c>
      <c r="BN457" s="788" t="s">
        <v>961</v>
      </c>
      <c r="BO457" s="788" t="s">
        <v>961</v>
      </c>
      <c r="BP457" s="799" t="s">
        <v>961</v>
      </c>
      <c r="BQ457" s="811" t="s">
        <v>1854</v>
      </c>
      <c r="BR457" s="803" t="s">
        <v>1854</v>
      </c>
      <c r="BS457" s="803" t="s">
        <v>1854</v>
      </c>
      <c r="BT457" s="803" t="s">
        <v>1854</v>
      </c>
      <c r="BU457" s="808" t="s">
        <v>1854</v>
      </c>
      <c r="BV457" s="811">
        <v>108750</v>
      </c>
      <c r="BW457" s="803">
        <v>108750</v>
      </c>
      <c r="BX457" s="803">
        <v>108750</v>
      </c>
      <c r="BY457" s="803">
        <v>108750</v>
      </c>
      <c r="BZ457" s="803">
        <v>108750</v>
      </c>
      <c r="CA457" s="811" t="s">
        <v>1854</v>
      </c>
      <c r="CB457" s="803" t="s">
        <v>1854</v>
      </c>
      <c r="CC457" s="803" t="s">
        <v>1854</v>
      </c>
      <c r="CD457" s="803" t="s">
        <v>1854</v>
      </c>
      <c r="CE457" s="808" t="s">
        <v>1854</v>
      </c>
      <c r="CF457" s="803" t="s">
        <v>1854</v>
      </c>
      <c r="CG457" s="803" t="s">
        <v>1854</v>
      </c>
      <c r="CH457" s="803" t="s">
        <v>1854</v>
      </c>
      <c r="CI457" s="803" t="s">
        <v>1854</v>
      </c>
      <c r="CJ457" s="808" t="s">
        <v>1854</v>
      </c>
      <c r="CK457" s="811">
        <v>66288</v>
      </c>
      <c r="CL457" s="803">
        <v>63788</v>
      </c>
      <c r="CM457" s="803">
        <v>61288</v>
      </c>
      <c r="CN457" s="803">
        <v>58788</v>
      </c>
      <c r="CO457" s="808">
        <v>56288</v>
      </c>
      <c r="CP457" s="811" t="s">
        <v>1854</v>
      </c>
      <c r="CQ457" s="803" t="s">
        <v>1854</v>
      </c>
      <c r="CR457" s="803" t="s">
        <v>1854</v>
      </c>
      <c r="CS457" s="803" t="s">
        <v>1854</v>
      </c>
      <c r="CT457" s="808" t="s">
        <v>1854</v>
      </c>
      <c r="CU457" s="1288">
        <v>-1.403E-3</v>
      </c>
      <c r="CV457" s="1287" t="s">
        <v>1854</v>
      </c>
      <c r="CW457" s="1287" t="s">
        <v>1854</v>
      </c>
      <c r="CX457" s="1289" t="s">
        <v>1854</v>
      </c>
      <c r="CY457" s="1287">
        <v>7.0299999999999996E-4</v>
      </c>
      <c r="CZ457" s="1287" t="s">
        <v>1854</v>
      </c>
      <c r="DA457" s="1287" t="s">
        <v>1854</v>
      </c>
      <c r="DB457" s="1289" t="s">
        <v>1854</v>
      </c>
      <c r="DC457" s="788"/>
      <c r="DD457" s="816">
        <v>1</v>
      </c>
      <c r="DE457" s="817"/>
    </row>
    <row r="458" spans="1:109" ht="63.75">
      <c r="A458" s="775" t="s">
        <v>1003</v>
      </c>
      <c r="B458" s="776">
        <v>452</v>
      </c>
      <c r="C458" s="792" t="s">
        <v>3760</v>
      </c>
      <c r="D458" s="776" t="s">
        <v>3746</v>
      </c>
      <c r="E458" s="776" t="s">
        <v>1819</v>
      </c>
      <c r="F458" s="788" t="s">
        <v>3761</v>
      </c>
      <c r="G458" s="793" t="s">
        <v>3762</v>
      </c>
      <c r="H458" s="794" t="s">
        <v>3763</v>
      </c>
      <c r="I458" s="795"/>
      <c r="J458" s="796"/>
      <c r="K458" s="796">
        <v>1</v>
      </c>
      <c r="L458" s="796"/>
      <c r="M458" s="796"/>
      <c r="N458" s="796"/>
      <c r="O458" s="796"/>
      <c r="P458" s="797"/>
      <c r="Q458" s="798">
        <f t="shared" si="7"/>
        <v>1</v>
      </c>
      <c r="R458" s="792" t="s">
        <v>983</v>
      </c>
      <c r="S458" s="776" t="s">
        <v>964</v>
      </c>
      <c r="T458" s="799" t="s">
        <v>965</v>
      </c>
      <c r="U458" s="776" t="s">
        <v>2208</v>
      </c>
      <c r="V458" s="776" t="s">
        <v>269</v>
      </c>
      <c r="W458" s="776" t="s">
        <v>3764</v>
      </c>
      <c r="X458" s="1314">
        <v>1</v>
      </c>
      <c r="Y458" s="822" t="s">
        <v>966</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961</v>
      </c>
      <c r="BM458" s="788" t="s">
        <v>961</v>
      </c>
      <c r="BN458" s="788" t="s">
        <v>961</v>
      </c>
      <c r="BO458" s="788" t="s">
        <v>961</v>
      </c>
      <c r="BP458" s="799" t="s">
        <v>961</v>
      </c>
      <c r="BQ458" s="811" t="s">
        <v>1854</v>
      </c>
      <c r="BR458" s="803" t="s">
        <v>1854</v>
      </c>
      <c r="BS458" s="803" t="s">
        <v>1854</v>
      </c>
      <c r="BT458" s="803" t="s">
        <v>1854</v>
      </c>
      <c r="BU458" s="808" t="s">
        <v>1854</v>
      </c>
      <c r="BV458" s="811" t="s">
        <v>1854</v>
      </c>
      <c r="BW458" s="803" t="s">
        <v>1854</v>
      </c>
      <c r="BX458" s="803" t="s">
        <v>1854</v>
      </c>
      <c r="BY458" s="803" t="s">
        <v>1854</v>
      </c>
      <c r="BZ458" s="803" t="s">
        <v>1854</v>
      </c>
      <c r="CA458" s="811" t="s">
        <v>1854</v>
      </c>
      <c r="CB458" s="803" t="s">
        <v>1854</v>
      </c>
      <c r="CC458" s="803" t="s">
        <v>1854</v>
      </c>
      <c r="CD458" s="803" t="s">
        <v>1854</v>
      </c>
      <c r="CE458" s="808" t="s">
        <v>1854</v>
      </c>
      <c r="CF458" s="803" t="s">
        <v>1854</v>
      </c>
      <c r="CG458" s="803" t="s">
        <v>1854</v>
      </c>
      <c r="CH458" s="803" t="s">
        <v>1854</v>
      </c>
      <c r="CI458" s="803" t="s">
        <v>1854</v>
      </c>
      <c r="CJ458" s="808" t="s">
        <v>1854</v>
      </c>
      <c r="CK458" s="811" t="s">
        <v>1854</v>
      </c>
      <c r="CL458" s="803" t="s">
        <v>1854</v>
      </c>
      <c r="CM458" s="803" t="s">
        <v>1854</v>
      </c>
      <c r="CN458" s="803" t="s">
        <v>1854</v>
      </c>
      <c r="CO458" s="808" t="s">
        <v>1854</v>
      </c>
      <c r="CP458" s="811" t="s">
        <v>1854</v>
      </c>
      <c r="CQ458" s="803" t="s">
        <v>1854</v>
      </c>
      <c r="CR458" s="803" t="s">
        <v>1854</v>
      </c>
      <c r="CS458" s="803" t="s">
        <v>1854</v>
      </c>
      <c r="CT458" s="808" t="s">
        <v>1854</v>
      </c>
      <c r="CU458" s="1288">
        <v>-0.999</v>
      </c>
      <c r="CV458" s="1287" t="s">
        <v>1854</v>
      </c>
      <c r="CW458" s="1287" t="s">
        <v>1854</v>
      </c>
      <c r="CX458" s="1289" t="s">
        <v>1854</v>
      </c>
      <c r="CY458" s="1287" t="s">
        <v>1854</v>
      </c>
      <c r="CZ458" s="1287" t="s">
        <v>1854</v>
      </c>
      <c r="DA458" s="1287" t="s">
        <v>1854</v>
      </c>
      <c r="DB458" s="1289" t="s">
        <v>1854</v>
      </c>
      <c r="DC458" s="788"/>
      <c r="DD458" s="816">
        <v>1</v>
      </c>
      <c r="DE458" s="817"/>
    </row>
    <row r="459" spans="1:109">
      <c r="A459" s="775" t="s">
        <v>1003</v>
      </c>
      <c r="B459" s="776">
        <v>453</v>
      </c>
      <c r="C459" s="792" t="s">
        <v>3765</v>
      </c>
      <c r="D459" s="776" t="s">
        <v>3766</v>
      </c>
      <c r="E459" s="776" t="s">
        <v>1819</v>
      </c>
      <c r="F459" s="788" t="s">
        <v>3767</v>
      </c>
      <c r="G459" s="793" t="s">
        <v>794</v>
      </c>
      <c r="H459" s="794" t="s">
        <v>3768</v>
      </c>
      <c r="I459" s="795"/>
      <c r="J459" s="796"/>
      <c r="K459" s="796">
        <v>1</v>
      </c>
      <c r="L459" s="796"/>
      <c r="M459" s="796"/>
      <c r="N459" s="796"/>
      <c r="O459" s="796"/>
      <c r="P459" s="797"/>
      <c r="Q459" s="798">
        <f t="shared" si="7"/>
        <v>1</v>
      </c>
      <c r="R459" s="792" t="s">
        <v>963</v>
      </c>
      <c r="S459" s="776"/>
      <c r="T459" s="799"/>
      <c r="U459" s="776" t="s">
        <v>1971</v>
      </c>
      <c r="V459" s="776" t="s">
        <v>269</v>
      </c>
      <c r="W459" s="776" t="s">
        <v>1061</v>
      </c>
      <c r="X459" s="1314">
        <v>2</v>
      </c>
      <c r="Y459" s="824" t="s">
        <v>977</v>
      </c>
      <c r="Z459" s="793" t="s">
        <v>794</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1003</v>
      </c>
      <c r="B460" s="776">
        <v>454</v>
      </c>
      <c r="C460" s="792" t="s">
        <v>3769</v>
      </c>
      <c r="D460" s="776" t="s">
        <v>3766</v>
      </c>
      <c r="E460" s="776" t="s">
        <v>1801</v>
      </c>
      <c r="F460" s="788" t="s">
        <v>3770</v>
      </c>
      <c r="G460" s="793" t="s">
        <v>3111</v>
      </c>
      <c r="H460" s="794" t="s">
        <v>3771</v>
      </c>
      <c r="I460" s="795"/>
      <c r="J460" s="796"/>
      <c r="K460" s="796">
        <v>1</v>
      </c>
      <c r="L460" s="796"/>
      <c r="M460" s="796"/>
      <c r="N460" s="796"/>
      <c r="O460" s="796"/>
      <c r="P460" s="797"/>
      <c r="Q460" s="798">
        <f t="shared" si="7"/>
        <v>1</v>
      </c>
      <c r="R460" s="792" t="s">
        <v>986</v>
      </c>
      <c r="S460" s="776" t="s">
        <v>964</v>
      </c>
      <c r="T460" s="799" t="s">
        <v>976</v>
      </c>
      <c r="U460" s="776" t="s">
        <v>1822</v>
      </c>
      <c r="V460" s="776" t="s">
        <v>2090</v>
      </c>
      <c r="W460" s="776" t="s">
        <v>3772</v>
      </c>
      <c r="X460" s="1315">
        <v>2</v>
      </c>
      <c r="Y460" s="822" t="s">
        <v>966</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961</v>
      </c>
      <c r="BQ460" s="811" t="s">
        <v>1854</v>
      </c>
      <c r="BR460" s="803" t="s">
        <v>1854</v>
      </c>
      <c r="BS460" s="803" t="s">
        <v>1854</v>
      </c>
      <c r="BT460" s="803" t="s">
        <v>1854</v>
      </c>
      <c r="BU460" s="808" t="s">
        <v>1854</v>
      </c>
      <c r="BV460" s="811" t="s">
        <v>1854</v>
      </c>
      <c r="BW460" s="803" t="s">
        <v>1854</v>
      </c>
      <c r="BX460" s="803" t="s">
        <v>1854</v>
      </c>
      <c r="BY460" s="803" t="s">
        <v>1854</v>
      </c>
      <c r="BZ460" s="803" t="s">
        <v>1854</v>
      </c>
      <c r="CA460" s="811" t="s">
        <v>1854</v>
      </c>
      <c r="CB460" s="803" t="s">
        <v>1854</v>
      </c>
      <c r="CC460" s="803" t="s">
        <v>1854</v>
      </c>
      <c r="CD460" s="803" t="s">
        <v>1854</v>
      </c>
      <c r="CE460" s="808" t="s">
        <v>1854</v>
      </c>
      <c r="CF460" s="803" t="s">
        <v>1854</v>
      </c>
      <c r="CG460" s="803" t="s">
        <v>1854</v>
      </c>
      <c r="CH460" s="803" t="s">
        <v>1854</v>
      </c>
      <c r="CI460" s="803" t="s">
        <v>1854</v>
      </c>
      <c r="CJ460" s="808" t="s">
        <v>1854</v>
      </c>
      <c r="CK460" s="811" t="s">
        <v>1854</v>
      </c>
      <c r="CL460" s="803" t="s">
        <v>1854</v>
      </c>
      <c r="CM460" s="803" t="s">
        <v>1854</v>
      </c>
      <c r="CN460" s="803" t="s">
        <v>1854</v>
      </c>
      <c r="CO460" s="808" t="s">
        <v>1854</v>
      </c>
      <c r="CP460" s="811" t="s">
        <v>1854</v>
      </c>
      <c r="CQ460" s="803" t="s">
        <v>1854</v>
      </c>
      <c r="CR460" s="803" t="s">
        <v>1854</v>
      </c>
      <c r="CS460" s="803" t="s">
        <v>1854</v>
      </c>
      <c r="CT460" s="808" t="s">
        <v>1854</v>
      </c>
      <c r="CU460" s="1288">
        <v>-5.6000000000000001E-2</v>
      </c>
      <c r="CV460" s="1287" t="s">
        <v>1854</v>
      </c>
      <c r="CW460" s="1287" t="s">
        <v>1854</v>
      </c>
      <c r="CX460" s="1289" t="s">
        <v>1854</v>
      </c>
      <c r="CY460" s="1287">
        <v>3.6999999999999998E-2</v>
      </c>
      <c r="CZ460" s="1287" t="s">
        <v>1854</v>
      </c>
      <c r="DA460" s="1287" t="s">
        <v>1854</v>
      </c>
      <c r="DB460" s="1289" t="s">
        <v>1854</v>
      </c>
      <c r="DC460" s="788"/>
      <c r="DD460" s="816">
        <v>1</v>
      </c>
      <c r="DE460" s="817"/>
    </row>
    <row r="461" spans="1:109" ht="102">
      <c r="A461" s="775" t="s">
        <v>1003</v>
      </c>
      <c r="B461" s="776">
        <v>455</v>
      </c>
      <c r="C461" s="792" t="s">
        <v>3773</v>
      </c>
      <c r="D461" s="776" t="s">
        <v>3766</v>
      </c>
      <c r="E461" s="776" t="s">
        <v>1819</v>
      </c>
      <c r="F461" s="788" t="s">
        <v>3774</v>
      </c>
      <c r="G461" s="793" t="s">
        <v>491</v>
      </c>
      <c r="H461" s="794" t="s">
        <v>3775</v>
      </c>
      <c r="I461" s="795">
        <v>0.01</v>
      </c>
      <c r="J461" s="796">
        <v>0.99</v>
      </c>
      <c r="K461" s="796"/>
      <c r="L461" s="796"/>
      <c r="M461" s="796"/>
      <c r="N461" s="796"/>
      <c r="O461" s="796"/>
      <c r="P461" s="797"/>
      <c r="Q461" s="798">
        <f t="shared" si="7"/>
        <v>1</v>
      </c>
      <c r="R461" s="792" t="s">
        <v>963</v>
      </c>
      <c r="S461" s="776"/>
      <c r="T461" s="799"/>
      <c r="U461" s="776" t="s">
        <v>1822</v>
      </c>
      <c r="V461" s="776" t="s">
        <v>269</v>
      </c>
      <c r="W461" s="776" t="s">
        <v>1061</v>
      </c>
      <c r="X461" s="1315">
        <v>1</v>
      </c>
      <c r="Y461" s="824" t="s">
        <v>977</v>
      </c>
      <c r="Z461" s="793" t="s">
        <v>491</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1003</v>
      </c>
      <c r="B462" s="776">
        <v>456</v>
      </c>
      <c r="C462" s="792" t="s">
        <v>3776</v>
      </c>
      <c r="D462" s="776" t="s">
        <v>3766</v>
      </c>
      <c r="E462" s="776" t="s">
        <v>1808</v>
      </c>
      <c r="F462" s="788" t="s">
        <v>3777</v>
      </c>
      <c r="G462" s="793" t="s">
        <v>3778</v>
      </c>
      <c r="H462" s="794" t="s">
        <v>3779</v>
      </c>
      <c r="I462" s="795">
        <v>0.67</v>
      </c>
      <c r="J462" s="796">
        <v>0.33</v>
      </c>
      <c r="K462" s="796"/>
      <c r="L462" s="796"/>
      <c r="M462" s="796"/>
      <c r="N462" s="796"/>
      <c r="O462" s="796"/>
      <c r="P462" s="797"/>
      <c r="Q462" s="798">
        <f t="shared" si="7"/>
        <v>1</v>
      </c>
      <c r="R462" s="792" t="s">
        <v>983</v>
      </c>
      <c r="S462" s="776" t="s">
        <v>964</v>
      </c>
      <c r="T462" s="799" t="s">
        <v>965</v>
      </c>
      <c r="U462" s="776" t="s">
        <v>2428</v>
      </c>
      <c r="V462" s="776" t="s">
        <v>1039</v>
      </c>
      <c r="W462" s="776" t="s">
        <v>3780</v>
      </c>
      <c r="X462" s="1314">
        <v>0</v>
      </c>
      <c r="Y462" s="824" t="s">
        <v>966</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961</v>
      </c>
      <c r="BM462" s="788" t="s">
        <v>961</v>
      </c>
      <c r="BN462" s="788" t="s">
        <v>961</v>
      </c>
      <c r="BO462" s="788" t="s">
        <v>961</v>
      </c>
      <c r="BP462" s="799" t="s">
        <v>961</v>
      </c>
      <c r="BQ462" s="811" t="s">
        <v>1854</v>
      </c>
      <c r="BR462" s="803" t="s">
        <v>1854</v>
      </c>
      <c r="BS462" s="803" t="s">
        <v>1854</v>
      </c>
      <c r="BT462" s="803" t="s">
        <v>1854</v>
      </c>
      <c r="BU462" s="808" t="s">
        <v>1854</v>
      </c>
      <c r="BV462" s="811" t="s">
        <v>1854</v>
      </c>
      <c r="BW462" s="803" t="s">
        <v>1854</v>
      </c>
      <c r="BX462" s="803" t="s">
        <v>1854</v>
      </c>
      <c r="BY462" s="803" t="s">
        <v>1854</v>
      </c>
      <c r="BZ462" s="803" t="s">
        <v>1854</v>
      </c>
      <c r="CA462" s="811" t="s">
        <v>1854</v>
      </c>
      <c r="CB462" s="803" t="s">
        <v>1854</v>
      </c>
      <c r="CC462" s="803" t="s">
        <v>1854</v>
      </c>
      <c r="CD462" s="803" t="s">
        <v>1854</v>
      </c>
      <c r="CE462" s="808" t="s">
        <v>1854</v>
      </c>
      <c r="CF462" s="803" t="s">
        <v>1854</v>
      </c>
      <c r="CG462" s="803" t="s">
        <v>1854</v>
      </c>
      <c r="CH462" s="803" t="s">
        <v>1854</v>
      </c>
      <c r="CI462" s="803" t="s">
        <v>1854</v>
      </c>
      <c r="CJ462" s="803" t="s">
        <v>1854</v>
      </c>
      <c r="CK462" s="811" t="s">
        <v>1854</v>
      </c>
      <c r="CL462" s="803" t="s">
        <v>1854</v>
      </c>
      <c r="CM462" s="803" t="s">
        <v>1854</v>
      </c>
      <c r="CN462" s="803" t="s">
        <v>1854</v>
      </c>
      <c r="CO462" s="808" t="s">
        <v>1854</v>
      </c>
      <c r="CP462" s="811" t="s">
        <v>1854</v>
      </c>
      <c r="CQ462" s="803" t="s">
        <v>1854</v>
      </c>
      <c r="CR462" s="803" t="s">
        <v>1854</v>
      </c>
      <c r="CS462" s="803" t="s">
        <v>1854</v>
      </c>
      <c r="CT462" s="808" t="s">
        <v>1854</v>
      </c>
      <c r="CU462" s="1288">
        <v>-0.224</v>
      </c>
      <c r="CV462" s="1287" t="s">
        <v>1854</v>
      </c>
      <c r="CW462" s="1287" t="s">
        <v>1854</v>
      </c>
      <c r="CX462" s="1289" t="s">
        <v>1854</v>
      </c>
      <c r="CY462" s="1287" t="s">
        <v>1854</v>
      </c>
      <c r="CZ462" s="1287" t="s">
        <v>1854</v>
      </c>
      <c r="DA462" s="1287" t="s">
        <v>1854</v>
      </c>
      <c r="DB462" s="1289" t="s">
        <v>1854</v>
      </c>
      <c r="DC462" s="788"/>
      <c r="DD462" s="816">
        <v>1</v>
      </c>
      <c r="DE462" s="817"/>
    </row>
    <row r="463" spans="1:109" ht="63.75">
      <c r="A463" s="775" t="s">
        <v>1003</v>
      </c>
      <c r="B463" s="776">
        <v>457</v>
      </c>
      <c r="C463" s="792" t="s">
        <v>3781</v>
      </c>
      <c r="D463" s="776" t="s">
        <v>3766</v>
      </c>
      <c r="E463" s="776" t="s">
        <v>1819</v>
      </c>
      <c r="F463" s="788" t="s">
        <v>3782</v>
      </c>
      <c r="G463" s="793" t="s">
        <v>3783</v>
      </c>
      <c r="H463" s="794" t="s">
        <v>3784</v>
      </c>
      <c r="I463" s="795"/>
      <c r="J463" s="796">
        <v>0.67</v>
      </c>
      <c r="K463" s="796">
        <v>0.33</v>
      </c>
      <c r="L463" s="796"/>
      <c r="M463" s="796"/>
      <c r="N463" s="796"/>
      <c r="O463" s="796"/>
      <c r="P463" s="797"/>
      <c r="Q463" s="798">
        <f t="shared" si="7"/>
        <v>1</v>
      </c>
      <c r="R463" s="792" t="s">
        <v>983</v>
      </c>
      <c r="S463" s="776" t="s">
        <v>964</v>
      </c>
      <c r="T463" s="799" t="s">
        <v>976</v>
      </c>
      <c r="U463" s="776" t="s">
        <v>1822</v>
      </c>
      <c r="V463" s="776" t="s">
        <v>990</v>
      </c>
      <c r="W463" s="776" t="s">
        <v>2595</v>
      </c>
      <c r="X463" s="1314">
        <v>0</v>
      </c>
      <c r="Y463" s="824" t="s">
        <v>966</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961</v>
      </c>
      <c r="BQ463" s="811" t="s">
        <v>1854</v>
      </c>
      <c r="BR463" s="803" t="s">
        <v>1854</v>
      </c>
      <c r="BS463" s="803" t="s">
        <v>1854</v>
      </c>
      <c r="BT463" s="803" t="s">
        <v>1854</v>
      </c>
      <c r="BU463" s="808" t="s">
        <v>1854</v>
      </c>
      <c r="BV463" s="811" t="s">
        <v>1854</v>
      </c>
      <c r="BW463" s="803" t="s">
        <v>1854</v>
      </c>
      <c r="BX463" s="803" t="s">
        <v>1854</v>
      </c>
      <c r="BY463" s="803" t="s">
        <v>1854</v>
      </c>
      <c r="BZ463" s="803" t="s">
        <v>1854</v>
      </c>
      <c r="CA463" s="811" t="s">
        <v>1854</v>
      </c>
      <c r="CB463" s="803" t="s">
        <v>1854</v>
      </c>
      <c r="CC463" s="803" t="s">
        <v>1854</v>
      </c>
      <c r="CD463" s="803" t="s">
        <v>1854</v>
      </c>
      <c r="CE463" s="808" t="s">
        <v>1854</v>
      </c>
      <c r="CF463" s="803" t="s">
        <v>1854</v>
      </c>
      <c r="CG463" s="803" t="s">
        <v>1854</v>
      </c>
      <c r="CH463" s="803" t="s">
        <v>1854</v>
      </c>
      <c r="CI463" s="803" t="s">
        <v>1854</v>
      </c>
      <c r="CJ463" s="808" t="s">
        <v>1854</v>
      </c>
      <c r="CK463" s="811" t="s">
        <v>1854</v>
      </c>
      <c r="CL463" s="803" t="s">
        <v>1854</v>
      </c>
      <c r="CM463" s="803" t="s">
        <v>1854</v>
      </c>
      <c r="CN463" s="803" t="s">
        <v>1854</v>
      </c>
      <c r="CO463" s="808" t="s">
        <v>1854</v>
      </c>
      <c r="CP463" s="811" t="s">
        <v>1854</v>
      </c>
      <c r="CQ463" s="803" t="s">
        <v>1854</v>
      </c>
      <c r="CR463" s="803" t="s">
        <v>1854</v>
      </c>
      <c r="CS463" s="803" t="s">
        <v>1854</v>
      </c>
      <c r="CT463" s="808" t="s">
        <v>1854</v>
      </c>
      <c r="CU463" s="1288">
        <v>-0.23710000000000001</v>
      </c>
      <c r="CV463" s="1287" t="s">
        <v>1854</v>
      </c>
      <c r="CW463" s="1287" t="s">
        <v>1854</v>
      </c>
      <c r="CX463" s="1289" t="s">
        <v>1854</v>
      </c>
      <c r="CY463" s="1287" t="s">
        <v>1854</v>
      </c>
      <c r="CZ463" s="1287" t="s">
        <v>1854</v>
      </c>
      <c r="DA463" s="1287" t="s">
        <v>1854</v>
      </c>
      <c r="DB463" s="1289" t="s">
        <v>1854</v>
      </c>
      <c r="DC463" s="788"/>
      <c r="DD463" s="816">
        <v>1</v>
      </c>
      <c r="DE463" s="817"/>
    </row>
    <row r="464" spans="1:109" ht="38.25">
      <c r="A464" s="775" t="s">
        <v>1003</v>
      </c>
      <c r="B464" s="776">
        <v>458</v>
      </c>
      <c r="C464" s="792" t="s">
        <v>3785</v>
      </c>
      <c r="D464" s="776" t="s">
        <v>3766</v>
      </c>
      <c r="E464" s="776" t="s">
        <v>1808</v>
      </c>
      <c r="F464" s="788" t="s">
        <v>3786</v>
      </c>
      <c r="G464" s="793" t="s">
        <v>3787</v>
      </c>
      <c r="H464" s="794" t="s">
        <v>3788</v>
      </c>
      <c r="I464" s="795"/>
      <c r="J464" s="796">
        <v>0.72</v>
      </c>
      <c r="K464" s="796">
        <v>0.28000000000000003</v>
      </c>
      <c r="L464" s="796"/>
      <c r="M464" s="796"/>
      <c r="N464" s="796"/>
      <c r="O464" s="796"/>
      <c r="P464" s="797"/>
      <c r="Q464" s="798">
        <f t="shared" si="7"/>
        <v>1</v>
      </c>
      <c r="R464" s="792" t="s">
        <v>983</v>
      </c>
      <c r="S464" s="776" t="s">
        <v>964</v>
      </c>
      <c r="T464" s="799" t="s">
        <v>976</v>
      </c>
      <c r="U464" s="776" t="s">
        <v>3789</v>
      </c>
      <c r="V464" s="776" t="s">
        <v>269</v>
      </c>
      <c r="W464" s="776" t="s">
        <v>3790</v>
      </c>
      <c r="X464" s="1314">
        <v>1</v>
      </c>
      <c r="Y464" s="824" t="s">
        <v>966</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961</v>
      </c>
      <c r="BQ464" s="811" t="s">
        <v>1854</v>
      </c>
      <c r="BR464" s="803" t="s">
        <v>1854</v>
      </c>
      <c r="BS464" s="803" t="s">
        <v>1854</v>
      </c>
      <c r="BT464" s="803" t="s">
        <v>1854</v>
      </c>
      <c r="BU464" s="808" t="s">
        <v>1854</v>
      </c>
      <c r="BV464" s="811" t="s">
        <v>1854</v>
      </c>
      <c r="BW464" s="803" t="s">
        <v>1854</v>
      </c>
      <c r="BX464" s="803" t="s">
        <v>1854</v>
      </c>
      <c r="BY464" s="803" t="s">
        <v>1854</v>
      </c>
      <c r="BZ464" s="803" t="s">
        <v>1854</v>
      </c>
      <c r="CA464" s="811" t="s">
        <v>1854</v>
      </c>
      <c r="CB464" s="803" t="s">
        <v>1854</v>
      </c>
      <c r="CC464" s="803" t="s">
        <v>1854</v>
      </c>
      <c r="CD464" s="803" t="s">
        <v>1854</v>
      </c>
      <c r="CE464" s="808" t="s">
        <v>1854</v>
      </c>
      <c r="CF464" s="803" t="s">
        <v>1854</v>
      </c>
      <c r="CG464" s="803" t="s">
        <v>1854</v>
      </c>
      <c r="CH464" s="803" t="s">
        <v>1854</v>
      </c>
      <c r="CI464" s="803" t="s">
        <v>1854</v>
      </c>
      <c r="CJ464" s="808" t="s">
        <v>1854</v>
      </c>
      <c r="CK464" s="811" t="s">
        <v>1854</v>
      </c>
      <c r="CL464" s="803" t="s">
        <v>1854</v>
      </c>
      <c r="CM464" s="803" t="s">
        <v>1854</v>
      </c>
      <c r="CN464" s="803" t="s">
        <v>1854</v>
      </c>
      <c r="CO464" s="808" t="s">
        <v>1854</v>
      </c>
      <c r="CP464" s="811" t="s">
        <v>1854</v>
      </c>
      <c r="CQ464" s="803" t="s">
        <v>1854</v>
      </c>
      <c r="CR464" s="803" t="s">
        <v>1854</v>
      </c>
      <c r="CS464" s="803" t="s">
        <v>1854</v>
      </c>
      <c r="CT464" s="808" t="s">
        <v>1854</v>
      </c>
      <c r="CU464" s="1288">
        <v>-1.0999999999999999E-2</v>
      </c>
      <c r="CV464" s="1287" t="s">
        <v>1854</v>
      </c>
      <c r="CW464" s="1287" t="s">
        <v>1854</v>
      </c>
      <c r="CX464" s="1289" t="s">
        <v>1854</v>
      </c>
      <c r="CY464" s="1287" t="s">
        <v>1854</v>
      </c>
      <c r="CZ464" s="1287" t="s">
        <v>1854</v>
      </c>
      <c r="DA464" s="1287" t="s">
        <v>1854</v>
      </c>
      <c r="DB464" s="1289" t="s">
        <v>1854</v>
      </c>
      <c r="DC464" s="788" t="s">
        <v>972</v>
      </c>
      <c r="DD464" s="816">
        <v>1</v>
      </c>
      <c r="DE464" s="817"/>
    </row>
    <row r="465" spans="1:109">
      <c r="A465" s="775" t="s">
        <v>1003</v>
      </c>
      <c r="B465" s="776">
        <v>459</v>
      </c>
      <c r="C465" s="792" t="s">
        <v>3791</v>
      </c>
      <c r="D465" s="776"/>
      <c r="E465" s="776"/>
      <c r="F465" s="788" t="s">
        <v>3792</v>
      </c>
      <c r="G465" s="793" t="s">
        <v>3793</v>
      </c>
      <c r="H465" s="794"/>
      <c r="I465" s="795"/>
      <c r="J465" s="796">
        <v>0.754</v>
      </c>
      <c r="K465" s="796">
        <v>0.246</v>
      </c>
      <c r="L465" s="796"/>
      <c r="M465" s="796"/>
      <c r="N465" s="796"/>
      <c r="O465" s="796"/>
      <c r="P465" s="797"/>
      <c r="Q465" s="798">
        <f t="shared" si="7"/>
        <v>1</v>
      </c>
      <c r="R465" s="792" t="s">
        <v>983</v>
      </c>
      <c r="S465" s="776" t="s">
        <v>964</v>
      </c>
      <c r="T465" s="799" t="s">
        <v>976</v>
      </c>
      <c r="U465" s="776" t="s">
        <v>3789</v>
      </c>
      <c r="V465" s="776" t="s">
        <v>2031</v>
      </c>
      <c r="W465" s="776"/>
      <c r="X465" s="1314">
        <v>1</v>
      </c>
      <c r="Y465" s="824" t="s">
        <v>966</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961</v>
      </c>
      <c r="BQ465" s="811" t="s">
        <v>1854</v>
      </c>
      <c r="BR465" s="803" t="s">
        <v>1854</v>
      </c>
      <c r="BS465" s="803" t="s">
        <v>1854</v>
      </c>
      <c r="BT465" s="803" t="s">
        <v>1854</v>
      </c>
      <c r="BU465" s="808" t="s">
        <v>1854</v>
      </c>
      <c r="BV465" s="811" t="s">
        <v>1854</v>
      </c>
      <c r="BW465" s="803" t="s">
        <v>1854</v>
      </c>
      <c r="BX465" s="803" t="s">
        <v>1854</v>
      </c>
      <c r="BY465" s="803" t="s">
        <v>1854</v>
      </c>
      <c r="BZ465" s="803" t="s">
        <v>1854</v>
      </c>
      <c r="CA465" s="811" t="s">
        <v>1854</v>
      </c>
      <c r="CB465" s="803" t="s">
        <v>1854</v>
      </c>
      <c r="CC465" s="803" t="s">
        <v>1854</v>
      </c>
      <c r="CD465" s="803" t="s">
        <v>1854</v>
      </c>
      <c r="CE465" s="808" t="s">
        <v>1854</v>
      </c>
      <c r="CF465" s="803" t="s">
        <v>1854</v>
      </c>
      <c r="CG465" s="803" t="s">
        <v>1854</v>
      </c>
      <c r="CH465" s="803" t="s">
        <v>1854</v>
      </c>
      <c r="CI465" s="803" t="s">
        <v>1854</v>
      </c>
      <c r="CJ465" s="808" t="s">
        <v>1854</v>
      </c>
      <c r="CK465" s="811" t="s">
        <v>1854</v>
      </c>
      <c r="CL465" s="803" t="s">
        <v>1854</v>
      </c>
      <c r="CM465" s="803" t="s">
        <v>1854</v>
      </c>
      <c r="CN465" s="803" t="s">
        <v>1854</v>
      </c>
      <c r="CO465" s="808" t="s">
        <v>1854</v>
      </c>
      <c r="CP465" s="811" t="s">
        <v>1854</v>
      </c>
      <c r="CQ465" s="803" t="s">
        <v>1854</v>
      </c>
      <c r="CR465" s="803" t="s">
        <v>1854</v>
      </c>
      <c r="CS465" s="803" t="s">
        <v>1854</v>
      </c>
      <c r="CT465" s="808" t="s">
        <v>1854</v>
      </c>
      <c r="CU465" s="1288">
        <v>-8.0500000000000002E-2</v>
      </c>
      <c r="CV465" s="1287" t="s">
        <v>1854</v>
      </c>
      <c r="CW465" s="1287" t="s">
        <v>1854</v>
      </c>
      <c r="CX465" s="1289" t="s">
        <v>1854</v>
      </c>
      <c r="CY465" s="1287" t="s">
        <v>1854</v>
      </c>
      <c r="CZ465" s="1287" t="s">
        <v>1854</v>
      </c>
      <c r="DA465" s="1287" t="s">
        <v>1854</v>
      </c>
      <c r="DB465" s="1289" t="s">
        <v>1854</v>
      </c>
      <c r="DC465" s="788"/>
      <c r="DD465" s="816"/>
      <c r="DE465" s="817"/>
    </row>
    <row r="466" spans="1:109" ht="51">
      <c r="A466" s="775" t="s">
        <v>1003</v>
      </c>
      <c r="B466" s="776">
        <v>460</v>
      </c>
      <c r="C466" s="792" t="s">
        <v>3794</v>
      </c>
      <c r="D466" s="776" t="s">
        <v>3795</v>
      </c>
      <c r="E466" s="776" t="s">
        <v>1819</v>
      </c>
      <c r="F466" s="788" t="s">
        <v>3796</v>
      </c>
      <c r="G466" s="793" t="s">
        <v>3797</v>
      </c>
      <c r="H466" s="794" t="s">
        <v>3798</v>
      </c>
      <c r="I466" s="795"/>
      <c r="J466" s="796"/>
      <c r="K466" s="796"/>
      <c r="L466" s="796"/>
      <c r="M466" s="796">
        <v>1</v>
      </c>
      <c r="N466" s="796"/>
      <c r="O466" s="796"/>
      <c r="P466" s="797"/>
      <c r="Q466" s="798">
        <f t="shared" si="7"/>
        <v>1</v>
      </c>
      <c r="R466" s="792" t="s">
        <v>983</v>
      </c>
      <c r="S466" s="776" t="s">
        <v>964</v>
      </c>
      <c r="T466" s="799" t="s">
        <v>965</v>
      </c>
      <c r="U466" s="776" t="s">
        <v>2676</v>
      </c>
      <c r="V466" s="776" t="s">
        <v>1030</v>
      </c>
      <c r="W466" s="776" t="s">
        <v>3799</v>
      </c>
      <c r="X466" s="1314">
        <v>0</v>
      </c>
      <c r="Y466" s="824" t="s">
        <v>977</v>
      </c>
      <c r="Z466" s="793"/>
      <c r="AA466" s="788"/>
      <c r="AB466" s="788"/>
      <c r="AC466" s="788"/>
      <c r="AD466" s="788"/>
      <c r="AE466" s="788"/>
      <c r="AF466" s="802"/>
      <c r="AG466" s="803"/>
      <c r="AH466" s="803"/>
      <c r="AI466" s="803"/>
      <c r="AJ466" s="803"/>
      <c r="AK466" s="803"/>
      <c r="AL466" s="803"/>
      <c r="AM466" s="803"/>
      <c r="AN466" s="803"/>
      <c r="AO466" s="803"/>
      <c r="AP466" s="803"/>
      <c r="AQ466" s="811" t="s">
        <v>3799</v>
      </c>
      <c r="AR466" s="803" t="s">
        <v>3799</v>
      </c>
      <c r="AS466" s="803" t="s">
        <v>3799</v>
      </c>
      <c r="AT466" s="803" t="s">
        <v>3799</v>
      </c>
      <c r="AU466" s="808" t="s">
        <v>3799</v>
      </c>
      <c r="AV466" s="811"/>
      <c r="AW466" s="803"/>
      <c r="AX466" s="803"/>
      <c r="AY466" s="803"/>
      <c r="AZ466" s="803"/>
      <c r="BA466" s="803"/>
      <c r="BB466" s="803"/>
      <c r="BC466" s="803"/>
      <c r="BD466" s="803"/>
      <c r="BE466" s="803"/>
      <c r="BF466" s="803"/>
      <c r="BG466" s="803"/>
      <c r="BH466" s="803"/>
      <c r="BI466" s="803"/>
      <c r="BJ466" s="803"/>
      <c r="BK466" s="808"/>
      <c r="BL466" s="792" t="s">
        <v>961</v>
      </c>
      <c r="BM466" s="788" t="s">
        <v>961</v>
      </c>
      <c r="BN466" s="788" t="s">
        <v>961</v>
      </c>
      <c r="BO466" s="788" t="s">
        <v>961</v>
      </c>
      <c r="BP466" s="799" t="s">
        <v>961</v>
      </c>
      <c r="BQ466" s="811" t="s">
        <v>1854</v>
      </c>
      <c r="BR466" s="803" t="s">
        <v>1854</v>
      </c>
      <c r="BS466" s="803" t="s">
        <v>1854</v>
      </c>
      <c r="BT466" s="803" t="s">
        <v>1854</v>
      </c>
      <c r="BU466" s="808" t="s">
        <v>1854</v>
      </c>
      <c r="BV466" s="811" t="s">
        <v>1854</v>
      </c>
      <c r="BW466" s="803" t="s">
        <v>1854</v>
      </c>
      <c r="BX466" s="803" t="s">
        <v>1854</v>
      </c>
      <c r="BY466" s="803" t="s">
        <v>1854</v>
      </c>
      <c r="BZ466" s="803" t="s">
        <v>1854</v>
      </c>
      <c r="CA466" s="811" t="s">
        <v>1854</v>
      </c>
      <c r="CB466" s="803" t="s">
        <v>1854</v>
      </c>
      <c r="CC466" s="803" t="s">
        <v>1854</v>
      </c>
      <c r="CD466" s="803" t="s">
        <v>1854</v>
      </c>
      <c r="CE466" s="808" t="s">
        <v>1854</v>
      </c>
      <c r="CF466" s="803" t="s">
        <v>1854</v>
      </c>
      <c r="CG466" s="803" t="s">
        <v>1854</v>
      </c>
      <c r="CH466" s="803" t="s">
        <v>1854</v>
      </c>
      <c r="CI466" s="803" t="s">
        <v>1854</v>
      </c>
      <c r="CJ466" s="808" t="s">
        <v>1854</v>
      </c>
      <c r="CK466" s="811" t="s">
        <v>1854</v>
      </c>
      <c r="CL466" s="803" t="s">
        <v>1854</v>
      </c>
      <c r="CM466" s="803" t="s">
        <v>1854</v>
      </c>
      <c r="CN466" s="803" t="s">
        <v>1854</v>
      </c>
      <c r="CO466" s="808" t="s">
        <v>1854</v>
      </c>
      <c r="CP466" s="811" t="s">
        <v>1854</v>
      </c>
      <c r="CQ466" s="803" t="s">
        <v>1854</v>
      </c>
      <c r="CR466" s="803" t="s">
        <v>1854</v>
      </c>
      <c r="CS466" s="803" t="s">
        <v>1854</v>
      </c>
      <c r="CT466" s="808" t="s">
        <v>1854</v>
      </c>
      <c r="CU466" s="1288">
        <v>-0.21099999999999999</v>
      </c>
      <c r="CV466" s="1287" t="s">
        <v>1854</v>
      </c>
      <c r="CW466" s="1287" t="s">
        <v>1854</v>
      </c>
      <c r="CX466" s="1289" t="s">
        <v>1854</v>
      </c>
      <c r="CY466" s="1287" t="s">
        <v>1854</v>
      </c>
      <c r="CZ466" s="1287" t="s">
        <v>1854</v>
      </c>
      <c r="DA466" s="1287" t="s">
        <v>1854</v>
      </c>
      <c r="DB466" s="1289" t="s">
        <v>1854</v>
      </c>
      <c r="DC466" s="788" t="s">
        <v>972</v>
      </c>
      <c r="DD466" s="816">
        <v>1</v>
      </c>
      <c r="DE466" s="817"/>
    </row>
    <row r="467" spans="1:109" ht="38.25">
      <c r="A467" s="775" t="s">
        <v>1003</v>
      </c>
      <c r="B467" s="776">
        <v>461</v>
      </c>
      <c r="C467" s="792" t="s">
        <v>3800</v>
      </c>
      <c r="D467" s="776" t="s">
        <v>3795</v>
      </c>
      <c r="E467" s="776" t="s">
        <v>1819</v>
      </c>
      <c r="F467" s="788" t="s">
        <v>3801</v>
      </c>
      <c r="G467" s="793" t="s">
        <v>3802</v>
      </c>
      <c r="H467" s="794" t="s">
        <v>3803</v>
      </c>
      <c r="I467" s="795"/>
      <c r="J467" s="796"/>
      <c r="K467" s="796"/>
      <c r="L467" s="796"/>
      <c r="M467" s="796">
        <v>1</v>
      </c>
      <c r="N467" s="796"/>
      <c r="O467" s="796"/>
      <c r="P467" s="797"/>
      <c r="Q467" s="798">
        <f t="shared" si="7"/>
        <v>1</v>
      </c>
      <c r="R467" s="792" t="s">
        <v>2664</v>
      </c>
      <c r="S467" s="776" t="s">
        <v>964</v>
      </c>
      <c r="T467" s="799" t="s">
        <v>965</v>
      </c>
      <c r="U467" s="776" t="s">
        <v>2676</v>
      </c>
      <c r="V467" s="776" t="s">
        <v>269</v>
      </c>
      <c r="W467" s="776" t="s">
        <v>3804</v>
      </c>
      <c r="X467" s="1314">
        <v>2</v>
      </c>
      <c r="Y467" s="829" t="s">
        <v>977</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961</v>
      </c>
      <c r="BM467" s="788" t="s">
        <v>961</v>
      </c>
      <c r="BN467" s="788" t="s">
        <v>961</v>
      </c>
      <c r="BO467" s="788" t="s">
        <v>961</v>
      </c>
      <c r="BP467" s="799" t="s">
        <v>961</v>
      </c>
      <c r="BQ467" s="811" t="s">
        <v>1854</v>
      </c>
      <c r="BR467" s="803" t="s">
        <v>1854</v>
      </c>
      <c r="BS467" s="803" t="s">
        <v>1854</v>
      </c>
      <c r="BT467" s="803" t="s">
        <v>1854</v>
      </c>
      <c r="BU467" s="808" t="s">
        <v>1854</v>
      </c>
      <c r="BV467" s="809">
        <v>4.16</v>
      </c>
      <c r="BW467" s="810">
        <v>4</v>
      </c>
      <c r="BX467" s="810">
        <v>3.83</v>
      </c>
      <c r="BY467" s="810">
        <v>3.67</v>
      </c>
      <c r="BZ467" s="810">
        <v>3.52</v>
      </c>
      <c r="CA467" s="811" t="s">
        <v>1854</v>
      </c>
      <c r="CB467" s="803" t="s">
        <v>1854</v>
      </c>
      <c r="CC467" s="803" t="s">
        <v>1854</v>
      </c>
      <c r="CD467" s="803" t="s">
        <v>1854</v>
      </c>
      <c r="CE467" s="808" t="s">
        <v>1854</v>
      </c>
      <c r="CF467" s="803" t="s">
        <v>1854</v>
      </c>
      <c r="CG467" s="803" t="s">
        <v>1854</v>
      </c>
      <c r="CH467" s="803" t="s">
        <v>1854</v>
      </c>
      <c r="CI467" s="803" t="s">
        <v>1854</v>
      </c>
      <c r="CJ467" s="808" t="s">
        <v>1854</v>
      </c>
      <c r="CK467" s="811">
        <v>3.16</v>
      </c>
      <c r="CL467" s="803">
        <v>3</v>
      </c>
      <c r="CM467" s="803">
        <v>2.83</v>
      </c>
      <c r="CN467" s="803">
        <v>2.67</v>
      </c>
      <c r="CO467" s="808">
        <v>2.5</v>
      </c>
      <c r="CP467" s="811" t="s">
        <v>1854</v>
      </c>
      <c r="CQ467" s="803" t="s">
        <v>1854</v>
      </c>
      <c r="CR467" s="803" t="s">
        <v>1854</v>
      </c>
      <c r="CS467" s="803" t="s">
        <v>1854</v>
      </c>
      <c r="CT467" s="808" t="s">
        <v>1854</v>
      </c>
      <c r="CU467" s="1288">
        <v>-7.71</v>
      </c>
      <c r="CV467" s="1287" t="s">
        <v>1854</v>
      </c>
      <c r="CW467" s="1287" t="s">
        <v>1854</v>
      </c>
      <c r="CX467" s="1289" t="s">
        <v>1854</v>
      </c>
      <c r="CY467" s="1287">
        <v>7.71</v>
      </c>
      <c r="CZ467" s="1287" t="s">
        <v>1854</v>
      </c>
      <c r="DA467" s="1287" t="s">
        <v>1854</v>
      </c>
      <c r="DB467" s="1289" t="s">
        <v>1854</v>
      </c>
      <c r="DC467" s="788" t="s">
        <v>972</v>
      </c>
      <c r="DD467" s="816">
        <v>1</v>
      </c>
      <c r="DE467" s="817"/>
    </row>
    <row r="468" spans="1:109" ht="25.5">
      <c r="A468" s="775" t="s">
        <v>1003</v>
      </c>
      <c r="B468" s="776">
        <v>462</v>
      </c>
      <c r="C468" s="792" t="s">
        <v>3805</v>
      </c>
      <c r="D468" s="776" t="s">
        <v>3795</v>
      </c>
      <c r="E468" s="776" t="s">
        <v>1819</v>
      </c>
      <c r="F468" s="788" t="s">
        <v>3806</v>
      </c>
      <c r="G468" s="793" t="s">
        <v>3807</v>
      </c>
      <c r="H468" s="794" t="s">
        <v>3808</v>
      </c>
      <c r="I468" s="795"/>
      <c r="J468" s="796"/>
      <c r="K468" s="796"/>
      <c r="L468" s="796"/>
      <c r="M468" s="796">
        <v>1</v>
      </c>
      <c r="N468" s="796"/>
      <c r="O468" s="796"/>
      <c r="P468" s="797"/>
      <c r="Q468" s="798">
        <f t="shared" si="7"/>
        <v>1</v>
      </c>
      <c r="R468" s="792" t="s">
        <v>963</v>
      </c>
      <c r="S468" s="776"/>
      <c r="T468" s="799"/>
      <c r="U468" s="776" t="s">
        <v>1941</v>
      </c>
      <c r="V468" s="776" t="s">
        <v>990</v>
      </c>
      <c r="W468" s="776" t="s">
        <v>3809</v>
      </c>
      <c r="X468" s="1314">
        <v>0</v>
      </c>
      <c r="Y468" s="822" t="s">
        <v>966</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1854</v>
      </c>
      <c r="BR468" s="928" t="s">
        <v>1854</v>
      </c>
      <c r="BS468" s="928" t="s">
        <v>1854</v>
      </c>
      <c r="BT468" s="928" t="s">
        <v>1854</v>
      </c>
      <c r="BU468" s="822" t="s">
        <v>1854</v>
      </c>
      <c r="BV468" s="807" t="s">
        <v>1854</v>
      </c>
      <c r="BW468" s="928" t="s">
        <v>1854</v>
      </c>
      <c r="BX468" s="928" t="s">
        <v>1854</v>
      </c>
      <c r="BY468" s="928" t="s">
        <v>1854</v>
      </c>
      <c r="BZ468" s="928" t="s">
        <v>1854</v>
      </c>
      <c r="CA468" s="807" t="s">
        <v>1854</v>
      </c>
      <c r="CB468" s="928" t="s">
        <v>1854</v>
      </c>
      <c r="CC468" s="928" t="s">
        <v>1854</v>
      </c>
      <c r="CD468" s="928" t="s">
        <v>1854</v>
      </c>
      <c r="CE468" s="822" t="s">
        <v>1854</v>
      </c>
      <c r="CF468" s="928" t="s">
        <v>1854</v>
      </c>
      <c r="CG468" s="928" t="s">
        <v>1854</v>
      </c>
      <c r="CH468" s="928" t="s">
        <v>1854</v>
      </c>
      <c r="CI468" s="928" t="s">
        <v>1854</v>
      </c>
      <c r="CJ468" s="822" t="s">
        <v>1854</v>
      </c>
      <c r="CK468" s="807" t="s">
        <v>1854</v>
      </c>
      <c r="CL468" s="928" t="s">
        <v>1854</v>
      </c>
      <c r="CM468" s="928" t="s">
        <v>1854</v>
      </c>
      <c r="CN468" s="928" t="s">
        <v>1854</v>
      </c>
      <c r="CO468" s="822" t="s">
        <v>1854</v>
      </c>
      <c r="CP468" s="807" t="s">
        <v>1854</v>
      </c>
      <c r="CQ468" s="928" t="s">
        <v>1854</v>
      </c>
      <c r="CR468" s="928" t="s">
        <v>1854</v>
      </c>
      <c r="CS468" s="928" t="s">
        <v>1854</v>
      </c>
      <c r="CT468" s="822" t="s">
        <v>1854</v>
      </c>
      <c r="CU468" s="1288" t="s">
        <v>1854</v>
      </c>
      <c r="CV468" s="1287" t="s">
        <v>1854</v>
      </c>
      <c r="CW468" s="1287" t="s">
        <v>1854</v>
      </c>
      <c r="CX468" s="1289" t="s">
        <v>1854</v>
      </c>
      <c r="CY468" s="1287" t="s">
        <v>1854</v>
      </c>
      <c r="CZ468" s="1287" t="s">
        <v>1854</v>
      </c>
      <c r="DA468" s="1287" t="s">
        <v>1854</v>
      </c>
      <c r="DB468" s="1289" t="s">
        <v>1854</v>
      </c>
      <c r="DC468" s="788"/>
      <c r="DD468" s="816">
        <v>1</v>
      </c>
      <c r="DE468" s="817"/>
    </row>
    <row r="469" spans="1:109" ht="102">
      <c r="A469" s="775" t="s">
        <v>1003</v>
      </c>
      <c r="B469" s="776">
        <v>463</v>
      </c>
      <c r="C469" s="792" t="s">
        <v>3810</v>
      </c>
      <c r="D469" s="776" t="s">
        <v>3795</v>
      </c>
      <c r="E469" s="776" t="s">
        <v>1801</v>
      </c>
      <c r="F469" s="788" t="s">
        <v>3811</v>
      </c>
      <c r="G469" s="793" t="s">
        <v>691</v>
      </c>
      <c r="H469" s="794" t="s">
        <v>3812</v>
      </c>
      <c r="I469" s="795"/>
      <c r="J469" s="796"/>
      <c r="K469" s="796">
        <v>1</v>
      </c>
      <c r="L469" s="796"/>
      <c r="M469" s="796"/>
      <c r="N469" s="796"/>
      <c r="O469" s="796"/>
      <c r="P469" s="797"/>
      <c r="Q469" s="798">
        <f t="shared" si="7"/>
        <v>1</v>
      </c>
      <c r="R469" s="792" t="s">
        <v>983</v>
      </c>
      <c r="S469" s="776" t="s">
        <v>964</v>
      </c>
      <c r="T469" s="799" t="s">
        <v>965</v>
      </c>
      <c r="U469" s="776" t="s">
        <v>691</v>
      </c>
      <c r="V469" s="776" t="s">
        <v>990</v>
      </c>
      <c r="W469" s="776" t="s">
        <v>3813</v>
      </c>
      <c r="X469" s="1315">
        <v>2</v>
      </c>
      <c r="Y469" s="822" t="s">
        <v>977</v>
      </c>
      <c r="Z469" s="793" t="s">
        <v>691</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1003</v>
      </c>
      <c r="B470" s="776">
        <v>464</v>
      </c>
      <c r="C470" s="931" t="s">
        <v>3814</v>
      </c>
      <c r="D470" s="776" t="s">
        <v>3795</v>
      </c>
      <c r="E470" s="776"/>
      <c r="F470" s="788" t="s">
        <v>3815</v>
      </c>
      <c r="G470" s="793" t="s">
        <v>3816</v>
      </c>
      <c r="H470" s="794" t="s">
        <v>3817</v>
      </c>
      <c r="I470" s="795">
        <v>0.10639999999999999</v>
      </c>
      <c r="J470" s="796">
        <v>2.4400000000000002E-2</v>
      </c>
      <c r="K470" s="796">
        <v>0.86919999999999997</v>
      </c>
      <c r="L470" s="796"/>
      <c r="M470" s="796"/>
      <c r="N470" s="796"/>
      <c r="O470" s="796"/>
      <c r="P470" s="797"/>
      <c r="Q470" s="798">
        <f t="shared" si="7"/>
        <v>1</v>
      </c>
      <c r="R470" s="792" t="s">
        <v>983</v>
      </c>
      <c r="S470" s="776" t="s">
        <v>964</v>
      </c>
      <c r="T470" s="799" t="s">
        <v>965</v>
      </c>
      <c r="U470" s="776"/>
      <c r="V470" s="1252" t="s">
        <v>990</v>
      </c>
      <c r="W470" s="776"/>
      <c r="X470" s="1314">
        <v>0</v>
      </c>
      <c r="Y470" s="801" t="s">
        <v>966</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961</v>
      </c>
      <c r="BM470" s="930" t="s">
        <v>961</v>
      </c>
      <c r="BN470" s="930" t="s">
        <v>961</v>
      </c>
      <c r="BO470" s="930" t="s">
        <v>961</v>
      </c>
      <c r="BP470" s="799" t="s">
        <v>961</v>
      </c>
      <c r="BQ470" s="807" t="s">
        <v>1854</v>
      </c>
      <c r="BR470" s="928" t="s">
        <v>1854</v>
      </c>
      <c r="BS470" s="928" t="s">
        <v>1854</v>
      </c>
      <c r="BT470" s="928" t="s">
        <v>1854</v>
      </c>
      <c r="BU470" s="822" t="s">
        <v>1854</v>
      </c>
      <c r="BV470" s="811" t="s">
        <v>1854</v>
      </c>
      <c r="BW470" s="803" t="s">
        <v>1854</v>
      </c>
      <c r="BX470" s="803" t="s">
        <v>1854</v>
      </c>
      <c r="BY470" s="803" t="s">
        <v>1854</v>
      </c>
      <c r="BZ470" s="803" t="s">
        <v>1854</v>
      </c>
      <c r="CA470" s="807" t="s">
        <v>1854</v>
      </c>
      <c r="CB470" s="928" t="s">
        <v>1854</v>
      </c>
      <c r="CC470" s="928" t="s">
        <v>1854</v>
      </c>
      <c r="CD470" s="928" t="s">
        <v>1854</v>
      </c>
      <c r="CE470" s="822" t="s">
        <v>1854</v>
      </c>
      <c r="CF470" s="928" t="s">
        <v>1854</v>
      </c>
      <c r="CG470" s="928" t="s">
        <v>1854</v>
      </c>
      <c r="CH470" s="928" t="s">
        <v>1854</v>
      </c>
      <c r="CI470" s="928" t="s">
        <v>1854</v>
      </c>
      <c r="CJ470" s="822" t="s">
        <v>1854</v>
      </c>
      <c r="CK470" s="807" t="s">
        <v>1854</v>
      </c>
      <c r="CL470" s="928" t="s">
        <v>1854</v>
      </c>
      <c r="CM470" s="929" t="s">
        <v>1854</v>
      </c>
      <c r="CN470" s="928" t="s">
        <v>1854</v>
      </c>
      <c r="CO470" s="822" t="s">
        <v>1854</v>
      </c>
      <c r="CP470" s="807" t="s">
        <v>1854</v>
      </c>
      <c r="CQ470" s="928" t="s">
        <v>1854</v>
      </c>
      <c r="CR470" s="928" t="s">
        <v>1854</v>
      </c>
      <c r="CS470" s="928" t="s">
        <v>1854</v>
      </c>
      <c r="CT470" s="822" t="s">
        <v>1854</v>
      </c>
      <c r="CU470" s="1288">
        <v>-5.1299999999999998E-2</v>
      </c>
      <c r="CV470" s="1287" t="s">
        <v>1854</v>
      </c>
      <c r="CW470" s="1287" t="s">
        <v>1854</v>
      </c>
      <c r="CX470" s="1289" t="s">
        <v>1854</v>
      </c>
      <c r="CY470" s="1287" t="s">
        <v>1854</v>
      </c>
      <c r="CZ470" s="1287" t="s">
        <v>1854</v>
      </c>
      <c r="DA470" s="1287" t="s">
        <v>1854</v>
      </c>
      <c r="DB470" s="1289" t="s">
        <v>1854</v>
      </c>
      <c r="DC470" s="788"/>
      <c r="DD470" s="816"/>
      <c r="DE470" s="817"/>
    </row>
    <row r="471" spans="1:109" ht="25.5">
      <c r="A471" s="775" t="s">
        <v>1003</v>
      </c>
      <c r="B471" s="776">
        <v>465</v>
      </c>
      <c r="C471" s="792" t="s">
        <v>3818</v>
      </c>
      <c r="D471" s="776" t="s">
        <v>3795</v>
      </c>
      <c r="E471" s="776" t="s">
        <v>1819</v>
      </c>
      <c r="F471" s="788" t="s">
        <v>3819</v>
      </c>
      <c r="G471" s="793" t="s">
        <v>3820</v>
      </c>
      <c r="H471" s="794" t="s">
        <v>3821</v>
      </c>
      <c r="I471" s="795"/>
      <c r="J471" s="796"/>
      <c r="K471" s="796"/>
      <c r="L471" s="796">
        <v>1</v>
      </c>
      <c r="M471" s="796"/>
      <c r="N471" s="796"/>
      <c r="O471" s="796"/>
      <c r="P471" s="797"/>
      <c r="Q471" s="798">
        <f t="shared" si="7"/>
        <v>1</v>
      </c>
      <c r="R471" s="792" t="s">
        <v>983</v>
      </c>
      <c r="S471" s="776" t="s">
        <v>964</v>
      </c>
      <c r="T471" s="799" t="s">
        <v>965</v>
      </c>
      <c r="U471" s="776" t="s">
        <v>718</v>
      </c>
      <c r="V471" s="776" t="s">
        <v>269</v>
      </c>
      <c r="W471" s="776" t="s">
        <v>1061</v>
      </c>
      <c r="X471" s="1314">
        <v>1</v>
      </c>
      <c r="Y471" s="801" t="s">
        <v>966</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961</v>
      </c>
      <c r="BM471" s="788" t="s">
        <v>961</v>
      </c>
      <c r="BN471" s="788" t="s">
        <v>961</v>
      </c>
      <c r="BO471" s="788" t="s">
        <v>961</v>
      </c>
      <c r="BP471" s="799" t="s">
        <v>961</v>
      </c>
      <c r="BQ471" s="807" t="s">
        <v>1854</v>
      </c>
      <c r="BR471" s="803" t="s">
        <v>1854</v>
      </c>
      <c r="BS471" s="803" t="s">
        <v>1854</v>
      </c>
      <c r="BT471" s="803" t="s">
        <v>1854</v>
      </c>
      <c r="BU471" s="808" t="s">
        <v>1854</v>
      </c>
      <c r="BV471" s="811" t="s">
        <v>1854</v>
      </c>
      <c r="BW471" s="803" t="s">
        <v>1854</v>
      </c>
      <c r="BX471" s="803" t="s">
        <v>1854</v>
      </c>
      <c r="BY471" s="803" t="s">
        <v>1854</v>
      </c>
      <c r="BZ471" s="803" t="s">
        <v>1854</v>
      </c>
      <c r="CA471" s="811" t="s">
        <v>1854</v>
      </c>
      <c r="CB471" s="803" t="s">
        <v>1854</v>
      </c>
      <c r="CC471" s="803" t="s">
        <v>1854</v>
      </c>
      <c r="CD471" s="803" t="s">
        <v>1854</v>
      </c>
      <c r="CE471" s="808" t="s">
        <v>1854</v>
      </c>
      <c r="CF471" s="803" t="s">
        <v>1854</v>
      </c>
      <c r="CG471" s="803" t="s">
        <v>1854</v>
      </c>
      <c r="CH471" s="803" t="s">
        <v>1854</v>
      </c>
      <c r="CI471" s="803" t="s">
        <v>1854</v>
      </c>
      <c r="CJ471" s="808" t="s">
        <v>1854</v>
      </c>
      <c r="CK471" s="811" t="s">
        <v>1854</v>
      </c>
      <c r="CL471" s="803" t="s">
        <v>1854</v>
      </c>
      <c r="CM471" s="803" t="s">
        <v>1854</v>
      </c>
      <c r="CN471" s="803" t="s">
        <v>1854</v>
      </c>
      <c r="CO471" s="808" t="s">
        <v>1854</v>
      </c>
      <c r="CP471" s="811" t="s">
        <v>1854</v>
      </c>
      <c r="CQ471" s="803" t="s">
        <v>1854</v>
      </c>
      <c r="CR471" s="803" t="s">
        <v>1854</v>
      </c>
      <c r="CS471" s="803" t="s">
        <v>1854</v>
      </c>
      <c r="CT471" s="808" t="s">
        <v>1854</v>
      </c>
      <c r="CU471" s="1288">
        <v>-0.41299999999999998</v>
      </c>
      <c r="CV471" s="1287" t="s">
        <v>1854</v>
      </c>
      <c r="CW471" s="1287" t="s">
        <v>1854</v>
      </c>
      <c r="CX471" s="1289" t="s">
        <v>1854</v>
      </c>
      <c r="CY471" s="1287" t="s">
        <v>1854</v>
      </c>
      <c r="CZ471" s="1287" t="s">
        <v>1854</v>
      </c>
      <c r="DA471" s="1287" t="s">
        <v>1854</v>
      </c>
      <c r="DB471" s="1289" t="s">
        <v>1854</v>
      </c>
      <c r="DC471" s="788"/>
      <c r="DD471" s="816">
        <v>1</v>
      </c>
      <c r="DE471" s="817"/>
    </row>
    <row r="472" spans="1:109" ht="63.75">
      <c r="A472" s="775" t="s">
        <v>1003</v>
      </c>
      <c r="B472" s="776">
        <v>466</v>
      </c>
      <c r="C472" s="792" t="s">
        <v>3822</v>
      </c>
      <c r="D472" s="776" t="s">
        <v>3795</v>
      </c>
      <c r="E472" s="776" t="s">
        <v>1819</v>
      </c>
      <c r="F472" s="788" t="s">
        <v>3823</v>
      </c>
      <c r="G472" s="793" t="s">
        <v>3824</v>
      </c>
      <c r="H472" s="794" t="s">
        <v>3825</v>
      </c>
      <c r="I472" s="795"/>
      <c r="J472" s="796"/>
      <c r="K472" s="796"/>
      <c r="L472" s="796"/>
      <c r="M472" s="796"/>
      <c r="N472" s="796"/>
      <c r="O472" s="796"/>
      <c r="P472" s="797">
        <v>1</v>
      </c>
      <c r="Q472" s="798">
        <f t="shared" si="7"/>
        <v>1</v>
      </c>
      <c r="R472" s="792" t="s">
        <v>983</v>
      </c>
      <c r="S472" s="776" t="s">
        <v>964</v>
      </c>
      <c r="T472" s="799" t="s">
        <v>965</v>
      </c>
      <c r="U472" s="776" t="s">
        <v>1822</v>
      </c>
      <c r="V472" s="1252" t="s">
        <v>990</v>
      </c>
      <c r="W472" s="776" t="s">
        <v>3826</v>
      </c>
      <c r="X472" s="1314">
        <v>0</v>
      </c>
      <c r="Y472" s="801" t="s">
        <v>977</v>
      </c>
      <c r="Z472" s="793"/>
      <c r="AA472" s="788"/>
      <c r="AB472" s="788"/>
      <c r="AC472" s="788"/>
      <c r="AD472" s="788"/>
      <c r="AE472" s="788"/>
      <c r="AF472" s="802"/>
      <c r="AG472" s="803"/>
      <c r="AH472" s="803"/>
      <c r="AI472" s="803"/>
      <c r="AJ472" s="803"/>
      <c r="AK472" s="803"/>
      <c r="AL472" s="803"/>
      <c r="AM472" s="803"/>
      <c r="AN472" s="803"/>
      <c r="AO472" s="803"/>
      <c r="AP472" s="803"/>
      <c r="AQ472" s="811" t="s">
        <v>879</v>
      </c>
      <c r="AR472" s="803" t="s">
        <v>879</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961</v>
      </c>
      <c r="BM472" s="788" t="s">
        <v>961</v>
      </c>
      <c r="BN472" s="788" t="s">
        <v>961</v>
      </c>
      <c r="BO472" s="788" t="s">
        <v>961</v>
      </c>
      <c r="BP472" s="799" t="s">
        <v>961</v>
      </c>
      <c r="BQ472" s="811" t="s">
        <v>1854</v>
      </c>
      <c r="BR472" s="803" t="s">
        <v>1854</v>
      </c>
      <c r="BS472" s="803" t="s">
        <v>1854</v>
      </c>
      <c r="BT472" s="803" t="s">
        <v>1854</v>
      </c>
      <c r="BU472" s="808" t="s">
        <v>1854</v>
      </c>
      <c r="BV472" s="811" t="s">
        <v>1854</v>
      </c>
      <c r="BW472" s="803" t="s">
        <v>1854</v>
      </c>
      <c r="BX472" s="803" t="s">
        <v>1854</v>
      </c>
      <c r="BY472" s="803" t="s">
        <v>1854</v>
      </c>
      <c r="BZ472" s="803" t="s">
        <v>1854</v>
      </c>
      <c r="CA472" s="811" t="s">
        <v>1854</v>
      </c>
      <c r="CB472" s="803" t="s">
        <v>1854</v>
      </c>
      <c r="CC472" s="803" t="s">
        <v>1854</v>
      </c>
      <c r="CD472" s="803" t="s">
        <v>1854</v>
      </c>
      <c r="CE472" s="808" t="s">
        <v>1854</v>
      </c>
      <c r="CF472" s="803" t="s">
        <v>1854</v>
      </c>
      <c r="CG472" s="803" t="s">
        <v>1854</v>
      </c>
      <c r="CH472" s="803" t="s">
        <v>1854</v>
      </c>
      <c r="CI472" s="803" t="s">
        <v>1854</v>
      </c>
      <c r="CJ472" s="808" t="s">
        <v>1854</v>
      </c>
      <c r="CK472" s="811" t="s">
        <v>1854</v>
      </c>
      <c r="CL472" s="803" t="s">
        <v>1854</v>
      </c>
      <c r="CM472" s="803" t="s">
        <v>1854</v>
      </c>
      <c r="CN472" s="803" t="s">
        <v>1854</v>
      </c>
      <c r="CO472" s="808" t="s">
        <v>1854</v>
      </c>
      <c r="CP472" s="811" t="s">
        <v>1854</v>
      </c>
      <c r="CQ472" s="803" t="s">
        <v>1854</v>
      </c>
      <c r="CR472" s="803" t="s">
        <v>1854</v>
      </c>
      <c r="CS472" s="803" t="s">
        <v>1854</v>
      </c>
      <c r="CT472" s="808" t="s">
        <v>1854</v>
      </c>
      <c r="CU472" s="1288">
        <v>-9.6600000000000005E-2</v>
      </c>
      <c r="CV472" s="1287" t="s">
        <v>1854</v>
      </c>
      <c r="CW472" s="1287" t="s">
        <v>1854</v>
      </c>
      <c r="CX472" s="1289" t="s">
        <v>1854</v>
      </c>
      <c r="CY472" s="1287" t="s">
        <v>1854</v>
      </c>
      <c r="CZ472" s="1287" t="s">
        <v>1854</v>
      </c>
      <c r="DA472" s="1287" t="s">
        <v>1854</v>
      </c>
      <c r="DB472" s="1289" t="s">
        <v>1854</v>
      </c>
      <c r="DC472" s="788" t="s">
        <v>972</v>
      </c>
      <c r="DD472" s="816">
        <v>1</v>
      </c>
      <c r="DE472" s="817"/>
    </row>
    <row r="473" spans="1:109" ht="140.25">
      <c r="A473" s="775" t="s">
        <v>1003</v>
      </c>
      <c r="B473" s="776">
        <v>467</v>
      </c>
      <c r="C473" s="792" t="s">
        <v>3827</v>
      </c>
      <c r="D473" s="776" t="s">
        <v>3795</v>
      </c>
      <c r="E473" s="776" t="s">
        <v>1808</v>
      </c>
      <c r="F473" s="788" t="s">
        <v>3828</v>
      </c>
      <c r="G473" s="793" t="s">
        <v>3829</v>
      </c>
      <c r="H473" s="794" t="s">
        <v>3830</v>
      </c>
      <c r="I473" s="795"/>
      <c r="J473" s="796"/>
      <c r="K473" s="796"/>
      <c r="L473" s="796"/>
      <c r="M473" s="796"/>
      <c r="N473" s="796"/>
      <c r="O473" s="796"/>
      <c r="P473" s="797">
        <v>1</v>
      </c>
      <c r="Q473" s="798">
        <f t="shared" si="7"/>
        <v>1</v>
      </c>
      <c r="R473" s="792" t="s">
        <v>963</v>
      </c>
      <c r="S473" s="776"/>
      <c r="T473" s="799"/>
      <c r="U473" s="776" t="s">
        <v>2313</v>
      </c>
      <c r="V473" s="776" t="s">
        <v>1039</v>
      </c>
      <c r="W473" s="776" t="s">
        <v>3831</v>
      </c>
      <c r="X473" s="1314">
        <v>1</v>
      </c>
      <c r="Y473" s="801" t="s">
        <v>966</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1854</v>
      </c>
      <c r="BR473" s="803" t="s">
        <v>1854</v>
      </c>
      <c r="BS473" s="803" t="s">
        <v>1854</v>
      </c>
      <c r="BT473" s="803" t="s">
        <v>1854</v>
      </c>
      <c r="BU473" s="808" t="s">
        <v>1854</v>
      </c>
      <c r="BV473" s="811" t="s">
        <v>1854</v>
      </c>
      <c r="BW473" s="803" t="s">
        <v>1854</v>
      </c>
      <c r="BX473" s="803" t="s">
        <v>1854</v>
      </c>
      <c r="BY473" s="803" t="s">
        <v>1854</v>
      </c>
      <c r="BZ473" s="803" t="s">
        <v>1854</v>
      </c>
      <c r="CA473" s="811" t="s">
        <v>1854</v>
      </c>
      <c r="CB473" s="803" t="s">
        <v>1854</v>
      </c>
      <c r="CC473" s="803" t="s">
        <v>1854</v>
      </c>
      <c r="CD473" s="803" t="s">
        <v>1854</v>
      </c>
      <c r="CE473" s="808" t="s">
        <v>1854</v>
      </c>
      <c r="CF473" s="803" t="s">
        <v>1854</v>
      </c>
      <c r="CG473" s="803" t="s">
        <v>1854</v>
      </c>
      <c r="CH473" s="803" t="s">
        <v>1854</v>
      </c>
      <c r="CI473" s="803" t="s">
        <v>1854</v>
      </c>
      <c r="CJ473" s="803" t="s">
        <v>1854</v>
      </c>
      <c r="CK473" s="811" t="s">
        <v>1854</v>
      </c>
      <c r="CL473" s="803" t="s">
        <v>1854</v>
      </c>
      <c r="CM473" s="803" t="s">
        <v>1854</v>
      </c>
      <c r="CN473" s="803" t="s">
        <v>1854</v>
      </c>
      <c r="CO473" s="808" t="s">
        <v>1854</v>
      </c>
      <c r="CP473" s="811" t="s">
        <v>1854</v>
      </c>
      <c r="CQ473" s="803" t="s">
        <v>1854</v>
      </c>
      <c r="CR473" s="803" t="s">
        <v>1854</v>
      </c>
      <c r="CS473" s="803" t="s">
        <v>1854</v>
      </c>
      <c r="CT473" s="808" t="s">
        <v>1854</v>
      </c>
      <c r="CU473" s="1288" t="s">
        <v>1854</v>
      </c>
      <c r="CV473" s="1287" t="s">
        <v>1854</v>
      </c>
      <c r="CW473" s="1287" t="s">
        <v>1854</v>
      </c>
      <c r="CX473" s="1289" t="s">
        <v>1854</v>
      </c>
      <c r="CY473" s="1287" t="s">
        <v>1854</v>
      </c>
      <c r="CZ473" s="1287" t="s">
        <v>1854</v>
      </c>
      <c r="DA473" s="1287" t="s">
        <v>1854</v>
      </c>
      <c r="DB473" s="1289" t="s">
        <v>1854</v>
      </c>
      <c r="DC473" s="788"/>
      <c r="DD473" s="816">
        <v>1</v>
      </c>
      <c r="DE473" s="817"/>
    </row>
    <row r="474" spans="1:109" ht="114.75">
      <c r="A474" s="775" t="s">
        <v>1003</v>
      </c>
      <c r="B474" s="776">
        <v>468</v>
      </c>
      <c r="C474" s="792" t="s">
        <v>3832</v>
      </c>
      <c r="D474" s="776" t="s">
        <v>3795</v>
      </c>
      <c r="E474" s="776" t="s">
        <v>1819</v>
      </c>
      <c r="F474" s="788" t="s">
        <v>3833</v>
      </c>
      <c r="G474" s="793" t="s">
        <v>3834</v>
      </c>
      <c r="H474" s="794" t="s">
        <v>3835</v>
      </c>
      <c r="I474" s="795"/>
      <c r="J474" s="796"/>
      <c r="K474" s="796">
        <v>0.5</v>
      </c>
      <c r="L474" s="796"/>
      <c r="M474" s="796"/>
      <c r="N474" s="796"/>
      <c r="O474" s="796"/>
      <c r="P474" s="797">
        <v>0.5</v>
      </c>
      <c r="Q474" s="798">
        <f t="shared" si="7"/>
        <v>1</v>
      </c>
      <c r="R474" s="792" t="s">
        <v>983</v>
      </c>
      <c r="S474" s="776" t="s">
        <v>964</v>
      </c>
      <c r="T474" s="799" t="s">
        <v>965</v>
      </c>
      <c r="U474" s="776" t="s">
        <v>2150</v>
      </c>
      <c r="V474" s="776" t="s">
        <v>1030</v>
      </c>
      <c r="W474" s="776" t="s">
        <v>3836</v>
      </c>
      <c r="X474" s="1314">
        <v>0</v>
      </c>
      <c r="Y474" s="801" t="s">
        <v>977</v>
      </c>
      <c r="Z474" s="793"/>
      <c r="AA474" s="788"/>
      <c r="AB474" s="788"/>
      <c r="AC474" s="788"/>
      <c r="AD474" s="788"/>
      <c r="AE474" s="788"/>
      <c r="AF474" s="802"/>
      <c r="AG474" s="803"/>
      <c r="AH474" s="803"/>
      <c r="AI474" s="803"/>
      <c r="AJ474" s="803"/>
      <c r="AK474" s="803"/>
      <c r="AL474" s="803"/>
      <c r="AM474" s="803"/>
      <c r="AN474" s="803"/>
      <c r="AO474" s="803"/>
      <c r="AP474" s="803"/>
      <c r="AQ474" s="811" t="s">
        <v>879</v>
      </c>
      <c r="AR474" s="803" t="s">
        <v>879</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961</v>
      </c>
      <c r="BM474" s="788" t="s">
        <v>961</v>
      </c>
      <c r="BN474" s="788" t="s">
        <v>961</v>
      </c>
      <c r="BO474" s="788" t="s">
        <v>961</v>
      </c>
      <c r="BP474" s="799" t="s">
        <v>961</v>
      </c>
      <c r="BQ474" s="811" t="s">
        <v>1854</v>
      </c>
      <c r="BR474" s="803" t="s">
        <v>1854</v>
      </c>
      <c r="BS474" s="803" t="s">
        <v>1854</v>
      </c>
      <c r="BT474" s="803" t="s">
        <v>1854</v>
      </c>
      <c r="BU474" s="808" t="s">
        <v>1854</v>
      </c>
      <c r="BV474" s="811" t="s">
        <v>1854</v>
      </c>
      <c r="BW474" s="803" t="s">
        <v>1854</v>
      </c>
      <c r="BX474" s="803" t="s">
        <v>1854</v>
      </c>
      <c r="BY474" s="803" t="s">
        <v>1854</v>
      </c>
      <c r="BZ474" s="803" t="s">
        <v>1854</v>
      </c>
      <c r="CA474" s="811" t="s">
        <v>1854</v>
      </c>
      <c r="CB474" s="803" t="s">
        <v>1854</v>
      </c>
      <c r="CC474" s="803" t="s">
        <v>1854</v>
      </c>
      <c r="CD474" s="803" t="s">
        <v>1854</v>
      </c>
      <c r="CE474" s="808" t="s">
        <v>1854</v>
      </c>
      <c r="CF474" s="803" t="s">
        <v>1854</v>
      </c>
      <c r="CG474" s="803" t="s">
        <v>1854</v>
      </c>
      <c r="CH474" s="803" t="s">
        <v>1854</v>
      </c>
      <c r="CI474" s="803" t="s">
        <v>1854</v>
      </c>
      <c r="CJ474" s="808" t="s">
        <v>1854</v>
      </c>
      <c r="CK474" s="811" t="s">
        <v>1854</v>
      </c>
      <c r="CL474" s="803" t="s">
        <v>1854</v>
      </c>
      <c r="CM474" s="803" t="s">
        <v>1854</v>
      </c>
      <c r="CN474" s="803" t="s">
        <v>1854</v>
      </c>
      <c r="CO474" s="808" t="s">
        <v>1854</v>
      </c>
      <c r="CP474" s="811" t="s">
        <v>1854</v>
      </c>
      <c r="CQ474" s="803" t="s">
        <v>1854</v>
      </c>
      <c r="CR474" s="803" t="s">
        <v>1854</v>
      </c>
      <c r="CS474" s="803" t="s">
        <v>1854</v>
      </c>
      <c r="CT474" s="808" t="s">
        <v>1854</v>
      </c>
      <c r="CU474" s="1288">
        <v>-6.2590000000000003</v>
      </c>
      <c r="CV474" s="1287" t="s">
        <v>1854</v>
      </c>
      <c r="CW474" s="1287" t="s">
        <v>1854</v>
      </c>
      <c r="CX474" s="1289" t="s">
        <v>1854</v>
      </c>
      <c r="CY474" s="1287" t="s">
        <v>1854</v>
      </c>
      <c r="CZ474" s="1287" t="s">
        <v>1854</v>
      </c>
      <c r="DA474" s="1287" t="s">
        <v>1854</v>
      </c>
      <c r="DB474" s="1289" t="s">
        <v>1854</v>
      </c>
      <c r="DC474" s="788" t="s">
        <v>972</v>
      </c>
      <c r="DD474" s="816">
        <v>1</v>
      </c>
      <c r="DE474" s="817"/>
    </row>
    <row r="475" spans="1:109">
      <c r="A475" s="775" t="s">
        <v>1003</v>
      </c>
      <c r="B475" s="776">
        <v>469</v>
      </c>
      <c r="C475" s="792" t="s">
        <v>3837</v>
      </c>
      <c r="D475" s="776" t="s">
        <v>3795</v>
      </c>
      <c r="E475" s="776" t="s">
        <v>1819</v>
      </c>
      <c r="F475" s="788" t="s">
        <v>3838</v>
      </c>
      <c r="G475" s="793" t="s">
        <v>3839</v>
      </c>
      <c r="H475" s="794"/>
      <c r="I475" s="795"/>
      <c r="J475" s="796"/>
      <c r="K475" s="796"/>
      <c r="L475" s="796"/>
      <c r="M475" s="796"/>
      <c r="N475" s="796"/>
      <c r="O475" s="796"/>
      <c r="P475" s="797"/>
      <c r="Q475" s="798">
        <f t="shared" si="7"/>
        <v>0</v>
      </c>
      <c r="R475" s="792" t="s">
        <v>963</v>
      </c>
      <c r="S475" s="776"/>
      <c r="T475" s="799"/>
      <c r="U475" s="776"/>
      <c r="V475" s="776" t="s">
        <v>269</v>
      </c>
      <c r="W475" s="776" t="s">
        <v>3840</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1854</v>
      </c>
      <c r="BR475" s="803" t="s">
        <v>1854</v>
      </c>
      <c r="BS475" s="803" t="s">
        <v>1854</v>
      </c>
      <c r="BT475" s="803" t="s">
        <v>1854</v>
      </c>
      <c r="BU475" s="808" t="s">
        <v>1854</v>
      </c>
      <c r="BV475" s="811" t="s">
        <v>1854</v>
      </c>
      <c r="BW475" s="803" t="s">
        <v>1854</v>
      </c>
      <c r="BX475" s="803" t="s">
        <v>1854</v>
      </c>
      <c r="BY475" s="803" t="s">
        <v>1854</v>
      </c>
      <c r="BZ475" s="803" t="s">
        <v>1854</v>
      </c>
      <c r="CA475" s="811" t="s">
        <v>1854</v>
      </c>
      <c r="CB475" s="803" t="s">
        <v>1854</v>
      </c>
      <c r="CC475" s="803" t="s">
        <v>1854</v>
      </c>
      <c r="CD475" s="803" t="s">
        <v>1854</v>
      </c>
      <c r="CE475" s="808" t="s">
        <v>1854</v>
      </c>
      <c r="CF475" s="803" t="s">
        <v>1854</v>
      </c>
      <c r="CG475" s="803" t="s">
        <v>1854</v>
      </c>
      <c r="CH475" s="803" t="s">
        <v>1854</v>
      </c>
      <c r="CI475" s="803" t="s">
        <v>1854</v>
      </c>
      <c r="CJ475" s="808" t="s">
        <v>1854</v>
      </c>
      <c r="CK475" s="811" t="s">
        <v>1854</v>
      </c>
      <c r="CL475" s="803" t="s">
        <v>1854</v>
      </c>
      <c r="CM475" s="803" t="s">
        <v>1854</v>
      </c>
      <c r="CN475" s="803" t="s">
        <v>1854</v>
      </c>
      <c r="CO475" s="808" t="s">
        <v>1854</v>
      </c>
      <c r="CP475" s="811" t="s">
        <v>1854</v>
      </c>
      <c r="CQ475" s="803" t="s">
        <v>1854</v>
      </c>
      <c r="CR475" s="803" t="s">
        <v>1854</v>
      </c>
      <c r="CS475" s="803" t="s">
        <v>1854</v>
      </c>
      <c r="CT475" s="808" t="s">
        <v>1854</v>
      </c>
      <c r="CU475" s="1288" t="s">
        <v>1854</v>
      </c>
      <c r="CV475" s="1287" t="s">
        <v>1854</v>
      </c>
      <c r="CW475" s="1287" t="s">
        <v>1854</v>
      </c>
      <c r="CX475" s="1289" t="s">
        <v>1854</v>
      </c>
      <c r="CY475" s="1287" t="s">
        <v>1854</v>
      </c>
      <c r="CZ475" s="1287" t="s">
        <v>1854</v>
      </c>
      <c r="DA475" s="1287" t="s">
        <v>1854</v>
      </c>
      <c r="DB475" s="1289" t="s">
        <v>1854</v>
      </c>
      <c r="DC475" s="788"/>
      <c r="DD475" s="816"/>
      <c r="DE475" s="817"/>
    </row>
    <row r="476" spans="1:109">
      <c r="A476" s="775" t="s">
        <v>1003</v>
      </c>
      <c r="B476" s="776">
        <v>470</v>
      </c>
      <c r="C476" s="792" t="s">
        <v>3841</v>
      </c>
      <c r="D476" s="776" t="s">
        <v>3795</v>
      </c>
      <c r="E476" s="776" t="s">
        <v>1819</v>
      </c>
      <c r="F476" s="788" t="s">
        <v>3842</v>
      </c>
      <c r="G476" s="793" t="s">
        <v>3843</v>
      </c>
      <c r="H476" s="794"/>
      <c r="I476" s="795"/>
      <c r="J476" s="796"/>
      <c r="K476" s="796"/>
      <c r="L476" s="796"/>
      <c r="M476" s="796"/>
      <c r="N476" s="796"/>
      <c r="O476" s="796"/>
      <c r="P476" s="797">
        <v>1</v>
      </c>
      <c r="Q476" s="798">
        <f t="shared" si="7"/>
        <v>1</v>
      </c>
      <c r="R476" s="792" t="s">
        <v>963</v>
      </c>
      <c r="S476" s="776"/>
      <c r="T476" s="799"/>
      <c r="U476" s="776"/>
      <c r="V476" s="776" t="s">
        <v>117</v>
      </c>
      <c r="W476" s="776"/>
      <c r="X476" s="1314">
        <v>1</v>
      </c>
      <c r="Y476" s="801" t="s">
        <v>966</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961</v>
      </c>
      <c r="BM476" s="788" t="s">
        <v>961</v>
      </c>
      <c r="BN476" s="788" t="s">
        <v>961</v>
      </c>
      <c r="BO476" s="788" t="s">
        <v>961</v>
      </c>
      <c r="BP476" s="799" t="s">
        <v>961</v>
      </c>
      <c r="BQ476" s="811" t="s">
        <v>1854</v>
      </c>
      <c r="BR476" s="803" t="s">
        <v>1854</v>
      </c>
      <c r="BS476" s="803" t="s">
        <v>1854</v>
      </c>
      <c r="BT476" s="803" t="s">
        <v>1854</v>
      </c>
      <c r="BU476" s="808" t="s">
        <v>1854</v>
      </c>
      <c r="BV476" s="811" t="s">
        <v>1854</v>
      </c>
      <c r="BW476" s="803" t="s">
        <v>1854</v>
      </c>
      <c r="BX476" s="803" t="s">
        <v>1854</v>
      </c>
      <c r="BY476" s="803" t="s">
        <v>1854</v>
      </c>
      <c r="BZ476" s="803" t="s">
        <v>1854</v>
      </c>
      <c r="CA476" s="811" t="s">
        <v>1854</v>
      </c>
      <c r="CB476" s="803" t="s">
        <v>1854</v>
      </c>
      <c r="CC476" s="803" t="s">
        <v>1854</v>
      </c>
      <c r="CD476" s="803" t="s">
        <v>1854</v>
      </c>
      <c r="CE476" s="808" t="s">
        <v>1854</v>
      </c>
      <c r="CF476" s="803" t="s">
        <v>1854</v>
      </c>
      <c r="CG476" s="803" t="s">
        <v>1854</v>
      </c>
      <c r="CH476" s="803" t="s">
        <v>1854</v>
      </c>
      <c r="CI476" s="803" t="s">
        <v>1854</v>
      </c>
      <c r="CJ476" s="808" t="s">
        <v>1854</v>
      </c>
      <c r="CK476" s="811" t="s">
        <v>1854</v>
      </c>
      <c r="CL476" s="803" t="s">
        <v>1854</v>
      </c>
      <c r="CM476" s="803" t="s">
        <v>1854</v>
      </c>
      <c r="CN476" s="803" t="s">
        <v>1854</v>
      </c>
      <c r="CO476" s="808" t="s">
        <v>1854</v>
      </c>
      <c r="CP476" s="811" t="s">
        <v>1854</v>
      </c>
      <c r="CQ476" s="803" t="s">
        <v>1854</v>
      </c>
      <c r="CR476" s="803" t="s">
        <v>1854</v>
      </c>
      <c r="CS476" s="803" t="s">
        <v>1854</v>
      </c>
      <c r="CT476" s="808" t="s">
        <v>1854</v>
      </c>
      <c r="CU476" s="1288">
        <v>-0.2</v>
      </c>
      <c r="CV476" s="1287" t="s">
        <v>1854</v>
      </c>
      <c r="CW476" s="1287" t="s">
        <v>1854</v>
      </c>
      <c r="CX476" s="1289" t="s">
        <v>1854</v>
      </c>
      <c r="CY476" s="1287">
        <v>0.2</v>
      </c>
      <c r="CZ476" s="1287" t="s">
        <v>1854</v>
      </c>
      <c r="DA476" s="1287" t="s">
        <v>1854</v>
      </c>
      <c r="DB476" s="1289" t="s">
        <v>1854</v>
      </c>
      <c r="DC476" s="788"/>
      <c r="DD476" s="816"/>
      <c r="DE476" s="817"/>
    </row>
    <row r="477" spans="1:109" ht="114.75">
      <c r="A477" s="775" t="s">
        <v>1003</v>
      </c>
      <c r="B477" s="776">
        <v>471</v>
      </c>
      <c r="C477" s="792" t="s">
        <v>3844</v>
      </c>
      <c r="D477" s="776" t="s">
        <v>3795</v>
      </c>
      <c r="E477" s="776" t="s">
        <v>1808</v>
      </c>
      <c r="F477" s="788" t="s">
        <v>3845</v>
      </c>
      <c r="G477" s="793" t="s">
        <v>2223</v>
      </c>
      <c r="H477" s="794" t="s">
        <v>3846</v>
      </c>
      <c r="I477" s="795">
        <v>1</v>
      </c>
      <c r="J477" s="796"/>
      <c r="K477" s="796"/>
      <c r="L477" s="796"/>
      <c r="M477" s="796"/>
      <c r="N477" s="796"/>
      <c r="O477" s="796"/>
      <c r="P477" s="797"/>
      <c r="Q477" s="798">
        <f t="shared" si="7"/>
        <v>1</v>
      </c>
      <c r="R477" s="792" t="s">
        <v>986</v>
      </c>
      <c r="S477" s="776" t="s">
        <v>964</v>
      </c>
      <c r="T477" s="799" t="s">
        <v>965</v>
      </c>
      <c r="U477" s="776" t="s">
        <v>1891</v>
      </c>
      <c r="V477" s="776" t="s">
        <v>990</v>
      </c>
      <c r="W477" s="776" t="s">
        <v>2225</v>
      </c>
      <c r="X477" s="1314">
        <v>1</v>
      </c>
      <c r="Y477" s="822" t="s">
        <v>977</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961</v>
      </c>
      <c r="BM477" s="788" t="s">
        <v>961</v>
      </c>
      <c r="BN477" s="788" t="s">
        <v>961</v>
      </c>
      <c r="BO477" s="788" t="s">
        <v>961</v>
      </c>
      <c r="BP477" s="799" t="s">
        <v>961</v>
      </c>
      <c r="BQ477" s="811" t="s">
        <v>1854</v>
      </c>
      <c r="BR477" s="803" t="s">
        <v>1854</v>
      </c>
      <c r="BS477" s="803" t="s">
        <v>1854</v>
      </c>
      <c r="BT477" s="803" t="s">
        <v>1854</v>
      </c>
      <c r="BU477" s="808" t="s">
        <v>1854</v>
      </c>
      <c r="BV477" s="811" t="s">
        <v>1854</v>
      </c>
      <c r="BW477" s="803" t="s">
        <v>1854</v>
      </c>
      <c r="BX477" s="803" t="s">
        <v>1854</v>
      </c>
      <c r="BY477" s="803" t="s">
        <v>1854</v>
      </c>
      <c r="BZ477" s="803" t="s">
        <v>1854</v>
      </c>
      <c r="CA477" s="811" t="s">
        <v>1854</v>
      </c>
      <c r="CB477" s="803" t="s">
        <v>1854</v>
      </c>
      <c r="CC477" s="803" t="s">
        <v>1854</v>
      </c>
      <c r="CD477" s="803" t="s">
        <v>1854</v>
      </c>
      <c r="CE477" s="808" t="s">
        <v>1854</v>
      </c>
      <c r="CF477" s="803" t="s">
        <v>1854</v>
      </c>
      <c r="CG477" s="803" t="s">
        <v>1854</v>
      </c>
      <c r="CH477" s="803" t="s">
        <v>1854</v>
      </c>
      <c r="CI477" s="803" t="s">
        <v>1854</v>
      </c>
      <c r="CJ477" s="808" t="s">
        <v>1854</v>
      </c>
      <c r="CK477" s="811" t="s">
        <v>1854</v>
      </c>
      <c r="CL477" s="803" t="s">
        <v>1854</v>
      </c>
      <c r="CM477" s="803" t="s">
        <v>1854</v>
      </c>
      <c r="CN477" s="803" t="s">
        <v>1854</v>
      </c>
      <c r="CO477" s="808" t="s">
        <v>1854</v>
      </c>
      <c r="CP477" s="811" t="s">
        <v>1854</v>
      </c>
      <c r="CQ477" s="803" t="s">
        <v>1854</v>
      </c>
      <c r="CR477" s="803" t="s">
        <v>1854</v>
      </c>
      <c r="CS477" s="803" t="s">
        <v>1854</v>
      </c>
      <c r="CT477" s="808" t="s">
        <v>1854</v>
      </c>
      <c r="CU477" s="1288">
        <v>-6.9999999999999999E-6</v>
      </c>
      <c r="CV477" s="1287" t="s">
        <v>1854</v>
      </c>
      <c r="CW477" s="1287" t="s">
        <v>1854</v>
      </c>
      <c r="CX477" s="1289" t="s">
        <v>1854</v>
      </c>
      <c r="CY477" s="1287">
        <v>6.0000000000000002E-6</v>
      </c>
      <c r="CZ477" s="1287" t="s">
        <v>1854</v>
      </c>
      <c r="DA477" s="1287" t="s">
        <v>1854</v>
      </c>
      <c r="DB477" s="1289" t="s">
        <v>1854</v>
      </c>
      <c r="DC477" s="788"/>
      <c r="DD477" s="816">
        <v>1</v>
      </c>
      <c r="DE477" s="817"/>
    </row>
    <row r="478" spans="1:109" ht="63.75">
      <c r="A478" s="775" t="s">
        <v>1003</v>
      </c>
      <c r="B478" s="776">
        <v>472</v>
      </c>
      <c r="C478" s="792" t="s">
        <v>3847</v>
      </c>
      <c r="D478" s="776" t="s">
        <v>3795</v>
      </c>
      <c r="E478" s="776" t="s">
        <v>1819</v>
      </c>
      <c r="F478" s="788" t="s">
        <v>3848</v>
      </c>
      <c r="G478" s="793" t="s">
        <v>3849</v>
      </c>
      <c r="H478" s="794" t="s">
        <v>3850</v>
      </c>
      <c r="I478" s="795">
        <v>0.08</v>
      </c>
      <c r="J478" s="796">
        <v>0.3</v>
      </c>
      <c r="K478" s="796">
        <v>0.57999999999999996</v>
      </c>
      <c r="L478" s="796">
        <v>0.04</v>
      </c>
      <c r="M478" s="796"/>
      <c r="N478" s="796"/>
      <c r="O478" s="796"/>
      <c r="P478" s="797"/>
      <c r="Q478" s="798">
        <f t="shared" si="7"/>
        <v>1</v>
      </c>
      <c r="R478" s="792" t="s">
        <v>986</v>
      </c>
      <c r="S478" s="776" t="s">
        <v>964</v>
      </c>
      <c r="T478" s="799" t="s">
        <v>976</v>
      </c>
      <c r="U478" s="776" t="s">
        <v>2202</v>
      </c>
      <c r="V478" s="776" t="s">
        <v>990</v>
      </c>
      <c r="W478" s="776" t="s">
        <v>3851</v>
      </c>
      <c r="X478" s="1314">
        <v>0</v>
      </c>
      <c r="Y478" s="822" t="s">
        <v>966</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961</v>
      </c>
      <c r="BQ478" s="811" t="s">
        <v>1854</v>
      </c>
      <c r="BR478" s="803" t="s">
        <v>1854</v>
      </c>
      <c r="BS478" s="803" t="s">
        <v>1854</v>
      </c>
      <c r="BT478" s="803" t="s">
        <v>1854</v>
      </c>
      <c r="BU478" s="808" t="s">
        <v>1854</v>
      </c>
      <c r="BV478" s="811" t="s">
        <v>1854</v>
      </c>
      <c r="BW478" s="803" t="s">
        <v>1854</v>
      </c>
      <c r="BX478" s="803" t="s">
        <v>1854</v>
      </c>
      <c r="BY478" s="803" t="s">
        <v>1854</v>
      </c>
      <c r="BZ478" s="803" t="s">
        <v>1854</v>
      </c>
      <c r="CA478" s="811" t="s">
        <v>1854</v>
      </c>
      <c r="CB478" s="803" t="s">
        <v>1854</v>
      </c>
      <c r="CC478" s="803" t="s">
        <v>1854</v>
      </c>
      <c r="CD478" s="803" t="s">
        <v>1854</v>
      </c>
      <c r="CE478" s="808" t="s">
        <v>1854</v>
      </c>
      <c r="CF478" s="803" t="s">
        <v>1854</v>
      </c>
      <c r="CG478" s="803" t="s">
        <v>1854</v>
      </c>
      <c r="CH478" s="803" t="s">
        <v>1854</v>
      </c>
      <c r="CI478" s="803" t="s">
        <v>1854</v>
      </c>
      <c r="CJ478" s="808" t="s">
        <v>1854</v>
      </c>
      <c r="CK478" s="811" t="s">
        <v>1854</v>
      </c>
      <c r="CL478" s="803" t="s">
        <v>1854</v>
      </c>
      <c r="CM478" s="803" t="s">
        <v>1854</v>
      </c>
      <c r="CN478" s="803" t="s">
        <v>1854</v>
      </c>
      <c r="CO478" s="808">
        <v>4167</v>
      </c>
      <c r="CP478" s="811" t="s">
        <v>1854</v>
      </c>
      <c r="CQ478" s="803" t="s">
        <v>1854</v>
      </c>
      <c r="CR478" s="803" t="s">
        <v>1854</v>
      </c>
      <c r="CS478" s="803" t="s">
        <v>1854</v>
      </c>
      <c r="CT478" s="808" t="s">
        <v>1854</v>
      </c>
      <c r="CU478" s="1288">
        <v>-2.6999999999999999E-5</v>
      </c>
      <c r="CV478" s="1287" t="s">
        <v>1854</v>
      </c>
      <c r="CW478" s="1287" t="s">
        <v>1854</v>
      </c>
      <c r="CX478" s="1289" t="s">
        <v>1854</v>
      </c>
      <c r="CY478" s="1287">
        <v>2.4000000000000001E-5</v>
      </c>
      <c r="CZ478" s="1287" t="s">
        <v>1854</v>
      </c>
      <c r="DA478" s="1287" t="s">
        <v>1854</v>
      </c>
      <c r="DB478" s="1289" t="s">
        <v>1854</v>
      </c>
      <c r="DC478" s="788"/>
      <c r="DD478" s="816">
        <v>1</v>
      </c>
      <c r="DE478" s="817"/>
    </row>
    <row r="479" spans="1:109" ht="51">
      <c r="A479" s="775" t="s">
        <v>1003</v>
      </c>
      <c r="B479" s="776">
        <v>473</v>
      </c>
      <c r="C479" s="792" t="s">
        <v>3852</v>
      </c>
      <c r="D479" s="776" t="s">
        <v>3795</v>
      </c>
      <c r="E479" s="776" t="s">
        <v>1819</v>
      </c>
      <c r="F479" s="788" t="s">
        <v>3853</v>
      </c>
      <c r="G479" s="793" t="s">
        <v>3854</v>
      </c>
      <c r="H479" s="794" t="s">
        <v>3855</v>
      </c>
      <c r="I479" s="795"/>
      <c r="J479" s="796"/>
      <c r="K479" s="796">
        <v>1</v>
      </c>
      <c r="L479" s="796"/>
      <c r="M479" s="796"/>
      <c r="N479" s="796"/>
      <c r="O479" s="796"/>
      <c r="P479" s="797"/>
      <c r="Q479" s="798">
        <f t="shared" si="7"/>
        <v>1</v>
      </c>
      <c r="R479" s="792" t="s">
        <v>983</v>
      </c>
      <c r="S479" s="776" t="s">
        <v>964</v>
      </c>
      <c r="T479" s="799" t="s">
        <v>965</v>
      </c>
      <c r="U479" s="776" t="s">
        <v>1879</v>
      </c>
      <c r="V479" s="776" t="s">
        <v>990</v>
      </c>
      <c r="W479" s="776" t="s">
        <v>3856</v>
      </c>
      <c r="X479" s="1314">
        <v>0</v>
      </c>
      <c r="Y479" s="825" t="s">
        <v>966</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961</v>
      </c>
      <c r="BM479" s="788" t="s">
        <v>961</v>
      </c>
      <c r="BN479" s="788" t="s">
        <v>961</v>
      </c>
      <c r="BO479" s="788" t="s">
        <v>961</v>
      </c>
      <c r="BP479" s="799" t="s">
        <v>961</v>
      </c>
      <c r="BQ479" s="811" t="s">
        <v>1854</v>
      </c>
      <c r="BR479" s="803" t="s">
        <v>1854</v>
      </c>
      <c r="BS479" s="803" t="s">
        <v>1854</v>
      </c>
      <c r="BT479" s="803" t="s">
        <v>1854</v>
      </c>
      <c r="BU479" s="808" t="s">
        <v>1854</v>
      </c>
      <c r="BV479" s="811" t="s">
        <v>1854</v>
      </c>
      <c r="BW479" s="803" t="s">
        <v>1854</v>
      </c>
      <c r="BX479" s="803" t="s">
        <v>1854</v>
      </c>
      <c r="BY479" s="803" t="s">
        <v>1854</v>
      </c>
      <c r="BZ479" s="803" t="s">
        <v>1854</v>
      </c>
      <c r="CA479" s="811" t="s">
        <v>1854</v>
      </c>
      <c r="CB479" s="803" t="s">
        <v>1854</v>
      </c>
      <c r="CC479" s="803" t="s">
        <v>1854</v>
      </c>
      <c r="CD479" s="803" t="s">
        <v>1854</v>
      </c>
      <c r="CE479" s="808" t="s">
        <v>1854</v>
      </c>
      <c r="CF479" s="803" t="s">
        <v>1854</v>
      </c>
      <c r="CG479" s="803" t="s">
        <v>1854</v>
      </c>
      <c r="CH479" s="803" t="s">
        <v>1854</v>
      </c>
      <c r="CI479" s="803" t="s">
        <v>1854</v>
      </c>
      <c r="CJ479" s="808" t="s">
        <v>1854</v>
      </c>
      <c r="CK479" s="811" t="s">
        <v>1854</v>
      </c>
      <c r="CL479" s="803" t="s">
        <v>1854</v>
      </c>
      <c r="CM479" s="803" t="s">
        <v>1854</v>
      </c>
      <c r="CN479" s="803" t="s">
        <v>1854</v>
      </c>
      <c r="CO479" s="808" t="s">
        <v>1854</v>
      </c>
      <c r="CP479" s="811" t="s">
        <v>1854</v>
      </c>
      <c r="CQ479" s="803" t="s">
        <v>1854</v>
      </c>
      <c r="CR479" s="803" t="s">
        <v>1854</v>
      </c>
      <c r="CS479" s="803" t="s">
        <v>1854</v>
      </c>
      <c r="CT479" s="808" t="s">
        <v>1854</v>
      </c>
      <c r="CU479" s="1288">
        <v>-0.81100000000000005</v>
      </c>
      <c r="CV479" s="1287" t="s">
        <v>1854</v>
      </c>
      <c r="CW479" s="1287" t="s">
        <v>1854</v>
      </c>
      <c r="CX479" s="1289" t="s">
        <v>1854</v>
      </c>
      <c r="CY479" s="1287" t="s">
        <v>1854</v>
      </c>
      <c r="CZ479" s="1287" t="s">
        <v>1854</v>
      </c>
      <c r="DA479" s="1287" t="s">
        <v>1854</v>
      </c>
      <c r="DB479" s="1289" t="s">
        <v>1854</v>
      </c>
      <c r="DC479" s="788"/>
      <c r="DD479" s="816">
        <v>1</v>
      </c>
      <c r="DE479" s="817"/>
    </row>
    <row r="480" spans="1:109" ht="38.25">
      <c r="A480" s="775" t="s">
        <v>1003</v>
      </c>
      <c r="B480" s="776">
        <v>474</v>
      </c>
      <c r="C480" s="792" t="s">
        <v>3857</v>
      </c>
      <c r="D480" s="776" t="s">
        <v>3795</v>
      </c>
      <c r="E480" s="776" t="s">
        <v>1819</v>
      </c>
      <c r="F480" s="788" t="s">
        <v>3858</v>
      </c>
      <c r="G480" s="793" t="s">
        <v>3859</v>
      </c>
      <c r="H480" s="794" t="s">
        <v>3860</v>
      </c>
      <c r="I480" s="795"/>
      <c r="J480" s="796"/>
      <c r="K480" s="796">
        <v>0.1</v>
      </c>
      <c r="L480" s="796">
        <v>0.9</v>
      </c>
      <c r="M480" s="796"/>
      <c r="N480" s="796"/>
      <c r="O480" s="796"/>
      <c r="P480" s="797"/>
      <c r="Q480" s="798">
        <f t="shared" si="7"/>
        <v>1</v>
      </c>
      <c r="R480" s="792" t="s">
        <v>986</v>
      </c>
      <c r="S480" s="776" t="s">
        <v>964</v>
      </c>
      <c r="T480" s="799" t="s">
        <v>965</v>
      </c>
      <c r="U480" s="776" t="s">
        <v>2045</v>
      </c>
      <c r="V480" s="776" t="s">
        <v>990</v>
      </c>
      <c r="W480" s="776" t="s">
        <v>3861</v>
      </c>
      <c r="X480" s="1314">
        <v>0</v>
      </c>
      <c r="Y480" s="829" t="s">
        <v>966</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961</v>
      </c>
      <c r="BM480" s="788" t="s">
        <v>961</v>
      </c>
      <c r="BN480" s="788" t="s">
        <v>961</v>
      </c>
      <c r="BO480" s="788" t="s">
        <v>961</v>
      </c>
      <c r="BP480" s="799" t="s">
        <v>961</v>
      </c>
      <c r="BQ480" s="811" t="s">
        <v>1854</v>
      </c>
      <c r="BR480" s="803" t="s">
        <v>1854</v>
      </c>
      <c r="BS480" s="803" t="s">
        <v>1854</v>
      </c>
      <c r="BT480" s="803" t="s">
        <v>1854</v>
      </c>
      <c r="BU480" s="808" t="s">
        <v>1854</v>
      </c>
      <c r="BV480" s="811">
        <v>453</v>
      </c>
      <c r="BW480" s="803">
        <v>461</v>
      </c>
      <c r="BX480" s="803">
        <v>468</v>
      </c>
      <c r="BY480" s="803">
        <v>471</v>
      </c>
      <c r="BZ480" s="803">
        <v>475</v>
      </c>
      <c r="CA480" s="811" t="s">
        <v>1854</v>
      </c>
      <c r="CB480" s="803" t="s">
        <v>1854</v>
      </c>
      <c r="CC480" s="803" t="s">
        <v>1854</v>
      </c>
      <c r="CD480" s="803" t="s">
        <v>1854</v>
      </c>
      <c r="CE480" s="808" t="s">
        <v>1854</v>
      </c>
      <c r="CF480" s="803" t="s">
        <v>1854</v>
      </c>
      <c r="CG480" s="803" t="s">
        <v>1854</v>
      </c>
      <c r="CH480" s="803" t="s">
        <v>1854</v>
      </c>
      <c r="CI480" s="803" t="s">
        <v>1854</v>
      </c>
      <c r="CJ480" s="808" t="s">
        <v>1854</v>
      </c>
      <c r="CK480" s="811">
        <v>533</v>
      </c>
      <c r="CL480" s="803">
        <v>542</v>
      </c>
      <c r="CM480" s="803">
        <v>551</v>
      </c>
      <c r="CN480" s="803">
        <v>554</v>
      </c>
      <c r="CO480" s="808">
        <v>559</v>
      </c>
      <c r="CP480" s="811" t="s">
        <v>1854</v>
      </c>
      <c r="CQ480" s="803" t="s">
        <v>1854</v>
      </c>
      <c r="CR480" s="803" t="s">
        <v>1854</v>
      </c>
      <c r="CS480" s="803" t="s">
        <v>1854</v>
      </c>
      <c r="CT480" s="808" t="s">
        <v>1854</v>
      </c>
      <c r="CU480" s="1288">
        <v>-8.0600000000000005E-2</v>
      </c>
      <c r="CV480" s="1287" t="s">
        <v>1854</v>
      </c>
      <c r="CW480" s="1287" t="s">
        <v>1854</v>
      </c>
      <c r="CX480" s="1289" t="s">
        <v>1854</v>
      </c>
      <c r="CY480" s="1287">
        <v>8.0600000000000005E-2</v>
      </c>
      <c r="CZ480" s="1287" t="s">
        <v>1854</v>
      </c>
      <c r="DA480" s="1287" t="s">
        <v>1854</v>
      </c>
      <c r="DB480" s="1289" t="s">
        <v>1854</v>
      </c>
      <c r="DC480" s="788"/>
      <c r="DD480" s="816">
        <v>1</v>
      </c>
      <c r="DE480" s="817"/>
    </row>
    <row r="481" spans="1:109" ht="76.5">
      <c r="A481" s="775" t="s">
        <v>1003</v>
      </c>
      <c r="B481" s="776">
        <v>475</v>
      </c>
      <c r="C481" s="792" t="s">
        <v>3862</v>
      </c>
      <c r="D481" s="776" t="s">
        <v>3795</v>
      </c>
      <c r="E481" s="776" t="s">
        <v>1819</v>
      </c>
      <c r="F481" s="788" t="s">
        <v>3863</v>
      </c>
      <c r="G481" s="793" t="s">
        <v>3864</v>
      </c>
      <c r="H481" s="794" t="s">
        <v>3865</v>
      </c>
      <c r="I481" s="795">
        <v>0.25</v>
      </c>
      <c r="J481" s="796">
        <v>0.25</v>
      </c>
      <c r="K481" s="796">
        <v>0.25</v>
      </c>
      <c r="L481" s="796">
        <v>0.25</v>
      </c>
      <c r="M481" s="796"/>
      <c r="N481" s="796"/>
      <c r="O481" s="796"/>
      <c r="P481" s="797"/>
      <c r="Q481" s="798">
        <f t="shared" si="7"/>
        <v>1</v>
      </c>
      <c r="R481" s="792" t="s">
        <v>963</v>
      </c>
      <c r="S481" s="776"/>
      <c r="T481" s="799"/>
      <c r="U481" s="776" t="s">
        <v>2019</v>
      </c>
      <c r="V481" s="776" t="s">
        <v>269</v>
      </c>
      <c r="W481" s="776" t="s">
        <v>3866</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1854</v>
      </c>
      <c r="BR481" s="803" t="s">
        <v>1854</v>
      </c>
      <c r="BS481" s="803" t="s">
        <v>1854</v>
      </c>
      <c r="BT481" s="803" t="s">
        <v>1854</v>
      </c>
      <c r="BU481" s="808" t="s">
        <v>1854</v>
      </c>
      <c r="BV481" s="811" t="s">
        <v>1854</v>
      </c>
      <c r="BW481" s="803" t="s">
        <v>1854</v>
      </c>
      <c r="BX481" s="803" t="s">
        <v>1854</v>
      </c>
      <c r="BY481" s="803" t="s">
        <v>1854</v>
      </c>
      <c r="BZ481" s="803" t="s">
        <v>1854</v>
      </c>
      <c r="CA481" s="811" t="s">
        <v>1854</v>
      </c>
      <c r="CB481" s="803" t="s">
        <v>1854</v>
      </c>
      <c r="CC481" s="803" t="s">
        <v>1854</v>
      </c>
      <c r="CD481" s="803" t="s">
        <v>1854</v>
      </c>
      <c r="CE481" s="808" t="s">
        <v>1854</v>
      </c>
      <c r="CF481" s="803" t="s">
        <v>1854</v>
      </c>
      <c r="CG481" s="803" t="s">
        <v>1854</v>
      </c>
      <c r="CH481" s="803" t="s">
        <v>1854</v>
      </c>
      <c r="CI481" s="803" t="s">
        <v>1854</v>
      </c>
      <c r="CJ481" s="808" t="s">
        <v>1854</v>
      </c>
      <c r="CK481" s="811" t="s">
        <v>1854</v>
      </c>
      <c r="CL481" s="803" t="s">
        <v>1854</v>
      </c>
      <c r="CM481" s="803" t="s">
        <v>1854</v>
      </c>
      <c r="CN481" s="803" t="s">
        <v>1854</v>
      </c>
      <c r="CO481" s="808" t="s">
        <v>1854</v>
      </c>
      <c r="CP481" s="811" t="s">
        <v>1854</v>
      </c>
      <c r="CQ481" s="803" t="s">
        <v>1854</v>
      </c>
      <c r="CR481" s="803" t="s">
        <v>1854</v>
      </c>
      <c r="CS481" s="803" t="s">
        <v>1854</v>
      </c>
      <c r="CT481" s="808" t="s">
        <v>1854</v>
      </c>
      <c r="CU481" s="1288" t="s">
        <v>1854</v>
      </c>
      <c r="CV481" s="1287" t="s">
        <v>1854</v>
      </c>
      <c r="CW481" s="1287" t="s">
        <v>1854</v>
      </c>
      <c r="CX481" s="1289" t="s">
        <v>1854</v>
      </c>
      <c r="CY481" s="1287" t="s">
        <v>1854</v>
      </c>
      <c r="CZ481" s="1287" t="s">
        <v>1854</v>
      </c>
      <c r="DA481" s="1287" t="s">
        <v>1854</v>
      </c>
      <c r="DB481" s="1289" t="s">
        <v>1854</v>
      </c>
      <c r="DC481" s="788"/>
      <c r="DD481" s="816">
        <v>1</v>
      </c>
      <c r="DE481" s="817"/>
    </row>
    <row r="482" spans="1:109" ht="38.25">
      <c r="A482" s="775" t="s">
        <v>1003</v>
      </c>
      <c r="B482" s="776">
        <v>476</v>
      </c>
      <c r="C482" s="792" t="s">
        <v>3867</v>
      </c>
      <c r="D482" s="776" t="s">
        <v>3795</v>
      </c>
      <c r="E482" s="776" t="s">
        <v>1819</v>
      </c>
      <c r="F482" s="788" t="s">
        <v>3868</v>
      </c>
      <c r="G482" s="793" t="s">
        <v>3869</v>
      </c>
      <c r="H482" s="794" t="s">
        <v>3870</v>
      </c>
      <c r="I482" s="795"/>
      <c r="J482" s="796">
        <v>0.5</v>
      </c>
      <c r="K482" s="796">
        <v>0.5</v>
      </c>
      <c r="L482" s="796"/>
      <c r="M482" s="796"/>
      <c r="N482" s="796"/>
      <c r="O482" s="796"/>
      <c r="P482" s="797"/>
      <c r="Q482" s="798">
        <f t="shared" si="7"/>
        <v>1</v>
      </c>
      <c r="R482" s="792" t="s">
        <v>974</v>
      </c>
      <c r="S482" s="776" t="s">
        <v>964</v>
      </c>
      <c r="T482" s="799" t="s">
        <v>965</v>
      </c>
      <c r="U482" s="776" t="s">
        <v>2676</v>
      </c>
      <c r="V482" s="776" t="s">
        <v>990</v>
      </c>
      <c r="W482" s="776" t="s">
        <v>3871</v>
      </c>
      <c r="X482" s="1314">
        <v>0</v>
      </c>
      <c r="Y482" s="829" t="s">
        <v>966</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961</v>
      </c>
      <c r="BM482" s="788" t="s">
        <v>961</v>
      </c>
      <c r="BN482" s="788" t="s">
        <v>961</v>
      </c>
      <c r="BO482" s="788" t="s">
        <v>961</v>
      </c>
      <c r="BP482" s="799" t="s">
        <v>961</v>
      </c>
      <c r="BQ482" s="811" t="s">
        <v>1854</v>
      </c>
      <c r="BR482" s="803" t="s">
        <v>1854</v>
      </c>
      <c r="BS482" s="803" t="s">
        <v>1854</v>
      </c>
      <c r="BT482" s="803" t="s">
        <v>1854</v>
      </c>
      <c r="BU482" s="808" t="s">
        <v>1854</v>
      </c>
      <c r="BV482" s="811" t="s">
        <v>1854</v>
      </c>
      <c r="BW482" s="803" t="s">
        <v>1854</v>
      </c>
      <c r="BX482" s="803" t="s">
        <v>1854</v>
      </c>
      <c r="BY482" s="803" t="s">
        <v>1854</v>
      </c>
      <c r="BZ482" s="803" t="s">
        <v>1854</v>
      </c>
      <c r="CA482" s="811" t="s">
        <v>1854</v>
      </c>
      <c r="CB482" s="803" t="s">
        <v>1854</v>
      </c>
      <c r="CC482" s="803" t="s">
        <v>1854</v>
      </c>
      <c r="CD482" s="803" t="s">
        <v>1854</v>
      </c>
      <c r="CE482" s="808" t="s">
        <v>1854</v>
      </c>
      <c r="CF482" s="803" t="s">
        <v>1854</v>
      </c>
      <c r="CG482" s="803" t="s">
        <v>1854</v>
      </c>
      <c r="CH482" s="803" t="s">
        <v>1854</v>
      </c>
      <c r="CI482" s="803" t="s">
        <v>1854</v>
      </c>
      <c r="CJ482" s="808" t="s">
        <v>1854</v>
      </c>
      <c r="CK482" s="811">
        <v>4814</v>
      </c>
      <c r="CL482" s="803">
        <v>4814</v>
      </c>
      <c r="CM482" s="803">
        <v>4814</v>
      </c>
      <c r="CN482" s="803">
        <v>4814</v>
      </c>
      <c r="CO482" s="808">
        <v>4814</v>
      </c>
      <c r="CP482" s="811" t="s">
        <v>1854</v>
      </c>
      <c r="CQ482" s="803" t="s">
        <v>1854</v>
      </c>
      <c r="CR482" s="803" t="s">
        <v>1854</v>
      </c>
      <c r="CS482" s="803" t="s">
        <v>1854</v>
      </c>
      <c r="CT482" s="808" t="s">
        <v>1854</v>
      </c>
      <c r="CU482" s="1288" t="s">
        <v>1854</v>
      </c>
      <c r="CV482" s="1287" t="s">
        <v>1854</v>
      </c>
      <c r="CW482" s="1287" t="s">
        <v>1854</v>
      </c>
      <c r="CX482" s="1289" t="s">
        <v>1854</v>
      </c>
      <c r="CY482" s="1287">
        <v>1.1400000000000001E-4</v>
      </c>
      <c r="CZ482" s="1287" t="s">
        <v>1854</v>
      </c>
      <c r="DA482" s="1287" t="s">
        <v>1854</v>
      </c>
      <c r="DB482" s="1289" t="s">
        <v>1854</v>
      </c>
      <c r="DC482" s="788" t="s">
        <v>972</v>
      </c>
      <c r="DD482" s="816"/>
      <c r="DE482" s="817"/>
    </row>
    <row r="483" spans="1:109" ht="89.25">
      <c r="A483" s="775" t="s">
        <v>1003</v>
      </c>
      <c r="B483" s="776">
        <v>477</v>
      </c>
      <c r="C483" s="792" t="s">
        <v>3872</v>
      </c>
      <c r="D483" s="776" t="s">
        <v>3678</v>
      </c>
      <c r="E483" s="776" t="s">
        <v>1819</v>
      </c>
      <c r="F483" s="788" t="s">
        <v>3873</v>
      </c>
      <c r="G483" s="793" t="s">
        <v>659</v>
      </c>
      <c r="H483" s="794" t="s">
        <v>3874</v>
      </c>
      <c r="I483" s="795"/>
      <c r="J483" s="796"/>
      <c r="K483" s="796"/>
      <c r="L483" s="796"/>
      <c r="M483" s="796">
        <v>1</v>
      </c>
      <c r="N483" s="796"/>
      <c r="O483" s="796"/>
      <c r="P483" s="797"/>
      <c r="Q483" s="798">
        <f t="shared" si="7"/>
        <v>1</v>
      </c>
      <c r="R483" s="792" t="s">
        <v>963</v>
      </c>
      <c r="S483" s="776"/>
      <c r="T483" s="799"/>
      <c r="U483" s="776" t="s">
        <v>1941</v>
      </c>
      <c r="V483" s="776" t="s">
        <v>269</v>
      </c>
      <c r="W483" s="776" t="s">
        <v>3875</v>
      </c>
      <c r="X483" s="1315">
        <v>1</v>
      </c>
      <c r="Y483" s="824" t="s">
        <v>966</v>
      </c>
      <c r="Z483" s="793" t="s">
        <v>659</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1003</v>
      </c>
      <c r="B484" s="776">
        <v>478</v>
      </c>
      <c r="C484" s="792" t="s">
        <v>3876</v>
      </c>
      <c r="D484" s="776" t="s">
        <v>3678</v>
      </c>
      <c r="E484" s="776" t="s">
        <v>1819</v>
      </c>
      <c r="F484" s="788" t="s">
        <v>3877</v>
      </c>
      <c r="G484" s="793" t="s">
        <v>3878</v>
      </c>
      <c r="H484" s="794" t="s">
        <v>3879</v>
      </c>
      <c r="I484" s="795"/>
      <c r="J484" s="796"/>
      <c r="K484" s="796"/>
      <c r="L484" s="796"/>
      <c r="M484" s="796">
        <v>1</v>
      </c>
      <c r="N484" s="796"/>
      <c r="O484" s="796"/>
      <c r="P484" s="797"/>
      <c r="Q484" s="798">
        <f t="shared" si="7"/>
        <v>1</v>
      </c>
      <c r="R484" s="792" t="s">
        <v>963</v>
      </c>
      <c r="S484" s="776"/>
      <c r="T484" s="799"/>
      <c r="U484" s="776" t="s">
        <v>1941</v>
      </c>
      <c r="V484" s="776" t="s">
        <v>1030</v>
      </c>
      <c r="W484" s="776" t="s">
        <v>3880</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3881</v>
      </c>
      <c r="AR484" s="803" t="s">
        <v>1924</v>
      </c>
      <c r="AS484" s="803" t="s">
        <v>1924</v>
      </c>
      <c r="AT484" s="803" t="s">
        <v>1924</v>
      </c>
      <c r="AU484" s="808" t="s">
        <v>1924</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1854</v>
      </c>
      <c r="BR484" s="803" t="s">
        <v>1854</v>
      </c>
      <c r="BS484" s="803" t="s">
        <v>1854</v>
      </c>
      <c r="BT484" s="803" t="s">
        <v>1854</v>
      </c>
      <c r="BU484" s="808" t="s">
        <v>1854</v>
      </c>
      <c r="BV484" s="811" t="s">
        <v>1854</v>
      </c>
      <c r="BW484" s="803" t="s">
        <v>1854</v>
      </c>
      <c r="BX484" s="803" t="s">
        <v>1854</v>
      </c>
      <c r="BY484" s="803" t="s">
        <v>1854</v>
      </c>
      <c r="BZ484" s="803" t="s">
        <v>1854</v>
      </c>
      <c r="CA484" s="811" t="s">
        <v>1854</v>
      </c>
      <c r="CB484" s="803" t="s">
        <v>1854</v>
      </c>
      <c r="CC484" s="803" t="s">
        <v>1854</v>
      </c>
      <c r="CD484" s="803" t="s">
        <v>1854</v>
      </c>
      <c r="CE484" s="808" t="s">
        <v>1854</v>
      </c>
      <c r="CF484" s="803" t="s">
        <v>1854</v>
      </c>
      <c r="CG484" s="803" t="s">
        <v>1854</v>
      </c>
      <c r="CH484" s="803" t="s">
        <v>1854</v>
      </c>
      <c r="CI484" s="803" t="s">
        <v>1854</v>
      </c>
      <c r="CJ484" s="808" t="s">
        <v>1854</v>
      </c>
      <c r="CK484" s="811" t="s">
        <v>1854</v>
      </c>
      <c r="CL484" s="803" t="s">
        <v>1854</v>
      </c>
      <c r="CM484" s="803" t="s">
        <v>1854</v>
      </c>
      <c r="CN484" s="803" t="s">
        <v>1854</v>
      </c>
      <c r="CO484" s="808" t="s">
        <v>1854</v>
      </c>
      <c r="CP484" s="811" t="s">
        <v>1854</v>
      </c>
      <c r="CQ484" s="803" t="s">
        <v>1854</v>
      </c>
      <c r="CR484" s="803" t="s">
        <v>1854</v>
      </c>
      <c r="CS484" s="803" t="s">
        <v>1854</v>
      </c>
      <c r="CT484" s="808" t="s">
        <v>1854</v>
      </c>
      <c r="CU484" s="1288" t="s">
        <v>1854</v>
      </c>
      <c r="CV484" s="1287" t="s">
        <v>1854</v>
      </c>
      <c r="CW484" s="1287" t="s">
        <v>1854</v>
      </c>
      <c r="CX484" s="1289" t="s">
        <v>1854</v>
      </c>
      <c r="CY484" s="1287" t="s">
        <v>1854</v>
      </c>
      <c r="CZ484" s="1287" t="s">
        <v>1854</v>
      </c>
      <c r="DA484" s="1287" t="s">
        <v>1854</v>
      </c>
      <c r="DB484" s="1289" t="s">
        <v>1854</v>
      </c>
      <c r="DC484" s="788"/>
      <c r="DD484" s="816">
        <v>1</v>
      </c>
      <c r="DE484" s="817"/>
    </row>
    <row r="485" spans="1:109">
      <c r="A485" s="775" t="s">
        <v>1003</v>
      </c>
      <c r="B485" s="776">
        <v>479</v>
      </c>
      <c r="C485" s="792" t="s">
        <v>3882</v>
      </c>
      <c r="D485" s="776"/>
      <c r="E485" s="776"/>
      <c r="F485" s="788" t="s">
        <v>3883</v>
      </c>
      <c r="G485" s="793" t="s">
        <v>3884</v>
      </c>
      <c r="H485" s="794"/>
      <c r="I485" s="795"/>
      <c r="J485" s="796">
        <v>1</v>
      </c>
      <c r="K485" s="796"/>
      <c r="L485" s="796"/>
      <c r="M485" s="796"/>
      <c r="N485" s="796"/>
      <c r="O485" s="796"/>
      <c r="P485" s="797"/>
      <c r="Q485" s="798">
        <f t="shared" si="7"/>
        <v>1</v>
      </c>
      <c r="R485" s="792" t="s">
        <v>983</v>
      </c>
      <c r="S485" s="776" t="s">
        <v>964</v>
      </c>
      <c r="T485" s="799" t="s">
        <v>976</v>
      </c>
      <c r="U485" s="776"/>
      <c r="V485" s="1252" t="s">
        <v>990</v>
      </c>
      <c r="W485" s="776"/>
      <c r="X485" s="1314">
        <v>0</v>
      </c>
      <c r="Y485" s="824" t="s">
        <v>966</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961</v>
      </c>
      <c r="BQ485" s="811" t="s">
        <v>1854</v>
      </c>
      <c r="BR485" s="803" t="s">
        <v>1854</v>
      </c>
      <c r="BS485" s="803" t="s">
        <v>1854</v>
      </c>
      <c r="BT485" s="803" t="s">
        <v>1854</v>
      </c>
      <c r="BU485" s="808" t="s">
        <v>1854</v>
      </c>
      <c r="BV485" s="811" t="s">
        <v>1854</v>
      </c>
      <c r="BW485" s="803" t="s">
        <v>1854</v>
      </c>
      <c r="BX485" s="803" t="s">
        <v>1854</v>
      </c>
      <c r="BY485" s="803" t="s">
        <v>1854</v>
      </c>
      <c r="BZ485" s="803" t="s">
        <v>1854</v>
      </c>
      <c r="CA485" s="811" t="s">
        <v>1854</v>
      </c>
      <c r="CB485" s="803" t="s">
        <v>1854</v>
      </c>
      <c r="CC485" s="803" t="s">
        <v>1854</v>
      </c>
      <c r="CD485" s="803" t="s">
        <v>1854</v>
      </c>
      <c r="CE485" s="808" t="s">
        <v>1854</v>
      </c>
      <c r="CF485" s="803" t="s">
        <v>1854</v>
      </c>
      <c r="CG485" s="803" t="s">
        <v>1854</v>
      </c>
      <c r="CH485" s="803" t="s">
        <v>1854</v>
      </c>
      <c r="CI485" s="803" t="s">
        <v>1854</v>
      </c>
      <c r="CJ485" s="808" t="s">
        <v>1854</v>
      </c>
      <c r="CK485" s="811" t="s">
        <v>1854</v>
      </c>
      <c r="CL485" s="803" t="s">
        <v>1854</v>
      </c>
      <c r="CM485" s="803" t="s">
        <v>1854</v>
      </c>
      <c r="CN485" s="803" t="s">
        <v>1854</v>
      </c>
      <c r="CO485" s="808" t="s">
        <v>1854</v>
      </c>
      <c r="CP485" s="811" t="s">
        <v>1854</v>
      </c>
      <c r="CQ485" s="803" t="s">
        <v>1854</v>
      </c>
      <c r="CR485" s="803" t="s">
        <v>1854</v>
      </c>
      <c r="CS485" s="803" t="s">
        <v>1854</v>
      </c>
      <c r="CT485" s="808" t="s">
        <v>1854</v>
      </c>
      <c r="CU485" s="1288">
        <v>-3.6999999999999998E-5</v>
      </c>
      <c r="CV485" s="1287" t="s">
        <v>1854</v>
      </c>
      <c r="CW485" s="1287" t="s">
        <v>1854</v>
      </c>
      <c r="CX485" s="1289" t="s">
        <v>1854</v>
      </c>
      <c r="CY485" s="1287" t="s">
        <v>1854</v>
      </c>
      <c r="CZ485" s="1287" t="s">
        <v>1854</v>
      </c>
      <c r="DA485" s="1287" t="s">
        <v>1854</v>
      </c>
      <c r="DB485" s="1289" t="s">
        <v>1854</v>
      </c>
      <c r="DC485" s="788"/>
      <c r="DD485" s="816"/>
      <c r="DE485" s="817"/>
    </row>
    <row r="486" spans="1:109">
      <c r="A486" s="775" t="s">
        <v>1003</v>
      </c>
      <c r="B486" s="776">
        <v>480</v>
      </c>
      <c r="C486" s="792" t="s">
        <v>3885</v>
      </c>
      <c r="D486" s="776"/>
      <c r="E486" s="776"/>
      <c r="F486" s="788" t="s">
        <v>3886</v>
      </c>
      <c r="G486" s="793" t="s">
        <v>3887</v>
      </c>
      <c r="H486" s="794"/>
      <c r="I486" s="795"/>
      <c r="J486" s="796">
        <v>1</v>
      </c>
      <c r="K486" s="796"/>
      <c r="L486" s="796"/>
      <c r="M486" s="796"/>
      <c r="N486" s="796"/>
      <c r="O486" s="796"/>
      <c r="P486" s="797"/>
      <c r="Q486" s="798">
        <f t="shared" si="7"/>
        <v>1</v>
      </c>
      <c r="R486" s="792" t="s">
        <v>983</v>
      </c>
      <c r="S486" s="776" t="s">
        <v>964</v>
      </c>
      <c r="T486" s="799" t="s">
        <v>976</v>
      </c>
      <c r="U486" s="776"/>
      <c r="V486" s="1252" t="s">
        <v>990</v>
      </c>
      <c r="W486" s="776"/>
      <c r="X486" s="1314">
        <v>0</v>
      </c>
      <c r="Y486" s="824" t="s">
        <v>966</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961</v>
      </c>
      <c r="BQ486" s="811" t="s">
        <v>1854</v>
      </c>
      <c r="BR486" s="803" t="s">
        <v>1854</v>
      </c>
      <c r="BS486" s="803" t="s">
        <v>1854</v>
      </c>
      <c r="BT486" s="803" t="s">
        <v>1854</v>
      </c>
      <c r="BU486" s="808" t="s">
        <v>1854</v>
      </c>
      <c r="BV486" s="811" t="s">
        <v>1854</v>
      </c>
      <c r="BW486" s="803" t="s">
        <v>1854</v>
      </c>
      <c r="BX486" s="803" t="s">
        <v>1854</v>
      </c>
      <c r="BY486" s="803" t="s">
        <v>1854</v>
      </c>
      <c r="BZ486" s="803" t="s">
        <v>1854</v>
      </c>
      <c r="CA486" s="811" t="s">
        <v>1854</v>
      </c>
      <c r="CB486" s="803" t="s">
        <v>1854</v>
      </c>
      <c r="CC486" s="803" t="s">
        <v>1854</v>
      </c>
      <c r="CD486" s="803" t="s">
        <v>1854</v>
      </c>
      <c r="CE486" s="808" t="s">
        <v>1854</v>
      </c>
      <c r="CF486" s="803" t="s">
        <v>1854</v>
      </c>
      <c r="CG486" s="803" t="s">
        <v>1854</v>
      </c>
      <c r="CH486" s="803" t="s">
        <v>1854</v>
      </c>
      <c r="CI486" s="803" t="s">
        <v>1854</v>
      </c>
      <c r="CJ486" s="808" t="s">
        <v>1854</v>
      </c>
      <c r="CK486" s="811" t="s">
        <v>1854</v>
      </c>
      <c r="CL486" s="803" t="s">
        <v>1854</v>
      </c>
      <c r="CM486" s="803" t="s">
        <v>1854</v>
      </c>
      <c r="CN486" s="803" t="s">
        <v>1854</v>
      </c>
      <c r="CO486" s="808" t="s">
        <v>1854</v>
      </c>
      <c r="CP486" s="811" t="s">
        <v>1854</v>
      </c>
      <c r="CQ486" s="803" t="s">
        <v>1854</v>
      </c>
      <c r="CR486" s="803" t="s">
        <v>1854</v>
      </c>
      <c r="CS486" s="803" t="s">
        <v>1854</v>
      </c>
      <c r="CT486" s="808" t="s">
        <v>1854</v>
      </c>
      <c r="CU486" s="1288">
        <v>-1.8E-5</v>
      </c>
      <c r="CV486" s="1287" t="s">
        <v>1854</v>
      </c>
      <c r="CW486" s="1287" t="s">
        <v>1854</v>
      </c>
      <c r="CX486" s="1289" t="s">
        <v>1854</v>
      </c>
      <c r="CY486" s="1287" t="s">
        <v>1854</v>
      </c>
      <c r="CZ486" s="1287" t="s">
        <v>1854</v>
      </c>
      <c r="DA486" s="1287" t="s">
        <v>1854</v>
      </c>
      <c r="DB486" s="1289" t="s">
        <v>1854</v>
      </c>
      <c r="DC486" s="788"/>
      <c r="DD486" s="816"/>
      <c r="DE486" s="817"/>
    </row>
    <row r="487" spans="1:109">
      <c r="A487" s="775" t="s">
        <v>1003</v>
      </c>
      <c r="B487" s="776">
        <v>481</v>
      </c>
      <c r="C487" s="792" t="s">
        <v>3888</v>
      </c>
      <c r="D487" s="776"/>
      <c r="E487" s="776"/>
      <c r="F487" s="788" t="s">
        <v>1944</v>
      </c>
      <c r="G487" s="793" t="s">
        <v>1945</v>
      </c>
      <c r="H487" s="794"/>
      <c r="I487" s="795"/>
      <c r="J487" s="796"/>
      <c r="K487" s="796"/>
      <c r="L487" s="796"/>
      <c r="M487" s="796"/>
      <c r="N487" s="796"/>
      <c r="O487" s="796"/>
      <c r="P487" s="797"/>
      <c r="Q487" s="798">
        <f t="shared" si="7"/>
        <v>0</v>
      </c>
      <c r="R487" s="792" t="s">
        <v>963</v>
      </c>
      <c r="S487" s="776"/>
      <c r="T487" s="799"/>
      <c r="U487" s="776"/>
      <c r="V487" s="776"/>
      <c r="W487" s="776" t="s">
        <v>1946</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1947</v>
      </c>
      <c r="AR487" s="803" t="s">
        <v>1947</v>
      </c>
      <c r="AS487" s="803" t="s">
        <v>1947</v>
      </c>
      <c r="AT487" s="803" t="s">
        <v>1947</v>
      </c>
      <c r="AU487" s="808" t="s">
        <v>1947</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1854</v>
      </c>
      <c r="BR487" s="803" t="s">
        <v>1854</v>
      </c>
      <c r="BS487" s="803" t="s">
        <v>1854</v>
      </c>
      <c r="BT487" s="803" t="s">
        <v>1854</v>
      </c>
      <c r="BU487" s="808" t="s">
        <v>1854</v>
      </c>
      <c r="BV487" s="811" t="s">
        <v>1854</v>
      </c>
      <c r="BW487" s="803" t="s">
        <v>1854</v>
      </c>
      <c r="BX487" s="803" t="s">
        <v>1854</v>
      </c>
      <c r="BY487" s="803" t="s">
        <v>1854</v>
      </c>
      <c r="BZ487" s="803" t="s">
        <v>1854</v>
      </c>
      <c r="CA487" s="811" t="s">
        <v>1854</v>
      </c>
      <c r="CB487" s="803" t="s">
        <v>1854</v>
      </c>
      <c r="CC487" s="803" t="s">
        <v>1854</v>
      </c>
      <c r="CD487" s="803" t="s">
        <v>1854</v>
      </c>
      <c r="CE487" s="808" t="s">
        <v>1854</v>
      </c>
      <c r="CF487" s="803" t="s">
        <v>1854</v>
      </c>
      <c r="CG487" s="803" t="s">
        <v>1854</v>
      </c>
      <c r="CH487" s="803" t="s">
        <v>1854</v>
      </c>
      <c r="CI487" s="803" t="s">
        <v>1854</v>
      </c>
      <c r="CJ487" s="808" t="s">
        <v>1854</v>
      </c>
      <c r="CK487" s="811" t="s">
        <v>1854</v>
      </c>
      <c r="CL487" s="803" t="s">
        <v>1854</v>
      </c>
      <c r="CM487" s="803" t="s">
        <v>1854</v>
      </c>
      <c r="CN487" s="803" t="s">
        <v>1854</v>
      </c>
      <c r="CO487" s="808" t="s">
        <v>1854</v>
      </c>
      <c r="CP487" s="811" t="s">
        <v>1854</v>
      </c>
      <c r="CQ487" s="803" t="s">
        <v>1854</v>
      </c>
      <c r="CR487" s="803" t="s">
        <v>1854</v>
      </c>
      <c r="CS487" s="803" t="s">
        <v>1854</v>
      </c>
      <c r="CT487" s="808" t="s">
        <v>1854</v>
      </c>
      <c r="CU487" s="1288" t="s">
        <v>1854</v>
      </c>
      <c r="CV487" s="1287" t="s">
        <v>1854</v>
      </c>
      <c r="CW487" s="1287" t="s">
        <v>1854</v>
      </c>
      <c r="CX487" s="1289" t="s">
        <v>1854</v>
      </c>
      <c r="CY487" s="1287" t="s">
        <v>1854</v>
      </c>
      <c r="CZ487" s="1287" t="s">
        <v>1854</v>
      </c>
      <c r="DA487" s="1287" t="s">
        <v>1854</v>
      </c>
      <c r="DB487" s="1289" t="s">
        <v>1854</v>
      </c>
      <c r="DC487" s="788"/>
      <c r="DD487" s="816"/>
      <c r="DE487" s="817"/>
    </row>
    <row r="488" spans="1:109">
      <c r="A488" s="775" t="s">
        <v>1003</v>
      </c>
      <c r="B488" s="776">
        <v>482</v>
      </c>
      <c r="C488" s="792" t="s">
        <v>3889</v>
      </c>
      <c r="D488" s="776"/>
      <c r="E488" s="776"/>
      <c r="F488" s="788" t="s">
        <v>3890</v>
      </c>
      <c r="G488" s="793" t="s">
        <v>2610</v>
      </c>
      <c r="H488" s="794"/>
      <c r="I488" s="795"/>
      <c r="J488" s="796"/>
      <c r="K488" s="796"/>
      <c r="L488" s="796"/>
      <c r="M488" s="796"/>
      <c r="N488" s="796"/>
      <c r="O488" s="796"/>
      <c r="P488" s="797"/>
      <c r="Q488" s="798">
        <f t="shared" si="7"/>
        <v>0</v>
      </c>
      <c r="R488" s="792" t="s">
        <v>963</v>
      </c>
      <c r="S488" s="776"/>
      <c r="T488" s="799"/>
      <c r="U488" s="776"/>
      <c r="V488" s="776" t="s">
        <v>269</v>
      </c>
      <c r="W488" s="776" t="s">
        <v>2611</v>
      </c>
      <c r="X488" s="1314">
        <v>0</v>
      </c>
      <c r="Y488" s="822" t="s">
        <v>966</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1854</v>
      </c>
      <c r="BR488" s="803" t="s">
        <v>1854</v>
      </c>
      <c r="BS488" s="803" t="s">
        <v>1854</v>
      </c>
      <c r="BT488" s="803" t="s">
        <v>1854</v>
      </c>
      <c r="BU488" s="808" t="s">
        <v>1854</v>
      </c>
      <c r="BV488" s="811" t="s">
        <v>1854</v>
      </c>
      <c r="BW488" s="803" t="s">
        <v>1854</v>
      </c>
      <c r="BX488" s="803" t="s">
        <v>1854</v>
      </c>
      <c r="BY488" s="803" t="s">
        <v>1854</v>
      </c>
      <c r="BZ488" s="803" t="s">
        <v>1854</v>
      </c>
      <c r="CA488" s="811" t="s">
        <v>1854</v>
      </c>
      <c r="CB488" s="803" t="s">
        <v>1854</v>
      </c>
      <c r="CC488" s="803" t="s">
        <v>1854</v>
      </c>
      <c r="CD488" s="803" t="s">
        <v>1854</v>
      </c>
      <c r="CE488" s="808" t="s">
        <v>1854</v>
      </c>
      <c r="CF488" s="803" t="s">
        <v>1854</v>
      </c>
      <c r="CG488" s="803" t="s">
        <v>1854</v>
      </c>
      <c r="CH488" s="803" t="s">
        <v>1854</v>
      </c>
      <c r="CI488" s="803" t="s">
        <v>1854</v>
      </c>
      <c r="CJ488" s="808" t="s">
        <v>1854</v>
      </c>
      <c r="CK488" s="811" t="s">
        <v>1854</v>
      </c>
      <c r="CL488" s="803" t="s">
        <v>1854</v>
      </c>
      <c r="CM488" s="803" t="s">
        <v>1854</v>
      </c>
      <c r="CN488" s="803" t="s">
        <v>1854</v>
      </c>
      <c r="CO488" s="808" t="s">
        <v>1854</v>
      </c>
      <c r="CP488" s="811" t="s">
        <v>1854</v>
      </c>
      <c r="CQ488" s="803" t="s">
        <v>1854</v>
      </c>
      <c r="CR488" s="803" t="s">
        <v>1854</v>
      </c>
      <c r="CS488" s="803" t="s">
        <v>1854</v>
      </c>
      <c r="CT488" s="808" t="s">
        <v>1854</v>
      </c>
      <c r="CU488" s="1288" t="s">
        <v>1854</v>
      </c>
      <c r="CV488" s="1287" t="s">
        <v>1854</v>
      </c>
      <c r="CW488" s="1287" t="s">
        <v>1854</v>
      </c>
      <c r="CX488" s="1289" t="s">
        <v>1854</v>
      </c>
      <c r="CY488" s="1287" t="s">
        <v>1854</v>
      </c>
      <c r="CZ488" s="1287" t="s">
        <v>1854</v>
      </c>
      <c r="DA488" s="1287" t="s">
        <v>1854</v>
      </c>
      <c r="DB488" s="1289" t="s">
        <v>1854</v>
      </c>
      <c r="DC488" s="788"/>
      <c r="DD488" s="816"/>
      <c r="DE488" s="817"/>
    </row>
    <row r="489" spans="1:109">
      <c r="A489" s="775" t="s">
        <v>1003</v>
      </c>
      <c r="B489" s="776">
        <v>483</v>
      </c>
      <c r="C489" s="792" t="s">
        <v>3891</v>
      </c>
      <c r="D489" s="776"/>
      <c r="E489" s="776"/>
      <c r="F489" s="788" t="s">
        <v>3892</v>
      </c>
      <c r="G489" s="793" t="s">
        <v>3893</v>
      </c>
      <c r="H489" s="794"/>
      <c r="I489" s="795"/>
      <c r="J489" s="796"/>
      <c r="K489" s="796"/>
      <c r="L489" s="796"/>
      <c r="M489" s="796"/>
      <c r="N489" s="796"/>
      <c r="O489" s="796"/>
      <c r="P489" s="797"/>
      <c r="Q489" s="798">
        <f t="shared" si="7"/>
        <v>0</v>
      </c>
      <c r="R489" s="792" t="s">
        <v>963</v>
      </c>
      <c r="S489" s="776"/>
      <c r="T489" s="799"/>
      <c r="U489" s="776"/>
      <c r="V489" s="776" t="s">
        <v>1030</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1854</v>
      </c>
      <c r="AR489" s="803" t="s">
        <v>1854</v>
      </c>
      <c r="AS489" s="803" t="s">
        <v>1854</v>
      </c>
      <c r="AT489" s="803" t="s">
        <v>3894</v>
      </c>
      <c r="AU489" s="808" t="s">
        <v>1854</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1854</v>
      </c>
      <c r="BR489" s="803" t="s">
        <v>1854</v>
      </c>
      <c r="BS489" s="803" t="s">
        <v>1854</v>
      </c>
      <c r="BT489" s="803" t="s">
        <v>1854</v>
      </c>
      <c r="BU489" s="808" t="s">
        <v>1854</v>
      </c>
      <c r="BV489" s="811" t="s">
        <v>1854</v>
      </c>
      <c r="BW489" s="803" t="s">
        <v>1854</v>
      </c>
      <c r="BX489" s="803" t="s">
        <v>1854</v>
      </c>
      <c r="BY489" s="803" t="s">
        <v>1854</v>
      </c>
      <c r="BZ489" s="803" t="s">
        <v>1854</v>
      </c>
      <c r="CA489" s="811" t="s">
        <v>1854</v>
      </c>
      <c r="CB489" s="803" t="s">
        <v>1854</v>
      </c>
      <c r="CC489" s="803" t="s">
        <v>1854</v>
      </c>
      <c r="CD489" s="803" t="s">
        <v>1854</v>
      </c>
      <c r="CE489" s="808" t="s">
        <v>1854</v>
      </c>
      <c r="CF489" s="803" t="s">
        <v>1854</v>
      </c>
      <c r="CG489" s="803" t="s">
        <v>1854</v>
      </c>
      <c r="CH489" s="803" t="s">
        <v>1854</v>
      </c>
      <c r="CI489" s="803" t="s">
        <v>1854</v>
      </c>
      <c r="CJ489" s="808" t="s">
        <v>1854</v>
      </c>
      <c r="CK489" s="811" t="s">
        <v>1854</v>
      </c>
      <c r="CL489" s="803" t="s">
        <v>1854</v>
      </c>
      <c r="CM489" s="803" t="s">
        <v>1854</v>
      </c>
      <c r="CN489" s="803" t="s">
        <v>1854</v>
      </c>
      <c r="CO489" s="808" t="s">
        <v>1854</v>
      </c>
      <c r="CP489" s="811" t="s">
        <v>1854</v>
      </c>
      <c r="CQ489" s="803" t="s">
        <v>1854</v>
      </c>
      <c r="CR489" s="803" t="s">
        <v>1854</v>
      </c>
      <c r="CS489" s="803" t="s">
        <v>1854</v>
      </c>
      <c r="CT489" s="808" t="s">
        <v>1854</v>
      </c>
      <c r="CU489" s="1288" t="s">
        <v>1854</v>
      </c>
      <c r="CV489" s="1287" t="s">
        <v>1854</v>
      </c>
      <c r="CW489" s="1287" t="s">
        <v>1854</v>
      </c>
      <c r="CX489" s="1289" t="s">
        <v>1854</v>
      </c>
      <c r="CY489" s="1287" t="s">
        <v>1854</v>
      </c>
      <c r="CZ489" s="1287" t="s">
        <v>1854</v>
      </c>
      <c r="DA489" s="1287" t="s">
        <v>1854</v>
      </c>
      <c r="DB489" s="1289" t="s">
        <v>1854</v>
      </c>
      <c r="DC489" s="788"/>
      <c r="DD489" s="816"/>
      <c r="DE489" s="817"/>
    </row>
    <row r="490" spans="1:109">
      <c r="A490" s="775" t="s">
        <v>1003</v>
      </c>
      <c r="B490" s="776">
        <v>484</v>
      </c>
      <c r="C490" s="792" t="s">
        <v>3895</v>
      </c>
      <c r="D490" s="776"/>
      <c r="E490" s="776"/>
      <c r="F490" s="788" t="s">
        <v>3896</v>
      </c>
      <c r="G490" s="793" t="s">
        <v>3897</v>
      </c>
      <c r="H490" s="794"/>
      <c r="I490" s="795"/>
      <c r="J490" s="796"/>
      <c r="K490" s="796"/>
      <c r="L490" s="796"/>
      <c r="M490" s="796"/>
      <c r="N490" s="796"/>
      <c r="O490" s="796"/>
      <c r="P490" s="797">
        <v>1</v>
      </c>
      <c r="Q490" s="798">
        <f t="shared" si="7"/>
        <v>1</v>
      </c>
      <c r="R490" s="792" t="s">
        <v>986</v>
      </c>
      <c r="S490" s="776" t="s">
        <v>964</v>
      </c>
      <c r="T490" s="799" t="s">
        <v>976</v>
      </c>
      <c r="U490" s="776"/>
      <c r="V490" s="776" t="s">
        <v>2615</v>
      </c>
      <c r="W490" s="776"/>
      <c r="X490" s="1314">
        <v>0</v>
      </c>
      <c r="Y490" s="822" t="s">
        <v>966</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961</v>
      </c>
      <c r="BM490" s="788" t="s">
        <v>961</v>
      </c>
      <c r="BN490" s="788" t="s">
        <v>961</v>
      </c>
      <c r="BO490" s="788" t="s">
        <v>961</v>
      </c>
      <c r="BP490" s="799" t="s">
        <v>961</v>
      </c>
      <c r="BQ490" s="811" t="s">
        <v>1854</v>
      </c>
      <c r="BR490" s="803" t="s">
        <v>1854</v>
      </c>
      <c r="BS490" s="803" t="s">
        <v>1854</v>
      </c>
      <c r="BT490" s="803" t="s">
        <v>1854</v>
      </c>
      <c r="BU490" s="808" t="s">
        <v>1854</v>
      </c>
      <c r="BV490" s="811" t="s">
        <v>1854</v>
      </c>
      <c r="BW490" s="803" t="s">
        <v>1854</v>
      </c>
      <c r="BX490" s="803" t="s">
        <v>1854</v>
      </c>
      <c r="BY490" s="803" t="s">
        <v>1854</v>
      </c>
      <c r="BZ490" s="803" t="s">
        <v>1854</v>
      </c>
      <c r="CA490" s="811" t="s">
        <v>1854</v>
      </c>
      <c r="CB490" s="803" t="s">
        <v>1854</v>
      </c>
      <c r="CC490" s="803" t="s">
        <v>1854</v>
      </c>
      <c r="CD490" s="803" t="s">
        <v>1854</v>
      </c>
      <c r="CE490" s="808" t="s">
        <v>1854</v>
      </c>
      <c r="CF490" s="803" t="s">
        <v>1854</v>
      </c>
      <c r="CG490" s="803" t="s">
        <v>1854</v>
      </c>
      <c r="CH490" s="803" t="s">
        <v>1854</v>
      </c>
      <c r="CI490" s="803" t="s">
        <v>1854</v>
      </c>
      <c r="CJ490" s="808" t="s">
        <v>1854</v>
      </c>
      <c r="CK490" s="811" t="s">
        <v>1854</v>
      </c>
      <c r="CL490" s="803" t="s">
        <v>1854</v>
      </c>
      <c r="CM490" s="803" t="s">
        <v>1854</v>
      </c>
      <c r="CN490" s="803" t="s">
        <v>1854</v>
      </c>
      <c r="CO490" s="808" t="s">
        <v>1854</v>
      </c>
      <c r="CP490" s="811" t="s">
        <v>1854</v>
      </c>
      <c r="CQ490" s="803" t="s">
        <v>1854</v>
      </c>
      <c r="CR490" s="803" t="s">
        <v>1854</v>
      </c>
      <c r="CS490" s="803" t="s">
        <v>1854</v>
      </c>
      <c r="CT490" s="808" t="s">
        <v>1854</v>
      </c>
      <c r="CU490" s="1288">
        <v>-0.02</v>
      </c>
      <c r="CV490" s="1287" t="s">
        <v>1854</v>
      </c>
      <c r="CW490" s="1287" t="s">
        <v>1854</v>
      </c>
      <c r="CX490" s="1289" t="s">
        <v>1854</v>
      </c>
      <c r="CY490" s="1287">
        <v>0.02</v>
      </c>
      <c r="CZ490" s="1287" t="s">
        <v>1854</v>
      </c>
      <c r="DA490" s="1287" t="s">
        <v>1854</v>
      </c>
      <c r="DB490" s="1289" t="s">
        <v>1854</v>
      </c>
      <c r="DC490" s="788"/>
      <c r="DD490" s="816"/>
      <c r="DE490" s="817"/>
    </row>
    <row r="491" spans="1:109">
      <c r="A491" s="775" t="s">
        <v>1008</v>
      </c>
      <c r="B491" s="776">
        <v>485</v>
      </c>
      <c r="C491" s="931" t="s">
        <v>3898</v>
      </c>
      <c r="D491" s="776" t="s">
        <v>3899</v>
      </c>
      <c r="E491" s="776" t="s">
        <v>1819</v>
      </c>
      <c r="F491" s="788" t="s">
        <v>3900</v>
      </c>
      <c r="G491" s="793" t="s">
        <v>124</v>
      </c>
      <c r="H491" s="794" t="s">
        <v>3901</v>
      </c>
      <c r="I491" s="795">
        <v>0.1</v>
      </c>
      <c r="J491" s="796">
        <v>0.9</v>
      </c>
      <c r="K491" s="796"/>
      <c r="L491" s="796"/>
      <c r="M491" s="796"/>
      <c r="N491" s="796"/>
      <c r="O491" s="796"/>
      <c r="P491" s="797"/>
      <c r="Q491" s="798">
        <f t="shared" si="7"/>
        <v>1</v>
      </c>
      <c r="R491" s="792" t="s">
        <v>983</v>
      </c>
      <c r="S491" s="776" t="s">
        <v>964</v>
      </c>
      <c r="T491" s="799" t="s">
        <v>965</v>
      </c>
      <c r="U491" s="776" t="s">
        <v>1838</v>
      </c>
      <c r="V491" s="776" t="s">
        <v>1039</v>
      </c>
      <c r="W491" s="776" t="s">
        <v>3902</v>
      </c>
      <c r="X491" s="832">
        <v>2</v>
      </c>
      <c r="Y491" s="822" t="s">
        <v>977</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1008</v>
      </c>
      <c r="B492" s="776">
        <v>486</v>
      </c>
      <c r="C492" s="792" t="s">
        <v>3903</v>
      </c>
      <c r="D492" s="776" t="s">
        <v>3899</v>
      </c>
      <c r="E492" s="776" t="s">
        <v>1801</v>
      </c>
      <c r="F492" s="788" t="s">
        <v>3904</v>
      </c>
      <c r="G492" s="793" t="s">
        <v>3905</v>
      </c>
      <c r="H492" s="794" t="s">
        <v>3906</v>
      </c>
      <c r="I492" s="795"/>
      <c r="J492" s="796">
        <v>1</v>
      </c>
      <c r="K492" s="796"/>
      <c r="L492" s="796"/>
      <c r="M492" s="796"/>
      <c r="N492" s="796"/>
      <c r="O492" s="796"/>
      <c r="P492" s="797"/>
      <c r="Q492" s="798">
        <f t="shared" si="7"/>
        <v>1</v>
      </c>
      <c r="R492" s="792" t="s">
        <v>986</v>
      </c>
      <c r="S492" s="776" t="s">
        <v>964</v>
      </c>
      <c r="T492" s="799" t="s">
        <v>965</v>
      </c>
      <c r="U492" s="776" t="s">
        <v>2062</v>
      </c>
      <c r="V492" s="776" t="s">
        <v>990</v>
      </c>
      <c r="W492" s="776" t="s">
        <v>3907</v>
      </c>
      <c r="X492" s="832">
        <v>1</v>
      </c>
      <c r="Y492" s="822" t="s">
        <v>977</v>
      </c>
      <c r="Z492" s="793" t="s">
        <v>1914</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961</v>
      </c>
      <c r="BM492" s="788" t="s">
        <v>961</v>
      </c>
      <c r="BN492" s="788" t="s">
        <v>961</v>
      </c>
      <c r="BO492" s="788" t="s">
        <v>961</v>
      </c>
      <c r="BP492" s="799" t="s">
        <v>961</v>
      </c>
      <c r="BQ492" s="811" t="s">
        <v>1854</v>
      </c>
      <c r="BR492" s="803" t="s">
        <v>1854</v>
      </c>
      <c r="BS492" s="803" t="s">
        <v>1854</v>
      </c>
      <c r="BT492" s="803" t="s">
        <v>1854</v>
      </c>
      <c r="BU492" s="808" t="s">
        <v>1854</v>
      </c>
      <c r="BV492" s="933">
        <v>34.5</v>
      </c>
      <c r="BW492" s="934">
        <v>34.5</v>
      </c>
      <c r="BX492" s="934">
        <v>34.5</v>
      </c>
      <c r="BY492" s="934">
        <v>34.5</v>
      </c>
      <c r="BZ492" s="934">
        <v>34.5</v>
      </c>
      <c r="CA492" s="933" t="s">
        <v>1854</v>
      </c>
      <c r="CB492" s="934" t="s">
        <v>1854</v>
      </c>
      <c r="CC492" s="934" t="s">
        <v>1854</v>
      </c>
      <c r="CD492" s="934" t="s">
        <v>1854</v>
      </c>
      <c r="CE492" s="935" t="s">
        <v>1854</v>
      </c>
      <c r="CF492" s="803" t="s">
        <v>1854</v>
      </c>
      <c r="CG492" s="803" t="s">
        <v>1854</v>
      </c>
      <c r="CH492" s="803" t="s">
        <v>1854</v>
      </c>
      <c r="CI492" s="803" t="s">
        <v>1854</v>
      </c>
      <c r="CJ492" s="808" t="s">
        <v>1854</v>
      </c>
      <c r="CK492" s="811">
        <v>15.4</v>
      </c>
      <c r="CL492" s="803">
        <v>14.3</v>
      </c>
      <c r="CM492" s="803">
        <v>13.1</v>
      </c>
      <c r="CN492" s="803">
        <v>12</v>
      </c>
      <c r="CO492" s="808">
        <v>10.8</v>
      </c>
      <c r="CP492" s="811" t="s">
        <v>1854</v>
      </c>
      <c r="CQ492" s="803" t="s">
        <v>1854</v>
      </c>
      <c r="CR492" s="803" t="s">
        <v>1854</v>
      </c>
      <c r="CS492" s="803" t="s">
        <v>1854</v>
      </c>
      <c r="CT492" s="808" t="s">
        <v>1854</v>
      </c>
      <c r="CU492" s="1293">
        <v>-2.4910000000000001</v>
      </c>
      <c r="CV492" s="1287" t="s">
        <v>1854</v>
      </c>
      <c r="CW492" s="1287" t="s">
        <v>1854</v>
      </c>
      <c r="CX492" s="1289" t="s">
        <v>1854</v>
      </c>
      <c r="CY492" s="1287">
        <v>2.0760000000000001</v>
      </c>
      <c r="CZ492" s="1287" t="s">
        <v>1854</v>
      </c>
      <c r="DA492" s="1287" t="s">
        <v>1854</v>
      </c>
      <c r="DB492" s="1289" t="s">
        <v>1854</v>
      </c>
      <c r="DC492" s="788" t="s">
        <v>1854</v>
      </c>
      <c r="DD492" s="816">
        <v>1</v>
      </c>
      <c r="DE492" s="817" t="s">
        <v>1854</v>
      </c>
    </row>
    <row r="493" spans="1:109" ht="15.75" customHeight="1">
      <c r="A493" s="775" t="s">
        <v>1008</v>
      </c>
      <c r="B493" s="776">
        <v>487</v>
      </c>
      <c r="C493" s="792" t="s">
        <v>3908</v>
      </c>
      <c r="D493" s="776" t="s">
        <v>3899</v>
      </c>
      <c r="E493" s="776" t="s">
        <v>1819</v>
      </c>
      <c r="F493" s="788" t="s">
        <v>3909</v>
      </c>
      <c r="G493" s="793" t="s">
        <v>3910</v>
      </c>
      <c r="H493" s="794" t="s">
        <v>3911</v>
      </c>
      <c r="I493" s="795"/>
      <c r="J493" s="796">
        <v>1</v>
      </c>
      <c r="K493" s="796"/>
      <c r="L493" s="796"/>
      <c r="M493" s="796"/>
      <c r="N493" s="796"/>
      <c r="O493" s="796"/>
      <c r="P493" s="797"/>
      <c r="Q493" s="798">
        <f t="shared" si="7"/>
        <v>1</v>
      </c>
      <c r="R493" s="792" t="s">
        <v>986</v>
      </c>
      <c r="S493" s="776" t="s">
        <v>964</v>
      </c>
      <c r="T493" s="799" t="s">
        <v>965</v>
      </c>
      <c r="U493" s="776" t="s">
        <v>1838</v>
      </c>
      <c r="V493" s="776" t="s">
        <v>990</v>
      </c>
      <c r="W493" s="776" t="s">
        <v>3912</v>
      </c>
      <c r="X493" s="832">
        <v>0</v>
      </c>
      <c r="Y493" s="822" t="s">
        <v>966</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961</v>
      </c>
      <c r="BM493" s="788" t="s">
        <v>961</v>
      </c>
      <c r="BN493" s="788" t="s">
        <v>961</v>
      </c>
      <c r="BO493" s="788" t="s">
        <v>961</v>
      </c>
      <c r="BP493" s="799" t="s">
        <v>961</v>
      </c>
      <c r="BQ493" s="811" t="s">
        <v>1854</v>
      </c>
      <c r="BR493" s="803" t="s">
        <v>1854</v>
      </c>
      <c r="BS493" s="803" t="s">
        <v>1854</v>
      </c>
      <c r="BT493" s="803" t="s">
        <v>1854</v>
      </c>
      <c r="BU493" s="808" t="s">
        <v>1854</v>
      </c>
      <c r="BV493" s="933">
        <v>0</v>
      </c>
      <c r="BW493" s="934">
        <v>0</v>
      </c>
      <c r="BX493" s="934">
        <v>0</v>
      </c>
      <c r="BY493" s="934">
        <v>0</v>
      </c>
      <c r="BZ493" s="934">
        <v>0</v>
      </c>
      <c r="CA493" s="933" t="s">
        <v>1854</v>
      </c>
      <c r="CB493" s="934" t="s">
        <v>1854</v>
      </c>
      <c r="CC493" s="934" t="s">
        <v>1854</v>
      </c>
      <c r="CD493" s="934" t="s">
        <v>1854</v>
      </c>
      <c r="CE493" s="935" t="s">
        <v>1854</v>
      </c>
      <c r="CF493" s="803" t="s">
        <v>1854</v>
      </c>
      <c r="CG493" s="803" t="s">
        <v>1854</v>
      </c>
      <c r="CH493" s="803" t="s">
        <v>1854</v>
      </c>
      <c r="CI493" s="803" t="s">
        <v>1854</v>
      </c>
      <c r="CJ493" s="808" t="s">
        <v>1854</v>
      </c>
      <c r="CK493" s="2016"/>
      <c r="CL493" s="2017"/>
      <c r="CM493" s="2017"/>
      <c r="CN493" s="2017"/>
      <c r="CO493" s="2018">
        <v>14100</v>
      </c>
      <c r="CP493" s="811" t="s">
        <v>1854</v>
      </c>
      <c r="CQ493" s="803" t="s">
        <v>1854</v>
      </c>
      <c r="CR493" s="803" t="s">
        <v>1854</v>
      </c>
      <c r="CS493" s="803" t="s">
        <v>1854</v>
      </c>
      <c r="CT493" s="808" t="s">
        <v>1854</v>
      </c>
      <c r="CU493" s="1293">
        <v>-1.1199999999999999E-3</v>
      </c>
      <c r="CV493" s="1287" t="s">
        <v>1854</v>
      </c>
      <c r="CW493" s="1287" t="s">
        <v>1854</v>
      </c>
      <c r="CX493" s="1289" t="s">
        <v>1854</v>
      </c>
      <c r="CY493" s="1287">
        <v>1.1199999999999999E-3</v>
      </c>
      <c r="CZ493" s="1287" t="s">
        <v>1854</v>
      </c>
      <c r="DA493" s="1287" t="s">
        <v>1854</v>
      </c>
      <c r="DB493" s="1289" t="s">
        <v>1854</v>
      </c>
      <c r="DC493" s="788" t="s">
        <v>972</v>
      </c>
      <c r="DD493" s="816">
        <v>1</v>
      </c>
      <c r="DE493" s="817" t="s">
        <v>3913</v>
      </c>
    </row>
    <row r="494" spans="1:109" ht="15.75" customHeight="1">
      <c r="A494" s="775" t="s">
        <v>1008</v>
      </c>
      <c r="B494" s="776">
        <v>488</v>
      </c>
      <c r="C494" s="792" t="s">
        <v>3914</v>
      </c>
      <c r="D494" s="776" t="s">
        <v>3899</v>
      </c>
      <c r="E494" s="776" t="s">
        <v>1819</v>
      </c>
      <c r="F494" s="788" t="s">
        <v>3915</v>
      </c>
      <c r="G494" s="793" t="s">
        <v>3916</v>
      </c>
      <c r="H494" s="794" t="s">
        <v>3917</v>
      </c>
      <c r="I494" s="795"/>
      <c r="J494" s="796">
        <v>1</v>
      </c>
      <c r="K494" s="796"/>
      <c r="L494" s="796"/>
      <c r="M494" s="796"/>
      <c r="N494" s="796"/>
      <c r="O494" s="796"/>
      <c r="P494" s="797"/>
      <c r="Q494" s="798">
        <f t="shared" si="7"/>
        <v>1</v>
      </c>
      <c r="R494" s="792" t="s">
        <v>986</v>
      </c>
      <c r="S494" s="776" t="s">
        <v>964</v>
      </c>
      <c r="T494" s="799" t="s">
        <v>965</v>
      </c>
      <c r="U494" s="776" t="s">
        <v>2313</v>
      </c>
      <c r="V494" s="776" t="s">
        <v>269</v>
      </c>
      <c r="W494" s="776" t="s">
        <v>3918</v>
      </c>
      <c r="X494" s="832">
        <v>1</v>
      </c>
      <c r="Y494" s="824" t="s">
        <v>966</v>
      </c>
      <c r="Z494" s="793" t="s">
        <v>1854</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961</v>
      </c>
      <c r="BM494" s="788" t="s">
        <v>961</v>
      </c>
      <c r="BN494" s="788" t="s">
        <v>961</v>
      </c>
      <c r="BO494" s="788" t="s">
        <v>961</v>
      </c>
      <c r="BP494" s="799" t="s">
        <v>961</v>
      </c>
      <c r="BQ494" s="811" t="s">
        <v>1854</v>
      </c>
      <c r="BR494" s="803" t="s">
        <v>1854</v>
      </c>
      <c r="BS494" s="803" t="s">
        <v>1854</v>
      </c>
      <c r="BT494" s="803" t="s">
        <v>1854</v>
      </c>
      <c r="BU494" s="808" t="s">
        <v>1854</v>
      </c>
      <c r="BV494" s="933" t="s">
        <v>1854</v>
      </c>
      <c r="BW494" s="934" t="s">
        <v>1854</v>
      </c>
      <c r="BX494" s="934" t="s">
        <v>1854</v>
      </c>
      <c r="BY494" s="934" t="s">
        <v>1854</v>
      </c>
      <c r="BZ494" s="934" t="s">
        <v>1854</v>
      </c>
      <c r="CA494" s="933" t="s">
        <v>1854</v>
      </c>
      <c r="CB494" s="934" t="s">
        <v>1854</v>
      </c>
      <c r="CC494" s="934" t="s">
        <v>1854</v>
      </c>
      <c r="CD494" s="934" t="s">
        <v>1854</v>
      </c>
      <c r="CE494" s="935" t="s">
        <v>1854</v>
      </c>
      <c r="CF494" s="803" t="s">
        <v>1854</v>
      </c>
      <c r="CG494" s="803" t="s">
        <v>1854</v>
      </c>
      <c r="CH494" s="803" t="s">
        <v>1854</v>
      </c>
      <c r="CI494" s="803" t="s">
        <v>1854</v>
      </c>
      <c r="CJ494" s="808" t="s">
        <v>1854</v>
      </c>
      <c r="CK494" s="811" t="s">
        <v>1854</v>
      </c>
      <c r="CL494" s="803" t="s">
        <v>1854</v>
      </c>
      <c r="CM494" s="803" t="s">
        <v>1854</v>
      </c>
      <c r="CN494" s="803" t="s">
        <v>1854</v>
      </c>
      <c r="CO494" s="808" t="s">
        <v>1854</v>
      </c>
      <c r="CP494" s="811" t="s">
        <v>1854</v>
      </c>
      <c r="CQ494" s="803" t="s">
        <v>1854</v>
      </c>
      <c r="CR494" s="803" t="s">
        <v>1854</v>
      </c>
      <c r="CS494" s="803" t="s">
        <v>1854</v>
      </c>
      <c r="CT494" s="808" t="s">
        <v>1854</v>
      </c>
      <c r="CU494" s="1293">
        <v>-7.2999999999999995E-2</v>
      </c>
      <c r="CV494" s="1287" t="s">
        <v>1854</v>
      </c>
      <c r="CW494" s="1287" t="s">
        <v>1854</v>
      </c>
      <c r="CX494" s="1289" t="s">
        <v>1854</v>
      </c>
      <c r="CY494" s="1287">
        <v>7.2999999999999995E-2</v>
      </c>
      <c r="CZ494" s="1287" t="s">
        <v>1854</v>
      </c>
      <c r="DA494" s="1287" t="s">
        <v>1854</v>
      </c>
      <c r="DB494" s="1289" t="s">
        <v>1854</v>
      </c>
      <c r="DC494" s="788" t="s">
        <v>1854</v>
      </c>
      <c r="DD494" s="816">
        <v>1</v>
      </c>
      <c r="DE494" s="817" t="s">
        <v>1854</v>
      </c>
    </row>
    <row r="495" spans="1:109" ht="15.75" customHeight="1">
      <c r="A495" s="775" t="s">
        <v>1008</v>
      </c>
      <c r="B495" s="776">
        <v>489</v>
      </c>
      <c r="C495" s="792" t="s">
        <v>3919</v>
      </c>
      <c r="D495" s="776" t="s">
        <v>3899</v>
      </c>
      <c r="E495" s="776" t="s">
        <v>1819</v>
      </c>
      <c r="F495" s="788" t="s">
        <v>3920</v>
      </c>
      <c r="G495" s="793" t="s">
        <v>3921</v>
      </c>
      <c r="H495" s="794" t="s">
        <v>3922</v>
      </c>
      <c r="I495" s="795"/>
      <c r="J495" s="796">
        <v>1</v>
      </c>
      <c r="K495" s="796"/>
      <c r="L495" s="796"/>
      <c r="M495" s="796"/>
      <c r="N495" s="796"/>
      <c r="O495" s="796"/>
      <c r="P495" s="797"/>
      <c r="Q495" s="798">
        <f t="shared" si="7"/>
        <v>1</v>
      </c>
      <c r="R495" s="792" t="s">
        <v>974</v>
      </c>
      <c r="S495" s="776" t="s">
        <v>964</v>
      </c>
      <c r="T495" s="799" t="s">
        <v>965</v>
      </c>
      <c r="U495" s="776" t="s">
        <v>2062</v>
      </c>
      <c r="V495" s="776" t="s">
        <v>990</v>
      </c>
      <c r="W495" s="776" t="s">
        <v>3923</v>
      </c>
      <c r="X495" s="832">
        <v>2</v>
      </c>
      <c r="Y495" s="824" t="s">
        <v>966</v>
      </c>
      <c r="Z495" s="793" t="s">
        <v>1854</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961</v>
      </c>
      <c r="BM495" s="788" t="s">
        <v>961</v>
      </c>
      <c r="BN495" s="788" t="s">
        <v>961</v>
      </c>
      <c r="BO495" s="788" t="s">
        <v>961</v>
      </c>
      <c r="BP495" s="799" t="s">
        <v>961</v>
      </c>
      <c r="BQ495" s="811" t="s">
        <v>1854</v>
      </c>
      <c r="BR495" s="803" t="s">
        <v>1854</v>
      </c>
      <c r="BS495" s="803" t="s">
        <v>1854</v>
      </c>
      <c r="BT495" s="803" t="s">
        <v>1854</v>
      </c>
      <c r="BU495" s="808" t="s">
        <v>1854</v>
      </c>
      <c r="BV495" s="933" t="s">
        <v>1854</v>
      </c>
      <c r="BW495" s="934" t="s">
        <v>1854</v>
      </c>
      <c r="BX495" s="934" t="s">
        <v>1854</v>
      </c>
      <c r="BY495" s="934" t="s">
        <v>1854</v>
      </c>
      <c r="BZ495" s="934" t="s">
        <v>1854</v>
      </c>
      <c r="CA495" s="933" t="s">
        <v>1854</v>
      </c>
      <c r="CB495" s="934" t="s">
        <v>1854</v>
      </c>
      <c r="CC495" s="934" t="s">
        <v>1854</v>
      </c>
      <c r="CD495" s="934" t="s">
        <v>1854</v>
      </c>
      <c r="CE495" s="935" t="s">
        <v>1854</v>
      </c>
      <c r="CF495" s="803" t="s">
        <v>1854</v>
      </c>
      <c r="CG495" s="803" t="s">
        <v>1854</v>
      </c>
      <c r="CH495" s="803" t="s">
        <v>1854</v>
      </c>
      <c r="CI495" s="803" t="s">
        <v>1854</v>
      </c>
      <c r="CJ495" s="808" t="s">
        <v>1854</v>
      </c>
      <c r="CK495" s="811">
        <v>0</v>
      </c>
      <c r="CL495" s="803">
        <v>0</v>
      </c>
      <c r="CM495" s="803">
        <v>0</v>
      </c>
      <c r="CN495" s="803">
        <v>35.25</v>
      </c>
      <c r="CO495" s="808">
        <v>58.99</v>
      </c>
      <c r="CP495" s="811" t="s">
        <v>1854</v>
      </c>
      <c r="CQ495" s="803" t="s">
        <v>1854</v>
      </c>
      <c r="CR495" s="803" t="s">
        <v>1854</v>
      </c>
      <c r="CS495" s="803" t="s">
        <v>1854</v>
      </c>
      <c r="CT495" s="808" t="s">
        <v>1854</v>
      </c>
      <c r="CU495" s="1293" t="s">
        <v>1854</v>
      </c>
      <c r="CV495" s="1287" t="s">
        <v>1854</v>
      </c>
      <c r="CW495" s="1287" t="s">
        <v>1854</v>
      </c>
      <c r="CX495" s="1289" t="s">
        <v>1854</v>
      </c>
      <c r="CY495" s="1287">
        <v>0.54800000000000004</v>
      </c>
      <c r="CZ495" s="1287" t="s">
        <v>1854</v>
      </c>
      <c r="DA495" s="1287" t="s">
        <v>1854</v>
      </c>
      <c r="DB495" s="1289" t="s">
        <v>1854</v>
      </c>
      <c r="DC495" s="788" t="s">
        <v>1854</v>
      </c>
      <c r="DD495" s="816">
        <v>1</v>
      </c>
      <c r="DE495" s="817"/>
    </row>
    <row r="496" spans="1:109" ht="15.75" customHeight="1">
      <c r="A496" s="775" t="s">
        <v>1008</v>
      </c>
      <c r="B496" s="776">
        <v>490</v>
      </c>
      <c r="C496" s="931" t="s">
        <v>3924</v>
      </c>
      <c r="D496" s="776" t="s">
        <v>3925</v>
      </c>
      <c r="E496" s="776" t="s">
        <v>1801</v>
      </c>
      <c r="F496" s="788" t="s">
        <v>3926</v>
      </c>
      <c r="G496" s="793" t="s">
        <v>625</v>
      </c>
      <c r="H496" s="794" t="s">
        <v>3901</v>
      </c>
      <c r="I496" s="795"/>
      <c r="J496" s="796">
        <v>1</v>
      </c>
      <c r="K496" s="796"/>
      <c r="L496" s="796"/>
      <c r="M496" s="796"/>
      <c r="N496" s="796"/>
      <c r="O496" s="796"/>
      <c r="P496" s="797"/>
      <c r="Q496" s="798">
        <f t="shared" si="7"/>
        <v>1</v>
      </c>
      <c r="R496" s="792" t="s">
        <v>986</v>
      </c>
      <c r="S496" s="776" t="s">
        <v>964</v>
      </c>
      <c r="T496" s="799" t="s">
        <v>965</v>
      </c>
      <c r="U496" s="776" t="s">
        <v>625</v>
      </c>
      <c r="V496" s="776" t="s">
        <v>269</v>
      </c>
      <c r="W496" s="776" t="s">
        <v>3927</v>
      </c>
      <c r="X496" s="832">
        <v>1</v>
      </c>
      <c r="Y496" s="824" t="s">
        <v>977</v>
      </c>
      <c r="Z496" s="793" t="s">
        <v>625</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1008</v>
      </c>
      <c r="B497" s="776">
        <v>491</v>
      </c>
      <c r="C497" s="792" t="s">
        <v>3928</v>
      </c>
      <c r="D497" s="776" t="s">
        <v>3925</v>
      </c>
      <c r="E497" s="776" t="s">
        <v>1801</v>
      </c>
      <c r="F497" s="788" t="s">
        <v>3929</v>
      </c>
      <c r="G497" s="793" t="s">
        <v>154</v>
      </c>
      <c r="H497" s="794" t="s">
        <v>3901</v>
      </c>
      <c r="I497" s="795"/>
      <c r="J497" s="796">
        <v>1</v>
      </c>
      <c r="K497" s="796"/>
      <c r="L497" s="796"/>
      <c r="M497" s="796"/>
      <c r="N497" s="796"/>
      <c r="O497" s="796"/>
      <c r="P497" s="797"/>
      <c r="Q497" s="798">
        <f t="shared" si="7"/>
        <v>1</v>
      </c>
      <c r="R497" s="792" t="s">
        <v>986</v>
      </c>
      <c r="S497" s="776" t="s">
        <v>964</v>
      </c>
      <c r="T497" s="799" t="s">
        <v>965</v>
      </c>
      <c r="U497" s="776" t="s">
        <v>1987</v>
      </c>
      <c r="V497" s="776" t="s">
        <v>990</v>
      </c>
      <c r="W497" s="776" t="s">
        <v>3930</v>
      </c>
      <c r="X497" s="1278">
        <v>1</v>
      </c>
      <c r="Y497" s="824" t="s">
        <v>977</v>
      </c>
      <c r="Z497" s="793" t="s">
        <v>154</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1008</v>
      </c>
      <c r="B498" s="776">
        <v>492</v>
      </c>
      <c r="C498" s="931" t="s">
        <v>3931</v>
      </c>
      <c r="D498" s="776" t="s">
        <v>3925</v>
      </c>
      <c r="E498" s="776" t="s">
        <v>1801</v>
      </c>
      <c r="F498" s="788" t="s">
        <v>3932</v>
      </c>
      <c r="G498" s="793" t="s">
        <v>130</v>
      </c>
      <c r="H498" s="794" t="s">
        <v>3901</v>
      </c>
      <c r="I498" s="795"/>
      <c r="J498" s="796">
        <v>1</v>
      </c>
      <c r="K498" s="796"/>
      <c r="L498" s="796"/>
      <c r="M498" s="796"/>
      <c r="N498" s="796"/>
      <c r="O498" s="796"/>
      <c r="P498" s="797"/>
      <c r="Q498" s="798">
        <f t="shared" si="7"/>
        <v>1</v>
      </c>
      <c r="R498" s="792" t="s">
        <v>986</v>
      </c>
      <c r="S498" s="776" t="s">
        <v>964</v>
      </c>
      <c r="T498" s="799" t="s">
        <v>965</v>
      </c>
      <c r="U498" s="776" t="s">
        <v>1804</v>
      </c>
      <c r="V498" s="776" t="s">
        <v>985</v>
      </c>
      <c r="W498" s="776" t="s">
        <v>3933</v>
      </c>
      <c r="X498" s="1278">
        <v>0</v>
      </c>
      <c r="Y498" s="824" t="s">
        <v>977</v>
      </c>
      <c r="Z498" s="793" t="s">
        <v>130</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1008</v>
      </c>
      <c r="B499" s="776">
        <v>493</v>
      </c>
      <c r="C499" s="792" t="s">
        <v>3934</v>
      </c>
      <c r="D499" s="776" t="s">
        <v>3925</v>
      </c>
      <c r="E499" s="776" t="s">
        <v>1819</v>
      </c>
      <c r="F499" s="788" t="s">
        <v>3935</v>
      </c>
      <c r="G499" s="793" t="s">
        <v>160</v>
      </c>
      <c r="H499" s="794" t="s">
        <v>3901</v>
      </c>
      <c r="I499" s="795">
        <v>0.05</v>
      </c>
      <c r="J499" s="796">
        <v>0.95</v>
      </c>
      <c r="K499" s="796"/>
      <c r="L499" s="796"/>
      <c r="M499" s="796"/>
      <c r="N499" s="796"/>
      <c r="O499" s="796"/>
      <c r="P499" s="797"/>
      <c r="Q499" s="798">
        <f t="shared" si="7"/>
        <v>1</v>
      </c>
      <c r="R499" s="792" t="s">
        <v>983</v>
      </c>
      <c r="S499" s="776" t="s">
        <v>964</v>
      </c>
      <c r="T499" s="799" t="s">
        <v>965</v>
      </c>
      <c r="U499" s="776" t="s">
        <v>1827</v>
      </c>
      <c r="V499" s="776" t="s">
        <v>269</v>
      </c>
      <c r="W499" s="776" t="s">
        <v>3936</v>
      </c>
      <c r="X499" s="832">
        <v>2</v>
      </c>
      <c r="Y499" s="824" t="s">
        <v>977</v>
      </c>
      <c r="Z499" s="793" t="s">
        <v>160</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1008</v>
      </c>
      <c r="B500" s="776">
        <v>494</v>
      </c>
      <c r="C500" s="792" t="s">
        <v>3937</v>
      </c>
      <c r="D500" s="776" t="s">
        <v>3925</v>
      </c>
      <c r="E500" s="776" t="s">
        <v>1819</v>
      </c>
      <c r="F500" s="788" t="s">
        <v>3938</v>
      </c>
      <c r="G500" s="793" t="s">
        <v>1814</v>
      </c>
      <c r="H500" s="794" t="s">
        <v>3901</v>
      </c>
      <c r="I500" s="795"/>
      <c r="J500" s="796">
        <v>1</v>
      </c>
      <c r="K500" s="796"/>
      <c r="L500" s="796"/>
      <c r="M500" s="796"/>
      <c r="N500" s="796"/>
      <c r="O500" s="796"/>
      <c r="P500" s="797"/>
      <c r="Q500" s="798">
        <f t="shared" si="7"/>
        <v>1</v>
      </c>
      <c r="R500" s="792" t="s">
        <v>986</v>
      </c>
      <c r="S500" s="776" t="s">
        <v>964</v>
      </c>
      <c r="T500" s="1444" t="s">
        <v>976</v>
      </c>
      <c r="U500" s="776" t="s">
        <v>1967</v>
      </c>
      <c r="V500" s="776" t="s">
        <v>269</v>
      </c>
      <c r="W500" s="776" t="s">
        <v>3927</v>
      </c>
      <c r="X500" s="1278">
        <v>1</v>
      </c>
      <c r="Y500" s="824" t="s">
        <v>977</v>
      </c>
      <c r="Z500" s="793" t="s">
        <v>1814</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1008</v>
      </c>
      <c r="B501" s="776">
        <v>495</v>
      </c>
      <c r="C501" s="792" t="s">
        <v>3939</v>
      </c>
      <c r="D501" s="776" t="s">
        <v>3925</v>
      </c>
      <c r="E501" s="776" t="s">
        <v>1819</v>
      </c>
      <c r="F501" s="788" t="s">
        <v>3940</v>
      </c>
      <c r="G501" s="793" t="s">
        <v>491</v>
      </c>
      <c r="H501" s="794" t="s">
        <v>3901</v>
      </c>
      <c r="I501" s="795">
        <v>0.5</v>
      </c>
      <c r="J501" s="796">
        <v>0.5</v>
      </c>
      <c r="K501" s="796"/>
      <c r="L501" s="796"/>
      <c r="M501" s="796"/>
      <c r="N501" s="796"/>
      <c r="O501" s="796"/>
      <c r="P501" s="797"/>
      <c r="Q501" s="798">
        <f t="shared" si="7"/>
        <v>1</v>
      </c>
      <c r="R501" s="792" t="s">
        <v>963</v>
      </c>
      <c r="S501" s="776" t="s">
        <v>1854</v>
      </c>
      <c r="T501" s="799" t="s">
        <v>1854</v>
      </c>
      <c r="U501" s="776" t="s">
        <v>1822</v>
      </c>
      <c r="V501" s="776" t="s">
        <v>269</v>
      </c>
      <c r="W501" s="776" t="s">
        <v>3941</v>
      </c>
      <c r="X501" s="832">
        <v>1</v>
      </c>
      <c r="Y501" s="824" t="s">
        <v>977</v>
      </c>
      <c r="Z501" s="793" t="s">
        <v>491</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1008</v>
      </c>
      <c r="B502" s="776">
        <v>496</v>
      </c>
      <c r="C502" s="792" t="s">
        <v>3942</v>
      </c>
      <c r="D502" s="776" t="s">
        <v>3925</v>
      </c>
      <c r="E502" s="776" t="s">
        <v>1801</v>
      </c>
      <c r="F502" s="788" t="s">
        <v>3943</v>
      </c>
      <c r="G502" s="793" t="s">
        <v>3944</v>
      </c>
      <c r="H502" s="794" t="s">
        <v>3945</v>
      </c>
      <c r="I502" s="795"/>
      <c r="J502" s="796">
        <v>1</v>
      </c>
      <c r="K502" s="796"/>
      <c r="L502" s="796"/>
      <c r="M502" s="796"/>
      <c r="N502" s="796"/>
      <c r="O502" s="796"/>
      <c r="P502" s="797"/>
      <c r="Q502" s="798">
        <f t="shared" si="7"/>
        <v>1</v>
      </c>
      <c r="R502" s="792" t="s">
        <v>986</v>
      </c>
      <c r="S502" s="776" t="s">
        <v>964</v>
      </c>
      <c r="T502" s="799" t="s">
        <v>965</v>
      </c>
      <c r="U502" s="776" t="s">
        <v>1897</v>
      </c>
      <c r="V502" s="776" t="s">
        <v>990</v>
      </c>
      <c r="W502" s="776" t="s">
        <v>3946</v>
      </c>
      <c r="X502" s="1369">
        <v>3</v>
      </c>
      <c r="Y502" s="824" t="s">
        <v>977</v>
      </c>
      <c r="Z502" s="793" t="s">
        <v>1899</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961</v>
      </c>
      <c r="BM502" s="788" t="s">
        <v>961</v>
      </c>
      <c r="BN502" s="788" t="s">
        <v>961</v>
      </c>
      <c r="BO502" s="788" t="s">
        <v>961</v>
      </c>
      <c r="BP502" s="799" t="s">
        <v>961</v>
      </c>
      <c r="BQ502" s="811" t="s">
        <v>1854</v>
      </c>
      <c r="BR502" s="803" t="s">
        <v>1854</v>
      </c>
      <c r="BS502" s="803" t="s">
        <v>1854</v>
      </c>
      <c r="BT502" s="803" t="s">
        <v>1854</v>
      </c>
      <c r="BU502" s="808" t="s">
        <v>1854</v>
      </c>
      <c r="BV502" s="811" t="s">
        <v>1854</v>
      </c>
      <c r="BW502" s="803" t="s">
        <v>1854</v>
      </c>
      <c r="BX502" s="803" t="s">
        <v>1854</v>
      </c>
      <c r="BY502" s="803" t="s">
        <v>1854</v>
      </c>
      <c r="BZ502" s="803" t="s">
        <v>1854</v>
      </c>
      <c r="CA502" s="811" t="s">
        <v>1854</v>
      </c>
      <c r="CB502" s="803" t="s">
        <v>1854</v>
      </c>
      <c r="CC502" s="803" t="s">
        <v>1854</v>
      </c>
      <c r="CD502" s="803" t="s">
        <v>1854</v>
      </c>
      <c r="CE502" s="808" t="s">
        <v>1854</v>
      </c>
      <c r="CF502" s="803" t="s">
        <v>1854</v>
      </c>
      <c r="CG502" s="803" t="s">
        <v>1854</v>
      </c>
      <c r="CH502" s="803" t="s">
        <v>1854</v>
      </c>
      <c r="CI502" s="803" t="s">
        <v>1854</v>
      </c>
      <c r="CJ502" s="808" t="s">
        <v>1854</v>
      </c>
      <c r="CK502" s="811" t="s">
        <v>1854</v>
      </c>
      <c r="CL502" s="803" t="s">
        <v>1854</v>
      </c>
      <c r="CM502" s="803" t="s">
        <v>1854</v>
      </c>
      <c r="CN502" s="803" t="s">
        <v>1854</v>
      </c>
      <c r="CO502" s="808" t="s">
        <v>1854</v>
      </c>
      <c r="CP502" s="811" t="s">
        <v>1854</v>
      </c>
      <c r="CQ502" s="803" t="s">
        <v>1854</v>
      </c>
      <c r="CR502" s="803" t="s">
        <v>1854</v>
      </c>
      <c r="CS502" s="803" t="s">
        <v>1854</v>
      </c>
      <c r="CT502" s="808" t="s">
        <v>1854</v>
      </c>
      <c r="CU502" s="1288">
        <v>-0.34200000000000003</v>
      </c>
      <c r="CV502" s="1287" t="s">
        <v>1854</v>
      </c>
      <c r="CW502" s="1287" t="s">
        <v>1854</v>
      </c>
      <c r="CX502" s="1289" t="s">
        <v>1854</v>
      </c>
      <c r="CY502" s="1287">
        <v>0.34200000000000003</v>
      </c>
      <c r="CZ502" s="1287" t="s">
        <v>1854</v>
      </c>
      <c r="DA502" s="1287" t="s">
        <v>1854</v>
      </c>
      <c r="DB502" s="1289" t="s">
        <v>1854</v>
      </c>
      <c r="DC502" s="788" t="s">
        <v>1854</v>
      </c>
      <c r="DD502" s="816">
        <v>1</v>
      </c>
      <c r="DE502" s="817" t="s">
        <v>1854</v>
      </c>
    </row>
    <row r="503" spans="1:109" ht="15.75" customHeight="1">
      <c r="A503" s="775" t="s">
        <v>1008</v>
      </c>
      <c r="B503" s="776">
        <v>497</v>
      </c>
      <c r="C503" s="792" t="s">
        <v>3947</v>
      </c>
      <c r="D503" s="776" t="s">
        <v>3925</v>
      </c>
      <c r="E503" s="776" t="s">
        <v>1819</v>
      </c>
      <c r="F503" s="788" t="s">
        <v>3948</v>
      </c>
      <c r="G503" s="793" t="s">
        <v>3949</v>
      </c>
      <c r="H503" s="794" t="s">
        <v>3950</v>
      </c>
      <c r="I503" s="795"/>
      <c r="J503" s="796">
        <v>1</v>
      </c>
      <c r="K503" s="796"/>
      <c r="L503" s="796"/>
      <c r="M503" s="796"/>
      <c r="N503" s="796"/>
      <c r="O503" s="796"/>
      <c r="P503" s="797"/>
      <c r="Q503" s="798">
        <f t="shared" si="7"/>
        <v>1</v>
      </c>
      <c r="R503" s="792" t="s">
        <v>986</v>
      </c>
      <c r="S503" s="776" t="s">
        <v>964</v>
      </c>
      <c r="T503" s="799" t="s">
        <v>965</v>
      </c>
      <c r="U503" s="776" t="s">
        <v>1832</v>
      </c>
      <c r="V503" s="776" t="s">
        <v>990</v>
      </c>
      <c r="W503" s="776" t="s">
        <v>3951</v>
      </c>
      <c r="X503" s="832">
        <v>0</v>
      </c>
      <c r="Y503" s="824" t="s">
        <v>966</v>
      </c>
      <c r="Z503" s="793" t="s">
        <v>1854</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961</v>
      </c>
      <c r="BM503" s="788" t="s">
        <v>961</v>
      </c>
      <c r="BN503" s="788" t="s">
        <v>961</v>
      </c>
      <c r="BO503" s="788" t="s">
        <v>961</v>
      </c>
      <c r="BP503" s="799" t="s">
        <v>961</v>
      </c>
      <c r="BQ503" s="811" t="s">
        <v>1854</v>
      </c>
      <c r="BR503" s="803" t="s">
        <v>1854</v>
      </c>
      <c r="BS503" s="803" t="s">
        <v>1854</v>
      </c>
      <c r="BT503" s="803" t="s">
        <v>1854</v>
      </c>
      <c r="BU503" s="808" t="s">
        <v>1854</v>
      </c>
      <c r="BV503" s="835">
        <v>0</v>
      </c>
      <c r="BW503" s="836">
        <v>0</v>
      </c>
      <c r="BX503" s="836">
        <v>0</v>
      </c>
      <c r="BY503" s="836">
        <v>0</v>
      </c>
      <c r="BZ503" s="836">
        <v>0</v>
      </c>
      <c r="CA503" s="811" t="s">
        <v>1854</v>
      </c>
      <c r="CB503" s="803" t="s">
        <v>1854</v>
      </c>
      <c r="CC503" s="803" t="s">
        <v>1854</v>
      </c>
      <c r="CD503" s="803" t="s">
        <v>1854</v>
      </c>
      <c r="CE503" s="808" t="s">
        <v>1854</v>
      </c>
      <c r="CF503" s="803" t="s">
        <v>1854</v>
      </c>
      <c r="CG503" s="803" t="s">
        <v>1854</v>
      </c>
      <c r="CH503" s="803" t="s">
        <v>1854</v>
      </c>
      <c r="CI503" s="803" t="s">
        <v>1854</v>
      </c>
      <c r="CJ503" s="808" t="s">
        <v>1854</v>
      </c>
      <c r="CK503" s="2019">
        <v>0</v>
      </c>
      <c r="CL503" s="2020">
        <v>1023</v>
      </c>
      <c r="CM503" s="2020">
        <v>2046</v>
      </c>
      <c r="CN503" s="2020">
        <v>3068</v>
      </c>
      <c r="CO503" s="2021">
        <v>4089</v>
      </c>
      <c r="CP503" s="811" t="s">
        <v>1854</v>
      </c>
      <c r="CQ503" s="803" t="s">
        <v>1854</v>
      </c>
      <c r="CR503" s="803" t="s">
        <v>1854</v>
      </c>
      <c r="CS503" s="803" t="s">
        <v>1854</v>
      </c>
      <c r="CT503" s="808" t="s">
        <v>1854</v>
      </c>
      <c r="CU503" s="1288">
        <v>-3.617E-3</v>
      </c>
      <c r="CV503" s="1287" t="s">
        <v>1854</v>
      </c>
      <c r="CW503" s="1287" t="s">
        <v>1854</v>
      </c>
      <c r="CX503" s="1289" t="s">
        <v>1854</v>
      </c>
      <c r="CY503" s="1287">
        <v>3.617E-3</v>
      </c>
      <c r="CZ503" s="1287" t="s">
        <v>1854</v>
      </c>
      <c r="DA503" s="1287" t="s">
        <v>1854</v>
      </c>
      <c r="DB503" s="1289" t="s">
        <v>1854</v>
      </c>
      <c r="DC503" s="788" t="s">
        <v>972</v>
      </c>
      <c r="DD503" s="816">
        <v>1</v>
      </c>
      <c r="DE503" s="817" t="s">
        <v>1854</v>
      </c>
    </row>
    <row r="504" spans="1:109" ht="15.75" customHeight="1">
      <c r="A504" s="775" t="s">
        <v>1008</v>
      </c>
      <c r="B504" s="776">
        <v>498</v>
      </c>
      <c r="C504" s="792" t="s">
        <v>3952</v>
      </c>
      <c r="D504" s="776" t="s">
        <v>3925</v>
      </c>
      <c r="E504" s="776" t="s">
        <v>1819</v>
      </c>
      <c r="F504" s="788" t="s">
        <v>3953</v>
      </c>
      <c r="G504" s="793" t="s">
        <v>3954</v>
      </c>
      <c r="H504" s="794" t="s">
        <v>3955</v>
      </c>
      <c r="I504" s="795"/>
      <c r="J504" s="796">
        <v>1</v>
      </c>
      <c r="K504" s="796"/>
      <c r="L504" s="796"/>
      <c r="M504" s="796"/>
      <c r="N504" s="796"/>
      <c r="O504" s="796"/>
      <c r="P504" s="797"/>
      <c r="Q504" s="798">
        <f t="shared" si="7"/>
        <v>1</v>
      </c>
      <c r="R504" s="792" t="s">
        <v>3956</v>
      </c>
      <c r="S504" s="776" t="s">
        <v>964</v>
      </c>
      <c r="T504" s="799" t="s">
        <v>976</v>
      </c>
      <c r="U504" s="776" t="s">
        <v>1822</v>
      </c>
      <c r="V504" s="776" t="s">
        <v>3957</v>
      </c>
      <c r="W504" s="776" t="s">
        <v>3958</v>
      </c>
      <c r="X504" s="832">
        <v>0</v>
      </c>
      <c r="Y504" s="824" t="s">
        <v>966</v>
      </c>
      <c r="Z504" s="793" t="s">
        <v>1854</v>
      </c>
      <c r="AA504" s="788"/>
      <c r="AB504" s="788"/>
      <c r="AC504" s="788"/>
      <c r="AD504" s="788"/>
      <c r="AE504" s="788"/>
      <c r="AF504" s="802"/>
      <c r="AG504" s="803"/>
      <c r="AH504" s="803"/>
      <c r="AI504" s="803"/>
      <c r="AJ504" s="803"/>
      <c r="AK504" s="803"/>
      <c r="AL504" s="803"/>
      <c r="AM504" s="803"/>
      <c r="AN504" s="803"/>
      <c r="AO504" s="803"/>
      <c r="AP504" s="803"/>
      <c r="AQ504" s="2016">
        <v>1</v>
      </c>
      <c r="AR504" s="803">
        <v>0</v>
      </c>
      <c r="AS504" s="2017">
        <v>1</v>
      </c>
      <c r="AT504" s="2017">
        <v>1</v>
      </c>
      <c r="AU504" s="808">
        <v>0</v>
      </c>
      <c r="AV504" s="811"/>
      <c r="AW504" s="803"/>
      <c r="AX504" s="803"/>
      <c r="AY504" s="803"/>
      <c r="AZ504" s="803"/>
      <c r="BA504" s="803"/>
      <c r="BB504" s="803"/>
      <c r="BC504" s="803"/>
      <c r="BD504" s="803"/>
      <c r="BE504" s="803"/>
      <c r="BF504" s="803"/>
      <c r="BG504" s="803"/>
      <c r="BH504" s="803"/>
      <c r="BI504" s="803"/>
      <c r="BJ504" s="803"/>
      <c r="BK504" s="808"/>
      <c r="BL504" s="1961" t="s">
        <v>961</v>
      </c>
      <c r="BM504" s="1962" t="s">
        <v>961</v>
      </c>
      <c r="BN504" s="1962" t="s">
        <v>961</v>
      </c>
      <c r="BO504" s="1962" t="s">
        <v>961</v>
      </c>
      <c r="BP504" s="799" t="s">
        <v>961</v>
      </c>
      <c r="BQ504" s="811" t="s">
        <v>1854</v>
      </c>
      <c r="BR504" s="803" t="s">
        <v>1854</v>
      </c>
      <c r="BS504" s="803" t="s">
        <v>1854</v>
      </c>
      <c r="BT504" s="803" t="s">
        <v>1854</v>
      </c>
      <c r="BU504" s="808" t="s">
        <v>1854</v>
      </c>
      <c r="BV504" s="811" t="s">
        <v>1854</v>
      </c>
      <c r="BW504" s="803" t="s">
        <v>1854</v>
      </c>
      <c r="BX504" s="803" t="s">
        <v>1854</v>
      </c>
      <c r="BY504" s="803" t="s">
        <v>1854</v>
      </c>
      <c r="BZ504" s="803" t="s">
        <v>1854</v>
      </c>
      <c r="CA504" s="811" t="s">
        <v>1854</v>
      </c>
      <c r="CB504" s="803" t="s">
        <v>1854</v>
      </c>
      <c r="CC504" s="803" t="s">
        <v>1854</v>
      </c>
      <c r="CD504" s="803" t="s">
        <v>1854</v>
      </c>
      <c r="CE504" s="808" t="s">
        <v>1854</v>
      </c>
      <c r="CF504" s="803" t="s">
        <v>1854</v>
      </c>
      <c r="CG504" s="803" t="s">
        <v>1854</v>
      </c>
      <c r="CH504" s="803" t="s">
        <v>1854</v>
      </c>
      <c r="CI504" s="803" t="s">
        <v>1854</v>
      </c>
      <c r="CJ504" s="808" t="s">
        <v>1854</v>
      </c>
      <c r="CK504" s="811" t="s">
        <v>1854</v>
      </c>
      <c r="CL504" s="803" t="s">
        <v>1854</v>
      </c>
      <c r="CM504" s="803" t="s">
        <v>1854</v>
      </c>
      <c r="CN504" s="803" t="s">
        <v>1854</v>
      </c>
      <c r="CO504" s="808" t="s">
        <v>1854</v>
      </c>
      <c r="CP504" s="811" t="s">
        <v>1854</v>
      </c>
      <c r="CQ504" s="803" t="s">
        <v>1854</v>
      </c>
      <c r="CR504" s="803" t="s">
        <v>1854</v>
      </c>
      <c r="CS504" s="803" t="s">
        <v>1854</v>
      </c>
      <c r="CT504" s="808" t="s">
        <v>1854</v>
      </c>
      <c r="CU504" s="1288">
        <v>-1.9139999999999999</v>
      </c>
      <c r="CV504" s="1287" t="s">
        <v>1854</v>
      </c>
      <c r="CW504" s="1287" t="s">
        <v>1854</v>
      </c>
      <c r="CX504" s="1289" t="s">
        <v>1854</v>
      </c>
      <c r="CY504" s="1287" t="s">
        <v>1854</v>
      </c>
      <c r="CZ504" s="1287" t="s">
        <v>1854</v>
      </c>
      <c r="DA504" s="1287" t="s">
        <v>1854</v>
      </c>
      <c r="DB504" s="1289" t="s">
        <v>1854</v>
      </c>
      <c r="DC504" s="788" t="s">
        <v>1854</v>
      </c>
      <c r="DD504" s="816">
        <v>1</v>
      </c>
      <c r="DE504" s="817" t="s">
        <v>1854</v>
      </c>
    </row>
    <row r="505" spans="1:109" ht="15.75" customHeight="1">
      <c r="A505" s="775" t="s">
        <v>1008</v>
      </c>
      <c r="B505" s="776">
        <v>499</v>
      </c>
      <c r="C505" s="792" t="s">
        <v>3959</v>
      </c>
      <c r="D505" s="776" t="s">
        <v>3925</v>
      </c>
      <c r="E505" s="776" t="s">
        <v>1801</v>
      </c>
      <c r="F505" s="788" t="s">
        <v>3960</v>
      </c>
      <c r="G505" s="793" t="s">
        <v>3961</v>
      </c>
      <c r="H505" s="794" t="s">
        <v>3962</v>
      </c>
      <c r="I505" s="795">
        <v>1</v>
      </c>
      <c r="J505" s="796"/>
      <c r="K505" s="796"/>
      <c r="L505" s="796"/>
      <c r="M505" s="796"/>
      <c r="N505" s="796"/>
      <c r="O505" s="796"/>
      <c r="P505" s="797"/>
      <c r="Q505" s="798">
        <f t="shared" si="7"/>
        <v>1</v>
      </c>
      <c r="R505" s="792" t="s">
        <v>2664</v>
      </c>
      <c r="S505" s="776" t="s">
        <v>964</v>
      </c>
      <c r="T505" s="799" t="s">
        <v>976</v>
      </c>
      <c r="U505" s="776" t="s">
        <v>2720</v>
      </c>
      <c r="V505" s="776" t="s">
        <v>3963</v>
      </c>
      <c r="W505" s="776" t="s">
        <v>3964</v>
      </c>
      <c r="X505" s="832">
        <v>5</v>
      </c>
      <c r="Y505" s="822" t="s">
        <v>966</v>
      </c>
      <c r="Z505" s="793" t="s">
        <v>1854</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961</v>
      </c>
      <c r="BQ505" s="811" t="s">
        <v>1854</v>
      </c>
      <c r="BR505" s="803" t="s">
        <v>1854</v>
      </c>
      <c r="BS505" s="803" t="s">
        <v>1854</v>
      </c>
      <c r="BT505" s="803" t="s">
        <v>1854</v>
      </c>
      <c r="BU505" s="808" t="s">
        <v>1854</v>
      </c>
      <c r="BV505" s="811" t="s">
        <v>1854</v>
      </c>
      <c r="BW505" s="803" t="s">
        <v>1854</v>
      </c>
      <c r="BX505" s="803" t="s">
        <v>1854</v>
      </c>
      <c r="BY505" s="803" t="s">
        <v>1854</v>
      </c>
      <c r="BZ505" s="803" t="s">
        <v>1854</v>
      </c>
      <c r="CA505" s="811" t="s">
        <v>1854</v>
      </c>
      <c r="CB505" s="803" t="s">
        <v>1854</v>
      </c>
      <c r="CC505" s="803" t="s">
        <v>1854</v>
      </c>
      <c r="CD505" s="803" t="s">
        <v>1854</v>
      </c>
      <c r="CE505" s="808" t="s">
        <v>1854</v>
      </c>
      <c r="CF505" s="803" t="s">
        <v>1854</v>
      </c>
      <c r="CG505" s="803" t="s">
        <v>1854</v>
      </c>
      <c r="CH505" s="803" t="s">
        <v>1854</v>
      </c>
      <c r="CI505" s="803" t="s">
        <v>1854</v>
      </c>
      <c r="CJ505" s="808" t="s">
        <v>1854</v>
      </c>
      <c r="CK505" s="811" t="s">
        <v>1854</v>
      </c>
      <c r="CL505" s="803" t="s">
        <v>1854</v>
      </c>
      <c r="CM505" s="803" t="s">
        <v>1854</v>
      </c>
      <c r="CN505" s="803" t="s">
        <v>1854</v>
      </c>
      <c r="CO505" s="808" t="s">
        <v>1854</v>
      </c>
      <c r="CP505" s="811" t="s">
        <v>1854</v>
      </c>
      <c r="CQ505" s="803" t="s">
        <v>1854</v>
      </c>
      <c r="CR505" s="803" t="s">
        <v>1854</v>
      </c>
      <c r="CS505" s="803" t="s">
        <v>1854</v>
      </c>
      <c r="CT505" s="808" t="s">
        <v>1854</v>
      </c>
      <c r="CU505" s="1288">
        <v>-3.2025000000000001</v>
      </c>
      <c r="CV505" s="1287" t="s">
        <v>1854</v>
      </c>
      <c r="CW505" s="1287" t="s">
        <v>1854</v>
      </c>
      <c r="CX505" s="1289" t="s">
        <v>1854</v>
      </c>
      <c r="CY505" s="1287">
        <v>3.2025000000000001</v>
      </c>
      <c r="CZ505" s="1287" t="s">
        <v>1854</v>
      </c>
      <c r="DA505" s="1287" t="s">
        <v>1854</v>
      </c>
      <c r="DB505" s="1289" t="s">
        <v>1854</v>
      </c>
      <c r="DC505" s="788" t="s">
        <v>972</v>
      </c>
      <c r="DD505" s="816">
        <v>1</v>
      </c>
      <c r="DE505" s="817" t="s">
        <v>1854</v>
      </c>
    </row>
    <row r="506" spans="1:109" ht="15.75" customHeight="1">
      <c r="A506" s="775" t="s">
        <v>1008</v>
      </c>
      <c r="B506" s="776">
        <v>500</v>
      </c>
      <c r="C506" s="792" t="s">
        <v>3965</v>
      </c>
      <c r="D506" s="776" t="s">
        <v>3925</v>
      </c>
      <c r="E506" s="776" t="s">
        <v>1808</v>
      </c>
      <c r="F506" s="788" t="s">
        <v>3966</v>
      </c>
      <c r="G506" s="793" t="s">
        <v>3967</v>
      </c>
      <c r="H506" s="794" t="s">
        <v>3968</v>
      </c>
      <c r="I506" s="795"/>
      <c r="J506" s="796">
        <v>1</v>
      </c>
      <c r="K506" s="796"/>
      <c r="L506" s="796"/>
      <c r="M506" s="796"/>
      <c r="N506" s="796"/>
      <c r="O506" s="796"/>
      <c r="P506" s="797"/>
      <c r="Q506" s="798">
        <f t="shared" si="7"/>
        <v>1</v>
      </c>
      <c r="R506" s="792" t="s">
        <v>986</v>
      </c>
      <c r="S506" s="776" t="s">
        <v>964</v>
      </c>
      <c r="T506" s="799" t="s">
        <v>965</v>
      </c>
      <c r="U506" s="776" t="s">
        <v>2428</v>
      </c>
      <c r="V506" s="776" t="s">
        <v>269</v>
      </c>
      <c r="W506" s="776" t="s">
        <v>3969</v>
      </c>
      <c r="X506" s="1278">
        <v>0</v>
      </c>
      <c r="Y506" s="822" t="s">
        <v>966</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961</v>
      </c>
      <c r="BM506" s="788" t="s">
        <v>961</v>
      </c>
      <c r="BN506" s="788" t="s">
        <v>961</v>
      </c>
      <c r="BO506" s="788" t="s">
        <v>961</v>
      </c>
      <c r="BP506" s="799" t="s">
        <v>961</v>
      </c>
      <c r="BQ506" s="811" t="s">
        <v>1854</v>
      </c>
      <c r="BR506" s="803" t="s">
        <v>1854</v>
      </c>
      <c r="BS506" s="803" t="s">
        <v>1854</v>
      </c>
      <c r="BT506" s="803" t="s">
        <v>1854</v>
      </c>
      <c r="BU506" s="808" t="s">
        <v>1854</v>
      </c>
      <c r="BV506" s="811">
        <v>99</v>
      </c>
      <c r="BW506" s="803">
        <v>100</v>
      </c>
      <c r="BX506" s="803">
        <v>100</v>
      </c>
      <c r="BY506" s="803">
        <v>100</v>
      </c>
      <c r="BZ506" s="803">
        <v>100</v>
      </c>
      <c r="CA506" s="811" t="s">
        <v>1854</v>
      </c>
      <c r="CB506" s="803" t="s">
        <v>1854</v>
      </c>
      <c r="CC506" s="803" t="s">
        <v>1854</v>
      </c>
      <c r="CD506" s="803" t="s">
        <v>1854</v>
      </c>
      <c r="CE506" s="808" t="s">
        <v>1854</v>
      </c>
      <c r="CF506" s="803" t="s">
        <v>1854</v>
      </c>
      <c r="CG506" s="803" t="s">
        <v>1854</v>
      </c>
      <c r="CH506" s="803" t="s">
        <v>1854</v>
      </c>
      <c r="CI506" s="803" t="s">
        <v>1854</v>
      </c>
      <c r="CJ506" s="808" t="s">
        <v>1854</v>
      </c>
      <c r="CK506" s="811">
        <v>100</v>
      </c>
      <c r="CL506" s="803">
        <v>100</v>
      </c>
      <c r="CM506" s="803">
        <v>100</v>
      </c>
      <c r="CN506" s="803">
        <v>100</v>
      </c>
      <c r="CO506" s="808">
        <v>100</v>
      </c>
      <c r="CP506" s="811" t="s">
        <v>1854</v>
      </c>
      <c r="CQ506" s="803" t="s">
        <v>1854</v>
      </c>
      <c r="CR506" s="803" t="s">
        <v>1854</v>
      </c>
      <c r="CS506" s="803" t="s">
        <v>1854</v>
      </c>
      <c r="CT506" s="808" t="s">
        <v>1854</v>
      </c>
      <c r="CU506" s="1370">
        <v>-2.34</v>
      </c>
      <c r="CV506" s="1287" t="s">
        <v>1854</v>
      </c>
      <c r="CW506" s="1287" t="s">
        <v>1854</v>
      </c>
      <c r="CX506" s="1289" t="s">
        <v>1854</v>
      </c>
      <c r="CY506" s="1371">
        <v>1.17</v>
      </c>
      <c r="CZ506" s="1287" t="s">
        <v>1854</v>
      </c>
      <c r="DA506" s="1287" t="s">
        <v>1854</v>
      </c>
      <c r="DB506" s="1289" t="s">
        <v>1854</v>
      </c>
      <c r="DC506" s="788"/>
      <c r="DD506" s="816">
        <v>1</v>
      </c>
      <c r="DE506" s="817"/>
    </row>
    <row r="507" spans="1:109" ht="15.75" customHeight="1">
      <c r="A507" s="775" t="s">
        <v>1008</v>
      </c>
      <c r="B507" s="776">
        <v>501</v>
      </c>
      <c r="C507" s="792" t="s">
        <v>3970</v>
      </c>
      <c r="D507" s="776" t="s">
        <v>3971</v>
      </c>
      <c r="E507" s="776" t="s">
        <v>1801</v>
      </c>
      <c r="F507" s="788" t="s">
        <v>3972</v>
      </c>
      <c r="G507" s="793" t="s">
        <v>691</v>
      </c>
      <c r="H507" s="794" t="s">
        <v>3901</v>
      </c>
      <c r="I507" s="795"/>
      <c r="J507" s="796"/>
      <c r="K507" s="796">
        <v>1</v>
      </c>
      <c r="L507" s="796"/>
      <c r="M507" s="796"/>
      <c r="N507" s="796"/>
      <c r="O507" s="796"/>
      <c r="P507" s="797"/>
      <c r="Q507" s="798">
        <f t="shared" si="7"/>
        <v>1</v>
      </c>
      <c r="R507" s="792" t="s">
        <v>986</v>
      </c>
      <c r="S507" s="776" t="s">
        <v>964</v>
      </c>
      <c r="T507" s="799" t="s">
        <v>965</v>
      </c>
      <c r="U507" s="776" t="s">
        <v>691</v>
      </c>
      <c r="V507" s="776" t="s">
        <v>990</v>
      </c>
      <c r="W507" s="776" t="s">
        <v>3973</v>
      </c>
      <c r="X507" s="1278">
        <v>2</v>
      </c>
      <c r="Y507" s="829" t="s">
        <v>977</v>
      </c>
      <c r="Z507" s="793" t="s">
        <v>691</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1008</v>
      </c>
      <c r="B508" s="776">
        <v>502</v>
      </c>
      <c r="C508" s="792" t="s">
        <v>3974</v>
      </c>
      <c r="D508" s="776" t="s">
        <v>3971</v>
      </c>
      <c r="E508" s="776" t="s">
        <v>1801</v>
      </c>
      <c r="F508" s="788" t="s">
        <v>3975</v>
      </c>
      <c r="G508" s="793" t="s">
        <v>1016</v>
      </c>
      <c r="H508" s="794" t="s">
        <v>3901</v>
      </c>
      <c r="I508" s="795"/>
      <c r="J508" s="796">
        <v>0.06</v>
      </c>
      <c r="K508" s="796">
        <v>0.94</v>
      </c>
      <c r="L508" s="796"/>
      <c r="M508" s="796"/>
      <c r="N508" s="796"/>
      <c r="O508" s="796"/>
      <c r="P508" s="797"/>
      <c r="Q508" s="798">
        <f t="shared" si="7"/>
        <v>1</v>
      </c>
      <c r="R508" s="792" t="s">
        <v>983</v>
      </c>
      <c r="S508" s="776" t="s">
        <v>964</v>
      </c>
      <c r="T508" s="799" t="s">
        <v>965</v>
      </c>
      <c r="U508" s="776" t="s">
        <v>1998</v>
      </c>
      <c r="V508" s="776" t="s">
        <v>269</v>
      </c>
      <c r="W508" s="776" t="s">
        <v>3976</v>
      </c>
      <c r="X508" s="1278">
        <v>2</v>
      </c>
      <c r="Y508" s="824" t="s">
        <v>966</v>
      </c>
      <c r="Z508" s="793" t="s">
        <v>1016</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1008</v>
      </c>
      <c r="B509" s="776">
        <v>503</v>
      </c>
      <c r="C509" s="931" t="s">
        <v>3977</v>
      </c>
      <c r="D509" s="776" t="s">
        <v>3971</v>
      </c>
      <c r="E509" s="776" t="s">
        <v>1801</v>
      </c>
      <c r="F509" s="788" t="s">
        <v>3978</v>
      </c>
      <c r="G509" s="793" t="s">
        <v>2804</v>
      </c>
      <c r="H509" s="794" t="s">
        <v>3979</v>
      </c>
      <c r="I509" s="795">
        <v>1</v>
      </c>
      <c r="J509" s="796"/>
      <c r="K509" s="796"/>
      <c r="L509" s="796"/>
      <c r="M509" s="796"/>
      <c r="N509" s="796"/>
      <c r="O509" s="796"/>
      <c r="P509" s="797"/>
      <c r="Q509" s="798">
        <f t="shared" si="7"/>
        <v>1</v>
      </c>
      <c r="R509" s="792" t="s">
        <v>986</v>
      </c>
      <c r="S509" s="776" t="s">
        <v>964</v>
      </c>
      <c r="T509" s="799" t="s">
        <v>965</v>
      </c>
      <c r="U509" s="776" t="s">
        <v>1891</v>
      </c>
      <c r="V509" s="859" t="s">
        <v>1892</v>
      </c>
      <c r="W509" s="776" t="s">
        <v>2225</v>
      </c>
      <c r="X509" s="832">
        <v>1</v>
      </c>
      <c r="Y509" s="824" t="s">
        <v>977</v>
      </c>
      <c r="Z509" s="793" t="s">
        <v>1854</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961</v>
      </c>
      <c r="BM509" s="788" t="s">
        <v>961</v>
      </c>
      <c r="BN509" s="788" t="s">
        <v>961</v>
      </c>
      <c r="BO509" s="788" t="s">
        <v>961</v>
      </c>
      <c r="BP509" s="799" t="s">
        <v>961</v>
      </c>
      <c r="BQ509" s="811" t="s">
        <v>1854</v>
      </c>
      <c r="BR509" s="803" t="s">
        <v>1854</v>
      </c>
      <c r="BS509" s="803" t="s">
        <v>1854</v>
      </c>
      <c r="BT509" s="803" t="s">
        <v>1854</v>
      </c>
      <c r="BU509" s="808" t="s">
        <v>1854</v>
      </c>
      <c r="BV509" s="811" t="s">
        <v>1854</v>
      </c>
      <c r="BW509" s="803" t="s">
        <v>1854</v>
      </c>
      <c r="BX509" s="803" t="s">
        <v>1854</v>
      </c>
      <c r="BY509" s="803" t="s">
        <v>1854</v>
      </c>
      <c r="BZ509" s="803" t="s">
        <v>1854</v>
      </c>
      <c r="CA509" s="811" t="s">
        <v>1854</v>
      </c>
      <c r="CB509" s="803" t="s">
        <v>1854</v>
      </c>
      <c r="CC509" s="803" t="s">
        <v>1854</v>
      </c>
      <c r="CD509" s="803" t="s">
        <v>1854</v>
      </c>
      <c r="CE509" s="808" t="s">
        <v>1854</v>
      </c>
      <c r="CF509" s="803" t="s">
        <v>1854</v>
      </c>
      <c r="CG509" s="803" t="s">
        <v>1854</v>
      </c>
      <c r="CH509" s="803" t="s">
        <v>1854</v>
      </c>
      <c r="CI509" s="803" t="s">
        <v>1854</v>
      </c>
      <c r="CJ509" s="808" t="s">
        <v>1854</v>
      </c>
      <c r="CK509" s="811" t="s">
        <v>1854</v>
      </c>
      <c r="CL509" s="803" t="s">
        <v>1854</v>
      </c>
      <c r="CM509" s="803" t="s">
        <v>1854</v>
      </c>
      <c r="CN509" s="803" t="s">
        <v>1854</v>
      </c>
      <c r="CO509" s="808" t="s">
        <v>1854</v>
      </c>
      <c r="CP509" s="811" t="s">
        <v>1854</v>
      </c>
      <c r="CQ509" s="803" t="s">
        <v>1854</v>
      </c>
      <c r="CR509" s="803" t="s">
        <v>1854</v>
      </c>
      <c r="CS509" s="803" t="s">
        <v>1854</v>
      </c>
      <c r="CT509" s="808" t="s">
        <v>1854</v>
      </c>
      <c r="CU509" s="1288" t="s">
        <v>3980</v>
      </c>
      <c r="CV509" s="1287" t="s">
        <v>1854</v>
      </c>
      <c r="CW509" s="1287" t="s">
        <v>1854</v>
      </c>
      <c r="CX509" s="1289" t="s">
        <v>1854</v>
      </c>
      <c r="CY509" s="1287" t="s">
        <v>3980</v>
      </c>
      <c r="CZ509" s="1287" t="s">
        <v>1854</v>
      </c>
      <c r="DA509" s="1287" t="s">
        <v>1854</v>
      </c>
      <c r="DB509" s="1289" t="s">
        <v>1854</v>
      </c>
      <c r="DC509" s="788" t="s">
        <v>972</v>
      </c>
      <c r="DD509" s="816">
        <v>1</v>
      </c>
      <c r="DE509" s="817" t="s">
        <v>1854</v>
      </c>
    </row>
    <row r="510" spans="1:109" ht="15.75" customHeight="1">
      <c r="A510" s="775" t="s">
        <v>1008</v>
      </c>
      <c r="B510" s="776">
        <v>504</v>
      </c>
      <c r="C510" s="792" t="s">
        <v>3981</v>
      </c>
      <c r="D510" s="776" t="s">
        <v>3971</v>
      </c>
      <c r="E510" s="776" t="s">
        <v>1801</v>
      </c>
      <c r="F510" s="788" t="s">
        <v>3982</v>
      </c>
      <c r="G510" s="793" t="s">
        <v>3983</v>
      </c>
      <c r="H510" s="794" t="s">
        <v>3984</v>
      </c>
      <c r="I510" s="795">
        <v>1</v>
      </c>
      <c r="J510" s="796"/>
      <c r="K510" s="796"/>
      <c r="L510" s="796"/>
      <c r="M510" s="796"/>
      <c r="N510" s="796"/>
      <c r="O510" s="796"/>
      <c r="P510" s="797"/>
      <c r="Q510" s="798">
        <f t="shared" si="7"/>
        <v>1</v>
      </c>
      <c r="R510" s="792" t="s">
        <v>983</v>
      </c>
      <c r="S510" s="776" t="s">
        <v>964</v>
      </c>
      <c r="T510" s="799" t="s">
        <v>965</v>
      </c>
      <c r="U510" s="776" t="s">
        <v>2019</v>
      </c>
      <c r="V510" s="776" t="s">
        <v>990</v>
      </c>
      <c r="W510" s="776" t="s">
        <v>3985</v>
      </c>
      <c r="X510" s="832">
        <v>0</v>
      </c>
      <c r="Y510" s="824" t="s">
        <v>966</v>
      </c>
      <c r="Z510" s="793" t="s">
        <v>1854</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1" t="s">
        <v>961</v>
      </c>
      <c r="BM510" s="1962" t="s">
        <v>961</v>
      </c>
      <c r="BN510" s="1962" t="s">
        <v>961</v>
      </c>
      <c r="BO510" s="1962" t="s">
        <v>961</v>
      </c>
      <c r="BP510" s="799" t="s">
        <v>961</v>
      </c>
      <c r="BQ510" s="811" t="s">
        <v>1854</v>
      </c>
      <c r="BR510" s="803" t="s">
        <v>1854</v>
      </c>
      <c r="BS510" s="803" t="s">
        <v>1854</v>
      </c>
      <c r="BT510" s="803" t="s">
        <v>1854</v>
      </c>
      <c r="BU510" s="808" t="s">
        <v>1854</v>
      </c>
      <c r="BV510" s="811" t="s">
        <v>1854</v>
      </c>
      <c r="BW510" s="803" t="s">
        <v>1854</v>
      </c>
      <c r="BX510" s="803" t="s">
        <v>1854</v>
      </c>
      <c r="BY510" s="803" t="s">
        <v>1854</v>
      </c>
      <c r="BZ510" s="803" t="s">
        <v>1854</v>
      </c>
      <c r="CA510" s="811" t="s">
        <v>1854</v>
      </c>
      <c r="CB510" s="803" t="s">
        <v>1854</v>
      </c>
      <c r="CC510" s="803" t="s">
        <v>1854</v>
      </c>
      <c r="CD510" s="803" t="s">
        <v>1854</v>
      </c>
      <c r="CE510" s="808" t="s">
        <v>1854</v>
      </c>
      <c r="CF510" s="803" t="s">
        <v>1854</v>
      </c>
      <c r="CG510" s="803" t="s">
        <v>1854</v>
      </c>
      <c r="CH510" s="803" t="s">
        <v>1854</v>
      </c>
      <c r="CI510" s="803" t="s">
        <v>1854</v>
      </c>
      <c r="CJ510" s="808" t="s">
        <v>1854</v>
      </c>
      <c r="CK510" s="811" t="s">
        <v>1854</v>
      </c>
      <c r="CL510" s="803" t="s">
        <v>1854</v>
      </c>
      <c r="CM510" s="803" t="s">
        <v>1854</v>
      </c>
      <c r="CN510" s="803" t="s">
        <v>1854</v>
      </c>
      <c r="CO510" s="808" t="s">
        <v>1854</v>
      </c>
      <c r="CP510" s="811" t="s">
        <v>1854</v>
      </c>
      <c r="CQ510" s="803" t="s">
        <v>1854</v>
      </c>
      <c r="CR510" s="803" t="s">
        <v>1854</v>
      </c>
      <c r="CS510" s="803" t="s">
        <v>1854</v>
      </c>
      <c r="CT510" s="808" t="s">
        <v>1854</v>
      </c>
      <c r="CU510" s="1288">
        <v>-0.01</v>
      </c>
      <c r="CV510" s="1287" t="s">
        <v>1854</v>
      </c>
      <c r="CW510" s="1287" t="s">
        <v>1854</v>
      </c>
      <c r="CX510" s="1289" t="s">
        <v>1854</v>
      </c>
      <c r="CY510" s="1287" t="s">
        <v>1854</v>
      </c>
      <c r="CZ510" s="1287" t="s">
        <v>1854</v>
      </c>
      <c r="DA510" s="1287" t="s">
        <v>1854</v>
      </c>
      <c r="DB510" s="1289" t="s">
        <v>1854</v>
      </c>
      <c r="DC510" s="788" t="s">
        <v>972</v>
      </c>
      <c r="DD510" s="816">
        <v>1</v>
      </c>
      <c r="DE510" s="817" t="s">
        <v>1854</v>
      </c>
    </row>
    <row r="511" spans="1:109" ht="15.75" customHeight="1">
      <c r="A511" s="775" t="s">
        <v>1008</v>
      </c>
      <c r="B511" s="776">
        <v>505</v>
      </c>
      <c r="C511" s="792" t="s">
        <v>3986</v>
      </c>
      <c r="D511" s="776" t="s">
        <v>3971</v>
      </c>
      <c r="E511" s="776" t="s">
        <v>1801</v>
      </c>
      <c r="F511" s="788" t="s">
        <v>3987</v>
      </c>
      <c r="G511" s="793" t="s">
        <v>3988</v>
      </c>
      <c r="H511" s="794" t="s">
        <v>3984</v>
      </c>
      <c r="I511" s="795"/>
      <c r="J511" s="796"/>
      <c r="K511" s="796">
        <v>1</v>
      </c>
      <c r="L511" s="796"/>
      <c r="M511" s="796"/>
      <c r="N511" s="796"/>
      <c r="O511" s="796"/>
      <c r="P511" s="797"/>
      <c r="Q511" s="798">
        <f t="shared" si="7"/>
        <v>1</v>
      </c>
      <c r="R511" s="792" t="s">
        <v>983</v>
      </c>
      <c r="S511" s="776" t="s">
        <v>964</v>
      </c>
      <c r="T511" s="799" t="s">
        <v>965</v>
      </c>
      <c r="U511" s="776" t="s">
        <v>2019</v>
      </c>
      <c r="V511" s="776" t="s">
        <v>990</v>
      </c>
      <c r="W511" s="776" t="s">
        <v>3989</v>
      </c>
      <c r="X511" s="832">
        <v>0</v>
      </c>
      <c r="Y511" s="824" t="s">
        <v>966</v>
      </c>
      <c r="Z511" s="793" t="s">
        <v>1854</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1" t="s">
        <v>961</v>
      </c>
      <c r="BM511" s="1962" t="s">
        <v>961</v>
      </c>
      <c r="BN511" s="1962" t="s">
        <v>961</v>
      </c>
      <c r="BO511" s="1962" t="s">
        <v>961</v>
      </c>
      <c r="BP511" s="799" t="s">
        <v>961</v>
      </c>
      <c r="BQ511" s="811" t="s">
        <v>1854</v>
      </c>
      <c r="BR511" s="803" t="s">
        <v>1854</v>
      </c>
      <c r="BS511" s="803" t="s">
        <v>1854</v>
      </c>
      <c r="BT511" s="803" t="s">
        <v>1854</v>
      </c>
      <c r="BU511" s="808" t="s">
        <v>1854</v>
      </c>
      <c r="BV511" s="811" t="s">
        <v>1854</v>
      </c>
      <c r="BW511" s="803" t="s">
        <v>1854</v>
      </c>
      <c r="BX511" s="803" t="s">
        <v>1854</v>
      </c>
      <c r="BY511" s="803" t="s">
        <v>1854</v>
      </c>
      <c r="BZ511" s="803" t="s">
        <v>1854</v>
      </c>
      <c r="CA511" s="811" t="s">
        <v>1854</v>
      </c>
      <c r="CB511" s="803" t="s">
        <v>1854</v>
      </c>
      <c r="CC511" s="803" t="s">
        <v>1854</v>
      </c>
      <c r="CD511" s="803" t="s">
        <v>1854</v>
      </c>
      <c r="CE511" s="808" t="s">
        <v>1854</v>
      </c>
      <c r="CF511" s="803" t="s">
        <v>1854</v>
      </c>
      <c r="CG511" s="803" t="s">
        <v>1854</v>
      </c>
      <c r="CH511" s="803" t="s">
        <v>1854</v>
      </c>
      <c r="CI511" s="803" t="s">
        <v>1854</v>
      </c>
      <c r="CJ511" s="803" t="s">
        <v>1854</v>
      </c>
      <c r="CK511" s="811" t="s">
        <v>1854</v>
      </c>
      <c r="CL511" s="803" t="s">
        <v>1854</v>
      </c>
      <c r="CM511" s="803" t="s">
        <v>1854</v>
      </c>
      <c r="CN511" s="803" t="s">
        <v>1854</v>
      </c>
      <c r="CO511" s="808" t="s">
        <v>1854</v>
      </c>
      <c r="CP511" s="811" t="s">
        <v>1854</v>
      </c>
      <c r="CQ511" s="803" t="s">
        <v>1854</v>
      </c>
      <c r="CR511" s="803" t="s">
        <v>1854</v>
      </c>
      <c r="CS511" s="803" t="s">
        <v>1854</v>
      </c>
      <c r="CT511" s="808" t="s">
        <v>1854</v>
      </c>
      <c r="CU511" s="1288">
        <v>-1.4500000000000001E-2</v>
      </c>
      <c r="CV511" s="1287" t="s">
        <v>1854</v>
      </c>
      <c r="CW511" s="1287" t="s">
        <v>1854</v>
      </c>
      <c r="CX511" s="1289" t="s">
        <v>1854</v>
      </c>
      <c r="CY511" s="1287" t="s">
        <v>1854</v>
      </c>
      <c r="CZ511" s="1287" t="s">
        <v>1854</v>
      </c>
      <c r="DA511" s="1287" t="s">
        <v>1854</v>
      </c>
      <c r="DB511" s="1289" t="s">
        <v>1854</v>
      </c>
      <c r="DC511" s="788"/>
      <c r="DD511" s="816"/>
      <c r="DE511" s="817"/>
    </row>
    <row r="512" spans="1:109" ht="15.75" customHeight="1">
      <c r="A512" s="775" t="s">
        <v>1008</v>
      </c>
      <c r="B512" s="776">
        <v>506</v>
      </c>
      <c r="C512" s="792" t="s">
        <v>3990</v>
      </c>
      <c r="D512" s="776" t="s">
        <v>3971</v>
      </c>
      <c r="E512" s="776" t="s">
        <v>1801</v>
      </c>
      <c r="F512" s="788" t="s">
        <v>3991</v>
      </c>
      <c r="G512" s="793" t="s">
        <v>3992</v>
      </c>
      <c r="H512" s="794" t="s">
        <v>3993</v>
      </c>
      <c r="I512" s="795"/>
      <c r="J512" s="796"/>
      <c r="K512" s="796">
        <v>1</v>
      </c>
      <c r="L512" s="796"/>
      <c r="M512" s="796"/>
      <c r="N512" s="796"/>
      <c r="O512" s="796"/>
      <c r="P512" s="797"/>
      <c r="Q512" s="798">
        <f t="shared" si="7"/>
        <v>1</v>
      </c>
      <c r="R512" s="792" t="s">
        <v>986</v>
      </c>
      <c r="S512" s="776" t="s">
        <v>964</v>
      </c>
      <c r="T512" s="799" t="s">
        <v>976</v>
      </c>
      <c r="U512" s="776" t="s">
        <v>2019</v>
      </c>
      <c r="V512" s="776" t="s">
        <v>990</v>
      </c>
      <c r="W512" s="776" t="s">
        <v>3994</v>
      </c>
      <c r="X512" s="832">
        <v>0</v>
      </c>
      <c r="Y512" s="824" t="s">
        <v>966</v>
      </c>
      <c r="Z512" s="793" t="s">
        <v>1854</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961</v>
      </c>
      <c r="BM512" s="788" t="s">
        <v>961</v>
      </c>
      <c r="BN512" s="788" t="s">
        <v>961</v>
      </c>
      <c r="BO512" s="788" t="s">
        <v>961</v>
      </c>
      <c r="BP512" s="799" t="s">
        <v>961</v>
      </c>
      <c r="BQ512" s="811" t="s">
        <v>1854</v>
      </c>
      <c r="BR512" s="803" t="s">
        <v>1854</v>
      </c>
      <c r="BS512" s="803" t="s">
        <v>1854</v>
      </c>
      <c r="BT512" s="803" t="s">
        <v>1854</v>
      </c>
      <c r="BU512" s="808" t="s">
        <v>1854</v>
      </c>
      <c r="BV512" s="811" t="s">
        <v>1854</v>
      </c>
      <c r="BW512" s="803" t="s">
        <v>1854</v>
      </c>
      <c r="BX512" s="803" t="s">
        <v>1854</v>
      </c>
      <c r="BY512" s="803" t="s">
        <v>1854</v>
      </c>
      <c r="BZ512" s="803" t="s">
        <v>1854</v>
      </c>
      <c r="CA512" s="811" t="s">
        <v>1854</v>
      </c>
      <c r="CB512" s="803" t="s">
        <v>1854</v>
      </c>
      <c r="CC512" s="803" t="s">
        <v>1854</v>
      </c>
      <c r="CD512" s="803" t="s">
        <v>1854</v>
      </c>
      <c r="CE512" s="808" t="s">
        <v>1854</v>
      </c>
      <c r="CF512" s="803" t="s">
        <v>1854</v>
      </c>
      <c r="CG512" s="803" t="s">
        <v>1854</v>
      </c>
      <c r="CH512" s="803" t="s">
        <v>1854</v>
      </c>
      <c r="CI512" s="803" t="s">
        <v>1854</v>
      </c>
      <c r="CJ512" s="803" t="s">
        <v>1854</v>
      </c>
      <c r="CK512" s="811" t="s">
        <v>1854</v>
      </c>
      <c r="CL512" s="803" t="s">
        <v>1854</v>
      </c>
      <c r="CM512" s="803" t="s">
        <v>1854</v>
      </c>
      <c r="CN512" s="803" t="s">
        <v>1854</v>
      </c>
      <c r="CO512" s="808" t="s">
        <v>1854</v>
      </c>
      <c r="CP512" s="811" t="s">
        <v>1854</v>
      </c>
      <c r="CQ512" s="803" t="s">
        <v>1854</v>
      </c>
      <c r="CR512" s="803" t="s">
        <v>1854</v>
      </c>
      <c r="CS512" s="803" t="s">
        <v>1854</v>
      </c>
      <c r="CT512" s="808" t="s">
        <v>1854</v>
      </c>
      <c r="CU512" s="1288">
        <v>-1.7E-5</v>
      </c>
      <c r="CV512" s="1287" t="s">
        <v>1854</v>
      </c>
      <c r="CW512" s="1287" t="s">
        <v>1854</v>
      </c>
      <c r="CX512" s="1289" t="s">
        <v>1854</v>
      </c>
      <c r="CY512" s="1287">
        <v>1.7E-5</v>
      </c>
      <c r="CZ512" s="1287" t="s">
        <v>1854</v>
      </c>
      <c r="DA512" s="1287" t="s">
        <v>1854</v>
      </c>
      <c r="DB512" s="1289" t="s">
        <v>1854</v>
      </c>
      <c r="DC512" s="788" t="s">
        <v>1854</v>
      </c>
      <c r="DD512" s="816">
        <v>1</v>
      </c>
      <c r="DE512" s="817" t="s">
        <v>1854</v>
      </c>
    </row>
    <row r="513" spans="1:109" ht="15.75" customHeight="1">
      <c r="A513" s="775" t="s">
        <v>1008</v>
      </c>
      <c r="B513" s="776">
        <v>507</v>
      </c>
      <c r="C513" s="792" t="s">
        <v>3995</v>
      </c>
      <c r="D513" s="776" t="s">
        <v>3971</v>
      </c>
      <c r="E513" s="776" t="s">
        <v>1819</v>
      </c>
      <c r="F513" s="788" t="s">
        <v>3996</v>
      </c>
      <c r="G513" s="793" t="s">
        <v>3997</v>
      </c>
      <c r="H513" s="794" t="s">
        <v>3998</v>
      </c>
      <c r="I513" s="795">
        <v>0.1</v>
      </c>
      <c r="J513" s="796">
        <v>0.05</v>
      </c>
      <c r="K513" s="796">
        <v>0.8</v>
      </c>
      <c r="L513" s="796">
        <v>0.05</v>
      </c>
      <c r="M513" s="796"/>
      <c r="N513" s="796"/>
      <c r="O513" s="796"/>
      <c r="P513" s="797"/>
      <c r="Q513" s="798">
        <f t="shared" si="7"/>
        <v>1</v>
      </c>
      <c r="R513" s="792" t="s">
        <v>986</v>
      </c>
      <c r="S513" s="776" t="s">
        <v>964</v>
      </c>
      <c r="T513" s="799" t="s">
        <v>965</v>
      </c>
      <c r="U513" s="776" t="s">
        <v>2019</v>
      </c>
      <c r="V513" s="776" t="s">
        <v>117</v>
      </c>
      <c r="W513" s="776" t="s">
        <v>3999</v>
      </c>
      <c r="X513" s="832">
        <v>3</v>
      </c>
      <c r="Y513" s="824" t="s">
        <v>966</v>
      </c>
      <c r="Z513" s="793" t="s">
        <v>1854</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961</v>
      </c>
      <c r="BM513" s="788" t="s">
        <v>961</v>
      </c>
      <c r="BN513" s="788" t="s">
        <v>961</v>
      </c>
      <c r="BO513" s="788" t="s">
        <v>961</v>
      </c>
      <c r="BP513" s="799" t="s">
        <v>961</v>
      </c>
      <c r="BQ513" s="811" t="s">
        <v>1854</v>
      </c>
      <c r="BR513" s="803" t="s">
        <v>1854</v>
      </c>
      <c r="BS513" s="803" t="s">
        <v>1854</v>
      </c>
      <c r="BT513" s="803" t="s">
        <v>1854</v>
      </c>
      <c r="BU513" s="808" t="s">
        <v>1854</v>
      </c>
      <c r="BV513" s="1425"/>
      <c r="BW513" s="1377"/>
      <c r="BX513" s="1377"/>
      <c r="BY513" s="1377"/>
      <c r="BZ513" s="1377"/>
      <c r="CA513" s="811" t="s">
        <v>1854</v>
      </c>
      <c r="CB513" s="803" t="s">
        <v>1854</v>
      </c>
      <c r="CC513" s="803" t="s">
        <v>1854</v>
      </c>
      <c r="CD513" s="803" t="s">
        <v>1854</v>
      </c>
      <c r="CE513" s="808" t="s">
        <v>1854</v>
      </c>
      <c r="CF513" s="803" t="s">
        <v>1854</v>
      </c>
      <c r="CG513" s="803" t="s">
        <v>1854</v>
      </c>
      <c r="CH513" s="803" t="s">
        <v>1854</v>
      </c>
      <c r="CI513" s="803" t="s">
        <v>1854</v>
      </c>
      <c r="CJ513" s="803" t="s">
        <v>1854</v>
      </c>
      <c r="CK513" s="2016">
        <v>9</v>
      </c>
      <c r="CL513" s="2017">
        <v>5.75</v>
      </c>
      <c r="CM513" s="2017">
        <v>4</v>
      </c>
      <c r="CN513" s="2017">
        <v>4</v>
      </c>
      <c r="CO513" s="2018">
        <v>9</v>
      </c>
      <c r="CP513" s="811" t="s">
        <v>1854</v>
      </c>
      <c r="CQ513" s="803" t="s">
        <v>1854</v>
      </c>
      <c r="CR513" s="803" t="s">
        <v>1854</v>
      </c>
      <c r="CS513" s="803" t="s">
        <v>1854</v>
      </c>
      <c r="CT513" s="808" t="s">
        <v>1854</v>
      </c>
      <c r="CU513" s="1288">
        <v>-0.5</v>
      </c>
      <c r="CV513" s="1287" t="s">
        <v>1854</v>
      </c>
      <c r="CW513" s="1287" t="s">
        <v>1854</v>
      </c>
      <c r="CX513" s="1289" t="s">
        <v>1854</v>
      </c>
      <c r="CY513" s="1287">
        <v>0.5</v>
      </c>
      <c r="CZ513" s="1287" t="s">
        <v>1854</v>
      </c>
      <c r="DA513" s="1287" t="s">
        <v>1854</v>
      </c>
      <c r="DB513" s="1289" t="s">
        <v>1854</v>
      </c>
      <c r="DC513" s="788" t="s">
        <v>972</v>
      </c>
      <c r="DD513" s="816">
        <v>1</v>
      </c>
      <c r="DE513" s="817" t="s">
        <v>1854</v>
      </c>
    </row>
    <row r="514" spans="1:109" ht="15.75" customHeight="1">
      <c r="A514" s="775" t="s">
        <v>1008</v>
      </c>
      <c r="B514" s="776">
        <v>508</v>
      </c>
      <c r="C514" s="792" t="s">
        <v>4000</v>
      </c>
      <c r="D514" s="776" t="s">
        <v>3971</v>
      </c>
      <c r="E514" s="776" t="s">
        <v>1801</v>
      </c>
      <c r="F514" s="788" t="s">
        <v>4001</v>
      </c>
      <c r="G514" s="793" t="s">
        <v>4002</v>
      </c>
      <c r="H514" s="794" t="s">
        <v>4003</v>
      </c>
      <c r="I514" s="795"/>
      <c r="J514" s="796"/>
      <c r="K514" s="796"/>
      <c r="L514" s="796">
        <v>1</v>
      </c>
      <c r="M514" s="796"/>
      <c r="N514" s="796"/>
      <c r="O514" s="796"/>
      <c r="P514" s="797"/>
      <c r="Q514" s="798">
        <f t="shared" si="7"/>
        <v>1</v>
      </c>
      <c r="R514" s="792" t="s">
        <v>986</v>
      </c>
      <c r="S514" s="776" t="s">
        <v>964</v>
      </c>
      <c r="T514" s="799" t="s">
        <v>965</v>
      </c>
      <c r="U514" s="776" t="s">
        <v>718</v>
      </c>
      <c r="V514" s="776" t="s">
        <v>269</v>
      </c>
      <c r="W514" s="776" t="s">
        <v>4004</v>
      </c>
      <c r="X514" s="832">
        <v>2</v>
      </c>
      <c r="Y514" s="824" t="s">
        <v>966</v>
      </c>
      <c r="Z514" s="793" t="s">
        <v>1854</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961</v>
      </c>
      <c r="BM514" s="788" t="s">
        <v>961</v>
      </c>
      <c r="BN514" s="788" t="s">
        <v>961</v>
      </c>
      <c r="BO514" s="788" t="s">
        <v>961</v>
      </c>
      <c r="BP514" s="799" t="s">
        <v>961</v>
      </c>
      <c r="BQ514" s="811" t="s">
        <v>1854</v>
      </c>
      <c r="BR514" s="803" t="s">
        <v>1854</v>
      </c>
      <c r="BS514" s="803" t="s">
        <v>1854</v>
      </c>
      <c r="BT514" s="803" t="s">
        <v>1854</v>
      </c>
      <c r="BU514" s="808" t="s">
        <v>1854</v>
      </c>
      <c r="BV514" s="811" t="s">
        <v>1854</v>
      </c>
      <c r="BW514" s="803" t="s">
        <v>1854</v>
      </c>
      <c r="BX514" s="803" t="s">
        <v>1854</v>
      </c>
      <c r="BY514" s="803" t="s">
        <v>1854</v>
      </c>
      <c r="BZ514" s="803" t="s">
        <v>1854</v>
      </c>
      <c r="CA514" s="811" t="s">
        <v>1854</v>
      </c>
      <c r="CB514" s="803" t="s">
        <v>1854</v>
      </c>
      <c r="CC514" s="803" t="s">
        <v>1854</v>
      </c>
      <c r="CD514" s="803" t="s">
        <v>1854</v>
      </c>
      <c r="CE514" s="808" t="s">
        <v>1854</v>
      </c>
      <c r="CF514" s="803" t="s">
        <v>1854</v>
      </c>
      <c r="CG514" s="803" t="s">
        <v>1854</v>
      </c>
      <c r="CH514" s="803" t="s">
        <v>1854</v>
      </c>
      <c r="CI514" s="803" t="s">
        <v>1854</v>
      </c>
      <c r="CJ514" s="808" t="s">
        <v>1854</v>
      </c>
      <c r="CK514" s="811" t="s">
        <v>1854</v>
      </c>
      <c r="CL514" s="803" t="s">
        <v>1854</v>
      </c>
      <c r="CM514" s="803" t="s">
        <v>1854</v>
      </c>
      <c r="CN514" s="803" t="s">
        <v>1854</v>
      </c>
      <c r="CO514" s="808" t="s">
        <v>1854</v>
      </c>
      <c r="CP514" s="811" t="s">
        <v>1854</v>
      </c>
      <c r="CQ514" s="803" t="s">
        <v>1854</v>
      </c>
      <c r="CR514" s="803" t="s">
        <v>1854</v>
      </c>
      <c r="CS514" s="803" t="s">
        <v>1854</v>
      </c>
      <c r="CT514" s="808" t="s">
        <v>1854</v>
      </c>
      <c r="CU514" s="1288">
        <v>-0.16</v>
      </c>
      <c r="CV514" s="1287" t="s">
        <v>1854</v>
      </c>
      <c r="CW514" s="1287" t="s">
        <v>1854</v>
      </c>
      <c r="CX514" s="1289" t="s">
        <v>1854</v>
      </c>
      <c r="CY514" s="1287">
        <v>1.5</v>
      </c>
      <c r="CZ514" s="1287">
        <v>1.5</v>
      </c>
      <c r="DA514" s="1287" t="s">
        <v>1854</v>
      </c>
      <c r="DB514" s="1289" t="s">
        <v>1854</v>
      </c>
      <c r="DC514" s="788" t="s">
        <v>972</v>
      </c>
      <c r="DD514" s="816">
        <v>1</v>
      </c>
      <c r="DE514" s="817" t="s">
        <v>1854</v>
      </c>
    </row>
    <row r="515" spans="1:109" ht="15.75" customHeight="1">
      <c r="A515" s="775" t="s">
        <v>1008</v>
      </c>
      <c r="B515" s="776">
        <v>509</v>
      </c>
      <c r="C515" s="792" t="s">
        <v>4005</v>
      </c>
      <c r="D515" s="776" t="s">
        <v>3971</v>
      </c>
      <c r="E515" s="776" t="s">
        <v>1819</v>
      </c>
      <c r="F515" s="788" t="s">
        <v>4006</v>
      </c>
      <c r="G515" s="793" t="s">
        <v>4007</v>
      </c>
      <c r="H515" s="794" t="s">
        <v>4008</v>
      </c>
      <c r="I515" s="795"/>
      <c r="J515" s="796"/>
      <c r="K515" s="796"/>
      <c r="L515" s="796">
        <v>1</v>
      </c>
      <c r="M515" s="796"/>
      <c r="N515" s="796"/>
      <c r="O515" s="796"/>
      <c r="P515" s="797"/>
      <c r="Q515" s="798">
        <f t="shared" si="7"/>
        <v>1</v>
      </c>
      <c r="R515" s="792" t="s">
        <v>986</v>
      </c>
      <c r="S515" s="776" t="s">
        <v>964</v>
      </c>
      <c r="T515" s="799" t="s">
        <v>965</v>
      </c>
      <c r="U515" s="776" t="s">
        <v>2045</v>
      </c>
      <c r="V515" s="776" t="s">
        <v>990</v>
      </c>
      <c r="W515" s="776" t="s">
        <v>4009</v>
      </c>
      <c r="X515" s="832">
        <v>2</v>
      </c>
      <c r="Y515" s="824" t="s">
        <v>977</v>
      </c>
      <c r="Z515" s="793" t="s">
        <v>1854</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961</v>
      </c>
      <c r="BM515" s="788" t="s">
        <v>961</v>
      </c>
      <c r="BN515" s="788" t="s">
        <v>961</v>
      </c>
      <c r="BO515" s="788" t="s">
        <v>961</v>
      </c>
      <c r="BP515" s="799" t="s">
        <v>961</v>
      </c>
      <c r="BQ515" s="811" t="s">
        <v>1854</v>
      </c>
      <c r="BR515" s="803" t="s">
        <v>1854</v>
      </c>
      <c r="BS515" s="803" t="s">
        <v>1854</v>
      </c>
      <c r="BT515" s="803" t="s">
        <v>1854</v>
      </c>
      <c r="BU515" s="808" t="s">
        <v>1854</v>
      </c>
      <c r="BV515" s="811" t="s">
        <v>1854</v>
      </c>
      <c r="BW515" s="803" t="s">
        <v>1854</v>
      </c>
      <c r="BX515" s="803" t="s">
        <v>1854</v>
      </c>
      <c r="BY515" s="803" t="s">
        <v>1854</v>
      </c>
      <c r="BZ515" s="803" t="s">
        <v>1854</v>
      </c>
      <c r="CA515" s="811" t="s">
        <v>1854</v>
      </c>
      <c r="CB515" s="803" t="s">
        <v>1854</v>
      </c>
      <c r="CC515" s="803" t="s">
        <v>1854</v>
      </c>
      <c r="CD515" s="803" t="s">
        <v>1854</v>
      </c>
      <c r="CE515" s="808" t="s">
        <v>1854</v>
      </c>
      <c r="CF515" s="803" t="s">
        <v>1854</v>
      </c>
      <c r="CG515" s="803" t="s">
        <v>1854</v>
      </c>
      <c r="CH515" s="803" t="s">
        <v>1854</v>
      </c>
      <c r="CI515" s="803" t="s">
        <v>1854</v>
      </c>
      <c r="CJ515" s="808" t="s">
        <v>1854</v>
      </c>
      <c r="CK515" s="811" t="s">
        <v>1854</v>
      </c>
      <c r="CL515" s="803" t="s">
        <v>1854</v>
      </c>
      <c r="CM515" s="803" t="s">
        <v>1854</v>
      </c>
      <c r="CN515" s="803" t="s">
        <v>1854</v>
      </c>
      <c r="CO515" s="808" t="s">
        <v>1854</v>
      </c>
      <c r="CP515" s="811" t="s">
        <v>1854</v>
      </c>
      <c r="CQ515" s="803" t="s">
        <v>1854</v>
      </c>
      <c r="CR515" s="803" t="s">
        <v>1854</v>
      </c>
      <c r="CS515" s="803" t="s">
        <v>1854</v>
      </c>
      <c r="CT515" s="808" t="s">
        <v>1854</v>
      </c>
      <c r="CU515" s="1288">
        <v>-2.69E-2</v>
      </c>
      <c r="CV515" s="1287" t="s">
        <v>1854</v>
      </c>
      <c r="CW515" s="1287" t="s">
        <v>1854</v>
      </c>
      <c r="CX515" s="1289" t="s">
        <v>1854</v>
      </c>
      <c r="CY515" s="1287">
        <v>2.69E-2</v>
      </c>
      <c r="CZ515" s="1287" t="s">
        <v>1854</v>
      </c>
      <c r="DA515" s="1287" t="s">
        <v>1854</v>
      </c>
      <c r="DB515" s="1289" t="s">
        <v>1854</v>
      </c>
      <c r="DC515" s="788"/>
      <c r="DD515" s="816">
        <v>1</v>
      </c>
      <c r="DE515" s="817" t="s">
        <v>4010</v>
      </c>
    </row>
    <row r="516" spans="1:109" ht="15.75" customHeight="1">
      <c r="A516" s="775" t="s">
        <v>1008</v>
      </c>
      <c r="B516" s="776">
        <v>510</v>
      </c>
      <c r="C516" s="792" t="s">
        <v>4011</v>
      </c>
      <c r="D516" s="776" t="s">
        <v>4012</v>
      </c>
      <c r="E516" s="776" t="s">
        <v>1819</v>
      </c>
      <c r="F516" s="788" t="s">
        <v>4013</v>
      </c>
      <c r="G516" s="793" t="s">
        <v>1843</v>
      </c>
      <c r="H516" s="794" t="s">
        <v>3901</v>
      </c>
      <c r="I516" s="795"/>
      <c r="J516" s="796"/>
      <c r="K516" s="796"/>
      <c r="L516" s="796"/>
      <c r="M516" s="796">
        <v>1</v>
      </c>
      <c r="N516" s="796"/>
      <c r="O516" s="796"/>
      <c r="P516" s="797"/>
      <c r="Q516" s="798">
        <f t="shared" si="7"/>
        <v>1</v>
      </c>
      <c r="R516" s="792" t="s">
        <v>986</v>
      </c>
      <c r="S516" s="776" t="s">
        <v>964</v>
      </c>
      <c r="T516" s="799" t="s">
        <v>965</v>
      </c>
      <c r="U516" s="776" t="s">
        <v>1027</v>
      </c>
      <c r="V516" s="776" t="s">
        <v>1039</v>
      </c>
      <c r="W516" s="776" t="s">
        <v>1951</v>
      </c>
      <c r="X516" s="1278">
        <v>2</v>
      </c>
      <c r="Y516" s="824" t="s">
        <v>966</v>
      </c>
      <c r="Z516" s="793" t="s">
        <v>1843</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1008</v>
      </c>
      <c r="B517" s="776">
        <v>511</v>
      </c>
      <c r="C517" s="792" t="s">
        <v>4014</v>
      </c>
      <c r="D517" s="776" t="s">
        <v>4012</v>
      </c>
      <c r="E517" s="776" t="s">
        <v>1819</v>
      </c>
      <c r="F517" s="788" t="s">
        <v>4015</v>
      </c>
      <c r="G517" s="793" t="s">
        <v>1847</v>
      </c>
      <c r="H517" s="794" t="s">
        <v>3901</v>
      </c>
      <c r="I517" s="795"/>
      <c r="J517" s="796">
        <v>0.23</v>
      </c>
      <c r="K517" s="796">
        <v>0.77</v>
      </c>
      <c r="L517" s="796"/>
      <c r="M517" s="796"/>
      <c r="N517" s="796"/>
      <c r="O517" s="796"/>
      <c r="P517" s="797"/>
      <c r="Q517" s="798">
        <f t="shared" si="7"/>
        <v>1</v>
      </c>
      <c r="R517" s="792" t="s">
        <v>986</v>
      </c>
      <c r="S517" s="776" t="s">
        <v>964</v>
      </c>
      <c r="T517" s="799" t="s">
        <v>965</v>
      </c>
      <c r="U517" s="776" t="s">
        <v>1031</v>
      </c>
      <c r="V517" s="776" t="s">
        <v>1039</v>
      </c>
      <c r="W517" s="776" t="s">
        <v>418</v>
      </c>
      <c r="X517" s="1278">
        <v>2</v>
      </c>
      <c r="Y517" s="824" t="s">
        <v>966</v>
      </c>
      <c r="Z517" s="793" t="s">
        <v>1847</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1008</v>
      </c>
      <c r="B518" s="776">
        <v>512</v>
      </c>
      <c r="C518" s="792" t="s">
        <v>4016</v>
      </c>
      <c r="D518" s="776" t="s">
        <v>4012</v>
      </c>
      <c r="E518" s="776" t="s">
        <v>1819</v>
      </c>
      <c r="F518" s="788" t="s">
        <v>4017</v>
      </c>
      <c r="G518" s="793" t="s">
        <v>659</v>
      </c>
      <c r="H518" s="794" t="s">
        <v>4018</v>
      </c>
      <c r="I518" s="795"/>
      <c r="J518" s="796"/>
      <c r="K518" s="796"/>
      <c r="L518" s="796"/>
      <c r="M518" s="796">
        <v>1</v>
      </c>
      <c r="N518" s="796"/>
      <c r="O518" s="796"/>
      <c r="P518" s="797"/>
      <c r="Q518" s="798">
        <f t="shared" si="7"/>
        <v>1</v>
      </c>
      <c r="R518" s="792" t="s">
        <v>963</v>
      </c>
      <c r="S518" s="776"/>
      <c r="T518" s="799"/>
      <c r="U518" s="776" t="s">
        <v>2030</v>
      </c>
      <c r="V518" s="776" t="s">
        <v>269</v>
      </c>
      <c r="W518" s="776" t="s">
        <v>4019</v>
      </c>
      <c r="X518" s="832">
        <v>1</v>
      </c>
      <c r="Y518" s="824" t="s">
        <v>966</v>
      </c>
      <c r="Z518" s="793" t="s">
        <v>659</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1008</v>
      </c>
      <c r="B519" s="776">
        <v>513</v>
      </c>
      <c r="C519" s="792" t="s">
        <v>4020</v>
      </c>
      <c r="D519" s="776" t="s">
        <v>4012</v>
      </c>
      <c r="E519" s="776" t="s">
        <v>1819</v>
      </c>
      <c r="F519" s="788" t="s">
        <v>4021</v>
      </c>
      <c r="G519" s="793" t="s">
        <v>4022</v>
      </c>
      <c r="H519" s="794" t="s">
        <v>4023</v>
      </c>
      <c r="I519" s="795"/>
      <c r="J519" s="796">
        <v>0.91</v>
      </c>
      <c r="K519" s="796">
        <v>0.09</v>
      </c>
      <c r="L519" s="796"/>
      <c r="M519" s="796"/>
      <c r="N519" s="796"/>
      <c r="O519" s="796"/>
      <c r="P519" s="797"/>
      <c r="Q519" s="798">
        <f t="shared" si="7"/>
        <v>1</v>
      </c>
      <c r="R519" s="792" t="s">
        <v>963</v>
      </c>
      <c r="S519" s="776"/>
      <c r="T519" s="799"/>
      <c r="U519" s="776" t="s">
        <v>4024</v>
      </c>
      <c r="V519" s="776" t="s">
        <v>269</v>
      </c>
      <c r="W519" s="776" t="s">
        <v>4025</v>
      </c>
      <c r="X519" s="832">
        <v>2</v>
      </c>
      <c r="Y519" s="824" t="s">
        <v>977</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1854</v>
      </c>
      <c r="BR519" s="803" t="s">
        <v>1854</v>
      </c>
      <c r="BS519" s="803" t="s">
        <v>1854</v>
      </c>
      <c r="BT519" s="803" t="s">
        <v>1854</v>
      </c>
      <c r="BU519" s="808" t="s">
        <v>1854</v>
      </c>
      <c r="BV519" s="811" t="s">
        <v>1854</v>
      </c>
      <c r="BW519" s="803" t="s">
        <v>1854</v>
      </c>
      <c r="BX519" s="803" t="s">
        <v>1854</v>
      </c>
      <c r="BY519" s="803" t="s">
        <v>1854</v>
      </c>
      <c r="BZ519" s="803" t="s">
        <v>1854</v>
      </c>
      <c r="CA519" s="811" t="s">
        <v>1854</v>
      </c>
      <c r="CB519" s="803" t="s">
        <v>1854</v>
      </c>
      <c r="CC519" s="803" t="s">
        <v>1854</v>
      </c>
      <c r="CD519" s="803" t="s">
        <v>1854</v>
      </c>
      <c r="CE519" s="808" t="s">
        <v>1854</v>
      </c>
      <c r="CF519" s="803" t="s">
        <v>1854</v>
      </c>
      <c r="CG519" s="803" t="s">
        <v>1854</v>
      </c>
      <c r="CH519" s="803" t="s">
        <v>1854</v>
      </c>
      <c r="CI519" s="803" t="s">
        <v>1854</v>
      </c>
      <c r="CJ519" s="808" t="s">
        <v>1854</v>
      </c>
      <c r="CK519" s="811" t="s">
        <v>1854</v>
      </c>
      <c r="CL519" s="803" t="s">
        <v>1854</v>
      </c>
      <c r="CM519" s="803" t="s">
        <v>1854</v>
      </c>
      <c r="CN519" s="803" t="s">
        <v>1854</v>
      </c>
      <c r="CO519" s="808" t="s">
        <v>1854</v>
      </c>
      <c r="CP519" s="811" t="s">
        <v>1854</v>
      </c>
      <c r="CQ519" s="803" t="s">
        <v>1854</v>
      </c>
      <c r="CR519" s="803" t="s">
        <v>1854</v>
      </c>
      <c r="CS519" s="803" t="s">
        <v>1854</v>
      </c>
      <c r="CT519" s="808" t="s">
        <v>1854</v>
      </c>
      <c r="CU519" s="1288" t="s">
        <v>1854</v>
      </c>
      <c r="CV519" s="1287" t="s">
        <v>1854</v>
      </c>
      <c r="CW519" s="1287" t="s">
        <v>1854</v>
      </c>
      <c r="CX519" s="1289" t="s">
        <v>1854</v>
      </c>
      <c r="CY519" s="1287" t="s">
        <v>1854</v>
      </c>
      <c r="CZ519" s="1287" t="s">
        <v>1854</v>
      </c>
      <c r="DA519" s="1287" t="s">
        <v>1854</v>
      </c>
      <c r="DB519" s="1289" t="s">
        <v>1854</v>
      </c>
      <c r="DC519" s="788" t="s">
        <v>1854</v>
      </c>
      <c r="DD519" s="816">
        <v>1</v>
      </c>
      <c r="DE519" s="817" t="s">
        <v>1854</v>
      </c>
    </row>
    <row r="520" spans="1:109" ht="15.75" customHeight="1">
      <c r="A520" s="775" t="s">
        <v>1008</v>
      </c>
      <c r="B520" s="776">
        <v>514</v>
      </c>
      <c r="C520" s="792" t="s">
        <v>4026</v>
      </c>
      <c r="D520" s="776" t="s">
        <v>4012</v>
      </c>
      <c r="E520" s="776" t="s">
        <v>1819</v>
      </c>
      <c r="F520" s="788" t="s">
        <v>4027</v>
      </c>
      <c r="G520" s="793" t="s">
        <v>4028</v>
      </c>
      <c r="H520" s="794" t="s">
        <v>4029</v>
      </c>
      <c r="I520" s="795"/>
      <c r="J520" s="796"/>
      <c r="K520" s="796"/>
      <c r="L520" s="796"/>
      <c r="M520" s="796">
        <v>1</v>
      </c>
      <c r="N520" s="796"/>
      <c r="O520" s="796"/>
      <c r="P520" s="797"/>
      <c r="Q520" s="798">
        <f t="shared" si="7"/>
        <v>1</v>
      </c>
      <c r="R520" s="792" t="s">
        <v>963</v>
      </c>
      <c r="S520" s="776"/>
      <c r="T520" s="799"/>
      <c r="U520" s="776" t="s">
        <v>2030</v>
      </c>
      <c r="V520" s="776" t="s">
        <v>1030</v>
      </c>
      <c r="W520" s="776" t="s">
        <v>1923</v>
      </c>
      <c r="X520" s="832">
        <v>0</v>
      </c>
      <c r="Y520" s="824" t="s">
        <v>966</v>
      </c>
      <c r="Z520" s="793"/>
      <c r="AA520" s="788"/>
      <c r="AB520" s="788"/>
      <c r="AC520" s="788"/>
      <c r="AD520" s="788"/>
      <c r="AE520" s="788"/>
      <c r="AF520" s="802"/>
      <c r="AG520" s="803"/>
      <c r="AH520" s="803"/>
      <c r="AI520" s="803"/>
      <c r="AJ520" s="803"/>
      <c r="AK520" s="803"/>
      <c r="AL520" s="803"/>
      <c r="AM520" s="803"/>
      <c r="AN520" s="803"/>
      <c r="AO520" s="803"/>
      <c r="AP520" s="803"/>
      <c r="AQ520" s="811" t="s">
        <v>3881</v>
      </c>
      <c r="AR520" s="803" t="s">
        <v>1924</v>
      </c>
      <c r="AS520" s="803" t="s">
        <v>1924</v>
      </c>
      <c r="AT520" s="803" t="s">
        <v>1924</v>
      </c>
      <c r="AU520" s="808" t="s">
        <v>1924</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1854</v>
      </c>
      <c r="BR520" s="803" t="s">
        <v>1854</v>
      </c>
      <c r="BS520" s="803" t="s">
        <v>1854</v>
      </c>
      <c r="BT520" s="803" t="s">
        <v>1854</v>
      </c>
      <c r="BU520" s="808" t="s">
        <v>1854</v>
      </c>
      <c r="BV520" s="811" t="s">
        <v>1854</v>
      </c>
      <c r="BW520" s="803" t="s">
        <v>1854</v>
      </c>
      <c r="BX520" s="803" t="s">
        <v>1854</v>
      </c>
      <c r="BY520" s="803" t="s">
        <v>1854</v>
      </c>
      <c r="BZ520" s="803" t="s">
        <v>1854</v>
      </c>
      <c r="CA520" s="811" t="s">
        <v>1854</v>
      </c>
      <c r="CB520" s="803" t="s">
        <v>1854</v>
      </c>
      <c r="CC520" s="803" t="s">
        <v>1854</v>
      </c>
      <c r="CD520" s="803" t="s">
        <v>1854</v>
      </c>
      <c r="CE520" s="808" t="s">
        <v>1854</v>
      </c>
      <c r="CF520" s="803" t="s">
        <v>1854</v>
      </c>
      <c r="CG520" s="803" t="s">
        <v>1854</v>
      </c>
      <c r="CH520" s="803" t="s">
        <v>1854</v>
      </c>
      <c r="CI520" s="803" t="s">
        <v>1854</v>
      </c>
      <c r="CJ520" s="808" t="s">
        <v>1854</v>
      </c>
      <c r="CK520" s="811" t="s">
        <v>1854</v>
      </c>
      <c r="CL520" s="803" t="s">
        <v>1854</v>
      </c>
      <c r="CM520" s="803" t="s">
        <v>1854</v>
      </c>
      <c r="CN520" s="803" t="s">
        <v>1854</v>
      </c>
      <c r="CO520" s="808" t="s">
        <v>1854</v>
      </c>
      <c r="CP520" s="811" t="s">
        <v>1854</v>
      </c>
      <c r="CQ520" s="803" t="s">
        <v>1854</v>
      </c>
      <c r="CR520" s="803" t="s">
        <v>1854</v>
      </c>
      <c r="CS520" s="803" t="s">
        <v>1854</v>
      </c>
      <c r="CT520" s="808" t="s">
        <v>1854</v>
      </c>
      <c r="CU520" s="1288" t="s">
        <v>1854</v>
      </c>
      <c r="CV520" s="1287" t="s">
        <v>1854</v>
      </c>
      <c r="CW520" s="1287" t="s">
        <v>1854</v>
      </c>
      <c r="CX520" s="1289" t="s">
        <v>1854</v>
      </c>
      <c r="CY520" s="1287" t="s">
        <v>1854</v>
      </c>
      <c r="CZ520" s="1287" t="s">
        <v>1854</v>
      </c>
      <c r="DA520" s="1287" t="s">
        <v>1854</v>
      </c>
      <c r="DB520" s="1289" t="s">
        <v>1854</v>
      </c>
      <c r="DC520" s="788"/>
      <c r="DD520" s="816">
        <v>1</v>
      </c>
      <c r="DE520" s="817"/>
    </row>
    <row r="521" spans="1:109" ht="15.75" customHeight="1">
      <c r="A521" s="775" t="s">
        <v>1008</v>
      </c>
      <c r="B521" s="776">
        <v>515</v>
      </c>
      <c r="C521" s="792" t="s">
        <v>4030</v>
      </c>
      <c r="D521" s="776" t="s">
        <v>4031</v>
      </c>
      <c r="E521" s="776" t="s">
        <v>1819</v>
      </c>
      <c r="F521" s="788" t="s">
        <v>4032</v>
      </c>
      <c r="G521" s="793" t="s">
        <v>4033</v>
      </c>
      <c r="H521" s="794" t="s">
        <v>4034</v>
      </c>
      <c r="I521" s="795"/>
      <c r="J521" s="796"/>
      <c r="K521" s="796"/>
      <c r="L521" s="796"/>
      <c r="M521" s="796">
        <v>1</v>
      </c>
      <c r="N521" s="796"/>
      <c r="O521" s="796"/>
      <c r="P521" s="797"/>
      <c r="Q521" s="798">
        <f t="shared" ref="Q521:Q584" si="8">SUM(I521:P521)</f>
        <v>1</v>
      </c>
      <c r="R521" s="792" t="s">
        <v>986</v>
      </c>
      <c r="S521" s="776" t="s">
        <v>964</v>
      </c>
      <c r="T521" s="799" t="s">
        <v>965</v>
      </c>
      <c r="U521" s="776" t="s">
        <v>2030</v>
      </c>
      <c r="V521" s="776" t="s">
        <v>990</v>
      </c>
      <c r="W521" s="776" t="s">
        <v>4035</v>
      </c>
      <c r="X521" s="832">
        <v>0</v>
      </c>
      <c r="Y521" s="822" t="s">
        <v>966</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961</v>
      </c>
      <c r="BM521" s="788" t="s">
        <v>961</v>
      </c>
      <c r="BN521" s="788" t="s">
        <v>961</v>
      </c>
      <c r="BO521" s="788" t="s">
        <v>961</v>
      </c>
      <c r="BP521" s="799" t="s">
        <v>961</v>
      </c>
      <c r="BQ521" s="811" t="s">
        <v>1854</v>
      </c>
      <c r="BR521" s="803" t="s">
        <v>1854</v>
      </c>
      <c r="BS521" s="803" t="s">
        <v>1854</v>
      </c>
      <c r="BT521" s="803" t="s">
        <v>1854</v>
      </c>
      <c r="BU521" s="808" t="s">
        <v>1854</v>
      </c>
      <c r="BV521" s="811">
        <v>46102</v>
      </c>
      <c r="BW521" s="803">
        <v>47875</v>
      </c>
      <c r="BX521" s="803">
        <v>49648</v>
      </c>
      <c r="BY521" s="803">
        <v>51422</v>
      </c>
      <c r="BZ521" s="803">
        <v>53195</v>
      </c>
      <c r="CA521" s="811" t="s">
        <v>1854</v>
      </c>
      <c r="CB521" s="803" t="s">
        <v>1854</v>
      </c>
      <c r="CC521" s="803" t="s">
        <v>1854</v>
      </c>
      <c r="CD521" s="803" t="s">
        <v>1854</v>
      </c>
      <c r="CE521" s="808" t="s">
        <v>1854</v>
      </c>
      <c r="CF521" s="803" t="s">
        <v>1854</v>
      </c>
      <c r="CG521" s="803" t="s">
        <v>1854</v>
      </c>
      <c r="CH521" s="803" t="s">
        <v>1854</v>
      </c>
      <c r="CI521" s="803" t="s">
        <v>1854</v>
      </c>
      <c r="CJ521" s="808" t="s">
        <v>1854</v>
      </c>
      <c r="CK521" s="811">
        <v>69153</v>
      </c>
      <c r="CL521" s="803">
        <v>71813</v>
      </c>
      <c r="CM521" s="803">
        <v>74473</v>
      </c>
      <c r="CN521" s="803">
        <v>77132</v>
      </c>
      <c r="CO521" s="808">
        <v>79792</v>
      </c>
      <c r="CP521" s="811" t="s">
        <v>1854</v>
      </c>
      <c r="CQ521" s="803" t="s">
        <v>1854</v>
      </c>
      <c r="CR521" s="803" t="s">
        <v>1854</v>
      </c>
      <c r="CS521" s="803" t="s">
        <v>1854</v>
      </c>
      <c r="CT521" s="808" t="s">
        <v>1854</v>
      </c>
      <c r="CU521" s="1288">
        <v>-2.2000000000000001E-4</v>
      </c>
      <c r="CV521" s="1287" t="s">
        <v>1854</v>
      </c>
      <c r="CW521" s="1287" t="s">
        <v>1854</v>
      </c>
      <c r="CX521" s="1289" t="s">
        <v>1854</v>
      </c>
      <c r="CY521" s="1287">
        <v>2.2000000000000001E-4</v>
      </c>
      <c r="CZ521" s="1287" t="s">
        <v>1854</v>
      </c>
      <c r="DA521" s="1287" t="s">
        <v>1854</v>
      </c>
      <c r="DB521" s="1289" t="s">
        <v>1854</v>
      </c>
      <c r="DC521" s="788"/>
      <c r="DD521" s="816">
        <v>1</v>
      </c>
      <c r="DE521" s="817"/>
    </row>
    <row r="522" spans="1:109" ht="15.75" customHeight="1">
      <c r="A522" s="775" t="s">
        <v>1008</v>
      </c>
      <c r="B522" s="776">
        <v>516</v>
      </c>
      <c r="C522" s="792" t="s">
        <v>4036</v>
      </c>
      <c r="D522" s="776"/>
      <c r="E522" s="776"/>
      <c r="F522" s="788" t="s">
        <v>4037</v>
      </c>
      <c r="G522" s="793" t="s">
        <v>2674</v>
      </c>
      <c r="H522" s="794"/>
      <c r="I522" s="795"/>
      <c r="J522" s="796"/>
      <c r="K522" s="796"/>
      <c r="L522" s="796"/>
      <c r="M522" s="796">
        <v>1</v>
      </c>
      <c r="N522" s="796"/>
      <c r="O522" s="796"/>
      <c r="P522" s="797"/>
      <c r="Q522" s="798">
        <f t="shared" si="8"/>
        <v>1</v>
      </c>
      <c r="R522" s="792" t="s">
        <v>986</v>
      </c>
      <c r="S522" s="776" t="s">
        <v>964</v>
      </c>
      <c r="T522" s="799" t="s">
        <v>965</v>
      </c>
      <c r="U522" s="776" t="s">
        <v>2030</v>
      </c>
      <c r="V522" s="776" t="s">
        <v>269</v>
      </c>
      <c r="W522" s="776" t="s">
        <v>4038</v>
      </c>
      <c r="X522" s="832">
        <v>2</v>
      </c>
      <c r="Y522" s="824" t="s">
        <v>977</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961</v>
      </c>
      <c r="BM522" s="788" t="s">
        <v>961</v>
      </c>
      <c r="BN522" s="788" t="s">
        <v>961</v>
      </c>
      <c r="BO522" s="788" t="s">
        <v>961</v>
      </c>
      <c r="BP522" s="799" t="s">
        <v>961</v>
      </c>
      <c r="BQ522" s="807" t="s">
        <v>1854</v>
      </c>
      <c r="BR522" s="803" t="s">
        <v>1854</v>
      </c>
      <c r="BS522" s="803" t="s">
        <v>1854</v>
      </c>
      <c r="BT522" s="803" t="s">
        <v>1854</v>
      </c>
      <c r="BU522" s="808" t="s">
        <v>1854</v>
      </c>
      <c r="BV522" s="809">
        <v>7.38</v>
      </c>
      <c r="BW522" s="810">
        <v>7.38</v>
      </c>
      <c r="BX522" s="810">
        <v>7.38</v>
      </c>
      <c r="BY522" s="810">
        <v>7.38</v>
      </c>
      <c r="BZ522" s="810">
        <v>7.38</v>
      </c>
      <c r="CA522" s="811" t="s">
        <v>1854</v>
      </c>
      <c r="CB522" s="803" t="s">
        <v>1854</v>
      </c>
      <c r="CC522" s="803" t="s">
        <v>1854</v>
      </c>
      <c r="CD522" s="803" t="s">
        <v>1854</v>
      </c>
      <c r="CE522" s="808" t="s">
        <v>1854</v>
      </c>
      <c r="CF522" s="803" t="s">
        <v>1854</v>
      </c>
      <c r="CG522" s="803" t="s">
        <v>1854</v>
      </c>
      <c r="CH522" s="803" t="s">
        <v>1854</v>
      </c>
      <c r="CI522" s="803" t="s">
        <v>1854</v>
      </c>
      <c r="CJ522" s="808" t="s">
        <v>1854</v>
      </c>
      <c r="CK522" s="811">
        <v>6.02</v>
      </c>
      <c r="CL522" s="803">
        <v>5.24</v>
      </c>
      <c r="CM522" s="803">
        <v>4.46</v>
      </c>
      <c r="CN522" s="803">
        <v>3.68</v>
      </c>
      <c r="CO522" s="808">
        <v>2.92</v>
      </c>
      <c r="CP522" s="811" t="s">
        <v>1854</v>
      </c>
      <c r="CQ522" s="803" t="s">
        <v>1854</v>
      </c>
      <c r="CR522" s="803" t="s">
        <v>1854</v>
      </c>
      <c r="CS522" s="803" t="s">
        <v>1854</v>
      </c>
      <c r="CT522" s="808" t="s">
        <v>1854</v>
      </c>
      <c r="CU522" s="1288">
        <v>-5.63</v>
      </c>
      <c r="CV522" s="1287" t="s">
        <v>1854</v>
      </c>
      <c r="CW522" s="1287" t="s">
        <v>1854</v>
      </c>
      <c r="CX522" s="1289" t="s">
        <v>1854</v>
      </c>
      <c r="CY522" s="1287">
        <v>5.63</v>
      </c>
      <c r="CZ522" s="1287" t="s">
        <v>1854</v>
      </c>
      <c r="DA522" s="1287" t="s">
        <v>1854</v>
      </c>
      <c r="DB522" s="1289" t="s">
        <v>1854</v>
      </c>
      <c r="DC522" s="788"/>
      <c r="DD522" s="816">
        <v>1</v>
      </c>
      <c r="DE522" s="817"/>
    </row>
    <row r="523" spans="1:109" ht="15.75" customHeight="1">
      <c r="A523" s="775" t="s">
        <v>1008</v>
      </c>
      <c r="B523" s="776">
        <v>517</v>
      </c>
      <c r="C523" s="792" t="s">
        <v>4039</v>
      </c>
      <c r="D523" s="776" t="s">
        <v>4031</v>
      </c>
      <c r="E523" s="776" t="s">
        <v>1819</v>
      </c>
      <c r="F523" s="788" t="s">
        <v>4040</v>
      </c>
      <c r="G523" s="793" t="s">
        <v>4041</v>
      </c>
      <c r="H523" s="794" t="s">
        <v>4042</v>
      </c>
      <c r="I523" s="795"/>
      <c r="J523" s="796">
        <v>0.5</v>
      </c>
      <c r="K523" s="796">
        <v>0.5</v>
      </c>
      <c r="L523" s="796"/>
      <c r="M523" s="796"/>
      <c r="N523" s="796"/>
      <c r="O523" s="796"/>
      <c r="P523" s="797"/>
      <c r="Q523" s="798">
        <f t="shared" si="8"/>
        <v>1</v>
      </c>
      <c r="R523" s="792" t="s">
        <v>974</v>
      </c>
      <c r="S523" s="776" t="s">
        <v>964</v>
      </c>
      <c r="T523" s="799" t="s">
        <v>965</v>
      </c>
      <c r="U523" s="776" t="s">
        <v>2676</v>
      </c>
      <c r="V523" s="776" t="s">
        <v>990</v>
      </c>
      <c r="W523" s="776" t="s">
        <v>4043</v>
      </c>
      <c r="X523" s="832">
        <v>0</v>
      </c>
      <c r="Y523" s="801" t="s">
        <v>966</v>
      </c>
      <c r="Z523" s="793" t="s">
        <v>1854</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961</v>
      </c>
      <c r="BM523" s="788" t="s">
        <v>961</v>
      </c>
      <c r="BN523" s="788" t="s">
        <v>961</v>
      </c>
      <c r="BO523" s="788" t="s">
        <v>961</v>
      </c>
      <c r="BP523" s="799" t="s">
        <v>961</v>
      </c>
      <c r="BQ523" s="811" t="s">
        <v>1854</v>
      </c>
      <c r="BR523" s="803" t="s">
        <v>1854</v>
      </c>
      <c r="BS523" s="803" t="s">
        <v>1854</v>
      </c>
      <c r="BT523" s="803" t="s">
        <v>1854</v>
      </c>
      <c r="BU523" s="808" t="s">
        <v>1854</v>
      </c>
      <c r="BV523" s="811" t="s">
        <v>1854</v>
      </c>
      <c r="BW523" s="803" t="s">
        <v>1854</v>
      </c>
      <c r="BX523" s="803" t="s">
        <v>1854</v>
      </c>
      <c r="BY523" s="803" t="s">
        <v>1854</v>
      </c>
      <c r="BZ523" s="803" t="s">
        <v>1854</v>
      </c>
      <c r="CA523" s="811" t="s">
        <v>1854</v>
      </c>
      <c r="CB523" s="803" t="s">
        <v>1854</v>
      </c>
      <c r="CC523" s="803" t="s">
        <v>1854</v>
      </c>
      <c r="CD523" s="803" t="s">
        <v>1854</v>
      </c>
      <c r="CE523" s="808" t="s">
        <v>1854</v>
      </c>
      <c r="CF523" s="803" t="s">
        <v>1854</v>
      </c>
      <c r="CG523" s="803" t="s">
        <v>1854</v>
      </c>
      <c r="CH523" s="803" t="s">
        <v>1854</v>
      </c>
      <c r="CI523" s="803" t="s">
        <v>1854</v>
      </c>
      <c r="CJ523" s="808" t="s">
        <v>1854</v>
      </c>
      <c r="CK523" s="811" t="s">
        <v>1854</v>
      </c>
      <c r="CL523" s="803" t="s">
        <v>1854</v>
      </c>
      <c r="CM523" s="803" t="s">
        <v>1854</v>
      </c>
      <c r="CN523" s="803" t="s">
        <v>1854</v>
      </c>
      <c r="CO523" s="808" t="s">
        <v>1854</v>
      </c>
      <c r="CP523" s="811" t="s">
        <v>1854</v>
      </c>
      <c r="CQ523" s="803" t="s">
        <v>1854</v>
      </c>
      <c r="CR523" s="803" t="s">
        <v>1854</v>
      </c>
      <c r="CS523" s="803" t="s">
        <v>1854</v>
      </c>
      <c r="CT523" s="808" t="s">
        <v>1854</v>
      </c>
      <c r="CU523" s="1288" t="s">
        <v>1854</v>
      </c>
      <c r="CV523" s="1287" t="s">
        <v>1854</v>
      </c>
      <c r="CW523" s="1287" t="s">
        <v>1854</v>
      </c>
      <c r="CX523" s="1289" t="s">
        <v>1854</v>
      </c>
      <c r="CY523" s="1287">
        <v>1.36E-4</v>
      </c>
      <c r="CZ523" s="1287" t="s">
        <v>1854</v>
      </c>
      <c r="DA523" s="1287" t="s">
        <v>1854</v>
      </c>
      <c r="DB523" s="1289" t="s">
        <v>1854</v>
      </c>
      <c r="DC523" s="788" t="s">
        <v>1854</v>
      </c>
      <c r="DD523" s="816">
        <v>1</v>
      </c>
      <c r="DE523" s="817" t="s">
        <v>1854</v>
      </c>
    </row>
    <row r="524" spans="1:109" ht="15.75" customHeight="1">
      <c r="A524" s="775" t="s">
        <v>1008</v>
      </c>
      <c r="B524" s="776">
        <v>518</v>
      </c>
      <c r="C524" s="792" t="s">
        <v>4044</v>
      </c>
      <c r="D524" s="776" t="s">
        <v>4031</v>
      </c>
      <c r="E524" s="776" t="s">
        <v>1819</v>
      </c>
      <c r="F524" s="788" t="s">
        <v>4045</v>
      </c>
      <c r="G524" s="793" t="s">
        <v>4046</v>
      </c>
      <c r="H524" s="794" t="s">
        <v>4047</v>
      </c>
      <c r="I524" s="795"/>
      <c r="J524" s="796">
        <v>0.5</v>
      </c>
      <c r="K524" s="796">
        <v>0.5</v>
      </c>
      <c r="L524" s="796"/>
      <c r="M524" s="796"/>
      <c r="N524" s="796"/>
      <c r="O524" s="796"/>
      <c r="P524" s="797"/>
      <c r="Q524" s="798">
        <f t="shared" si="8"/>
        <v>1</v>
      </c>
      <c r="R524" s="792" t="s">
        <v>974</v>
      </c>
      <c r="S524" s="776" t="s">
        <v>964</v>
      </c>
      <c r="T524" s="799" t="s">
        <v>965</v>
      </c>
      <c r="U524" s="776" t="s">
        <v>2030</v>
      </c>
      <c r="V524" s="776" t="s">
        <v>990</v>
      </c>
      <c r="W524" s="776" t="s">
        <v>4048</v>
      </c>
      <c r="X524" s="832">
        <v>0</v>
      </c>
      <c r="Y524" s="801" t="s">
        <v>966</v>
      </c>
      <c r="Z524" s="793" t="s">
        <v>1854</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961</v>
      </c>
      <c r="BM524" s="788" t="s">
        <v>961</v>
      </c>
      <c r="BN524" s="788" t="s">
        <v>961</v>
      </c>
      <c r="BO524" s="788" t="s">
        <v>961</v>
      </c>
      <c r="BP524" s="799" t="s">
        <v>961</v>
      </c>
      <c r="BQ524" s="811" t="s">
        <v>1854</v>
      </c>
      <c r="BR524" s="803" t="s">
        <v>1854</v>
      </c>
      <c r="BS524" s="803" t="s">
        <v>1854</v>
      </c>
      <c r="BT524" s="803" t="s">
        <v>1854</v>
      </c>
      <c r="BU524" s="808" t="s">
        <v>1854</v>
      </c>
      <c r="BV524" s="811" t="s">
        <v>1854</v>
      </c>
      <c r="BW524" s="803" t="s">
        <v>1854</v>
      </c>
      <c r="BX524" s="803" t="s">
        <v>1854</v>
      </c>
      <c r="BY524" s="803" t="s">
        <v>1854</v>
      </c>
      <c r="BZ524" s="803" t="s">
        <v>1854</v>
      </c>
      <c r="CA524" s="811" t="s">
        <v>1854</v>
      </c>
      <c r="CB524" s="803" t="s">
        <v>1854</v>
      </c>
      <c r="CC524" s="803" t="s">
        <v>1854</v>
      </c>
      <c r="CD524" s="803" t="s">
        <v>1854</v>
      </c>
      <c r="CE524" s="808" t="s">
        <v>1854</v>
      </c>
      <c r="CF524" s="803" t="s">
        <v>1854</v>
      </c>
      <c r="CG524" s="803" t="s">
        <v>1854</v>
      </c>
      <c r="CH524" s="803" t="s">
        <v>1854</v>
      </c>
      <c r="CI524" s="803" t="s">
        <v>1854</v>
      </c>
      <c r="CJ524" s="803" t="s">
        <v>1854</v>
      </c>
      <c r="CK524" s="811" t="s">
        <v>1854</v>
      </c>
      <c r="CL524" s="803" t="s">
        <v>1854</v>
      </c>
      <c r="CM524" s="803" t="s">
        <v>1854</v>
      </c>
      <c r="CN524" s="803" t="s">
        <v>1854</v>
      </c>
      <c r="CO524" s="808" t="s">
        <v>1854</v>
      </c>
      <c r="CP524" s="811" t="s">
        <v>1854</v>
      </c>
      <c r="CQ524" s="803" t="s">
        <v>1854</v>
      </c>
      <c r="CR524" s="803" t="s">
        <v>1854</v>
      </c>
      <c r="CS524" s="803" t="s">
        <v>1854</v>
      </c>
      <c r="CT524" s="808" t="s">
        <v>1854</v>
      </c>
      <c r="CU524" s="1288" t="s">
        <v>1854</v>
      </c>
      <c r="CV524" s="1287" t="s">
        <v>1854</v>
      </c>
      <c r="CW524" s="1287" t="s">
        <v>1854</v>
      </c>
      <c r="CX524" s="1289" t="s">
        <v>1854</v>
      </c>
      <c r="CY524" s="1287">
        <v>3.0600000000000001E-4</v>
      </c>
      <c r="CZ524" s="1287" t="s">
        <v>1854</v>
      </c>
      <c r="DA524" s="1287" t="s">
        <v>1854</v>
      </c>
      <c r="DB524" s="1289" t="s">
        <v>1854</v>
      </c>
      <c r="DC524" s="788" t="s">
        <v>1854</v>
      </c>
      <c r="DD524" s="816">
        <v>1</v>
      </c>
      <c r="DE524" s="817" t="s">
        <v>1854</v>
      </c>
    </row>
    <row r="525" spans="1:109" ht="15.75" customHeight="1">
      <c r="A525" s="775" t="s">
        <v>1008</v>
      </c>
      <c r="B525" s="776">
        <v>519</v>
      </c>
      <c r="C525" s="792" t="s">
        <v>4049</v>
      </c>
      <c r="D525" s="776" t="s">
        <v>4031</v>
      </c>
      <c r="E525" s="776" t="s">
        <v>1819</v>
      </c>
      <c r="F525" s="788" t="s">
        <v>4050</v>
      </c>
      <c r="G525" s="793" t="s">
        <v>4051</v>
      </c>
      <c r="H525" s="794" t="s">
        <v>4052</v>
      </c>
      <c r="I525" s="795"/>
      <c r="J525" s="796"/>
      <c r="K525" s="796"/>
      <c r="L525" s="796"/>
      <c r="M525" s="796">
        <v>1</v>
      </c>
      <c r="N525" s="796"/>
      <c r="O525" s="796"/>
      <c r="P525" s="797"/>
      <c r="Q525" s="798">
        <f t="shared" si="8"/>
        <v>1</v>
      </c>
      <c r="R525" s="792" t="s">
        <v>974</v>
      </c>
      <c r="S525" s="776" t="s">
        <v>964</v>
      </c>
      <c r="T525" s="799" t="s">
        <v>965</v>
      </c>
      <c r="U525" s="776" t="s">
        <v>2030</v>
      </c>
      <c r="V525" s="776" t="s">
        <v>990</v>
      </c>
      <c r="W525" s="776" t="s">
        <v>4053</v>
      </c>
      <c r="X525" s="832">
        <v>0</v>
      </c>
      <c r="Y525" s="801" t="s">
        <v>966</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961</v>
      </c>
      <c r="BM525" s="788" t="s">
        <v>961</v>
      </c>
      <c r="BN525" s="788" t="s">
        <v>961</v>
      </c>
      <c r="BO525" s="788" t="s">
        <v>961</v>
      </c>
      <c r="BP525" s="799" t="s">
        <v>961</v>
      </c>
      <c r="BQ525" s="846" t="s">
        <v>1854</v>
      </c>
      <c r="BR525" s="845" t="s">
        <v>1854</v>
      </c>
      <c r="BS525" s="845" t="s">
        <v>1854</v>
      </c>
      <c r="BT525" s="845" t="s">
        <v>1854</v>
      </c>
      <c r="BU525" s="847" t="s">
        <v>1854</v>
      </c>
      <c r="BV525" s="811" t="s">
        <v>1854</v>
      </c>
      <c r="BW525" s="803" t="s">
        <v>1854</v>
      </c>
      <c r="BX525" s="803" t="s">
        <v>1854</v>
      </c>
      <c r="BY525" s="803" t="s">
        <v>1854</v>
      </c>
      <c r="BZ525" s="803" t="s">
        <v>1854</v>
      </c>
      <c r="CA525" s="846" t="s">
        <v>1854</v>
      </c>
      <c r="CB525" s="845" t="s">
        <v>1854</v>
      </c>
      <c r="CC525" s="845" t="s">
        <v>1854</v>
      </c>
      <c r="CD525" s="845" t="s">
        <v>1854</v>
      </c>
      <c r="CE525" s="847" t="s">
        <v>1854</v>
      </c>
      <c r="CF525" s="845" t="s">
        <v>1854</v>
      </c>
      <c r="CG525" s="845" t="s">
        <v>1854</v>
      </c>
      <c r="CH525" s="845" t="s">
        <v>1854</v>
      </c>
      <c r="CI525" s="845" t="s">
        <v>1854</v>
      </c>
      <c r="CJ525" s="847" t="s">
        <v>1854</v>
      </c>
      <c r="CK525" s="846" t="s">
        <v>1854</v>
      </c>
      <c r="CL525" s="845" t="s">
        <v>1854</v>
      </c>
      <c r="CM525" s="845" t="s">
        <v>1854</v>
      </c>
      <c r="CN525" s="845" t="s">
        <v>1854</v>
      </c>
      <c r="CO525" s="847" t="s">
        <v>1854</v>
      </c>
      <c r="CP525" s="846" t="s">
        <v>1854</v>
      </c>
      <c r="CQ525" s="846" t="s">
        <v>1854</v>
      </c>
      <c r="CR525" s="846" t="s">
        <v>1854</v>
      </c>
      <c r="CS525" s="846" t="s">
        <v>1854</v>
      </c>
      <c r="CT525" s="846" t="s">
        <v>1854</v>
      </c>
      <c r="CU525" s="1288">
        <v>0</v>
      </c>
      <c r="CV525" s="1288" t="s">
        <v>1854</v>
      </c>
      <c r="CW525" s="1288" t="s">
        <v>1854</v>
      </c>
      <c r="CX525" s="1289" t="s">
        <v>1854</v>
      </c>
      <c r="CY525" s="1287">
        <v>1.2999999999999999E-5</v>
      </c>
      <c r="CZ525" s="1287" t="s">
        <v>1854</v>
      </c>
      <c r="DA525" s="1287" t="s">
        <v>1854</v>
      </c>
      <c r="DB525" s="1289" t="s">
        <v>1854</v>
      </c>
      <c r="DC525" s="788"/>
      <c r="DD525" s="816">
        <v>1</v>
      </c>
      <c r="DE525" s="817"/>
    </row>
    <row r="526" spans="1:109" ht="15.75" customHeight="1">
      <c r="A526" s="775" t="s">
        <v>1008</v>
      </c>
      <c r="B526" s="776">
        <v>520</v>
      </c>
      <c r="C526" s="792" t="s">
        <v>4054</v>
      </c>
      <c r="D526" s="776" t="s">
        <v>4031</v>
      </c>
      <c r="E526" s="776" t="s">
        <v>1819</v>
      </c>
      <c r="F526" s="788" t="s">
        <v>4055</v>
      </c>
      <c r="G526" s="793" t="s">
        <v>4056</v>
      </c>
      <c r="H526" s="794" t="s">
        <v>4057</v>
      </c>
      <c r="I526" s="795"/>
      <c r="J526" s="796">
        <v>0.5</v>
      </c>
      <c r="K526" s="796">
        <v>0.5</v>
      </c>
      <c r="L526" s="796"/>
      <c r="M526" s="796"/>
      <c r="N526" s="796"/>
      <c r="O526" s="796"/>
      <c r="P526" s="797"/>
      <c r="Q526" s="798">
        <f t="shared" si="8"/>
        <v>1</v>
      </c>
      <c r="R526" s="792" t="s">
        <v>963</v>
      </c>
      <c r="S526" s="776"/>
      <c r="T526" s="799"/>
      <c r="U526" s="776" t="s">
        <v>1816</v>
      </c>
      <c r="V526" s="776" t="s">
        <v>990</v>
      </c>
      <c r="W526" s="776" t="s">
        <v>4058</v>
      </c>
      <c r="X526" s="832">
        <v>0</v>
      </c>
      <c r="Y526" s="822" t="s">
        <v>966</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1854</v>
      </c>
      <c r="BR526" s="803" t="s">
        <v>1854</v>
      </c>
      <c r="BS526" s="803" t="s">
        <v>1854</v>
      </c>
      <c r="BT526" s="803" t="s">
        <v>1854</v>
      </c>
      <c r="BU526" s="808" t="s">
        <v>1854</v>
      </c>
      <c r="BV526" s="811" t="s">
        <v>1854</v>
      </c>
      <c r="BW526" s="803" t="s">
        <v>1854</v>
      </c>
      <c r="BX526" s="803" t="s">
        <v>1854</v>
      </c>
      <c r="BY526" s="803" t="s">
        <v>1854</v>
      </c>
      <c r="BZ526" s="803" t="s">
        <v>1854</v>
      </c>
      <c r="CA526" s="811" t="s">
        <v>1854</v>
      </c>
      <c r="CB526" s="803" t="s">
        <v>1854</v>
      </c>
      <c r="CC526" s="803" t="s">
        <v>1854</v>
      </c>
      <c r="CD526" s="803" t="s">
        <v>1854</v>
      </c>
      <c r="CE526" s="808" t="s">
        <v>1854</v>
      </c>
      <c r="CF526" s="803" t="s">
        <v>1854</v>
      </c>
      <c r="CG526" s="803" t="s">
        <v>1854</v>
      </c>
      <c r="CH526" s="803" t="s">
        <v>1854</v>
      </c>
      <c r="CI526" s="803" t="s">
        <v>1854</v>
      </c>
      <c r="CJ526" s="808" t="s">
        <v>1854</v>
      </c>
      <c r="CK526" s="811" t="s">
        <v>1854</v>
      </c>
      <c r="CL526" s="803" t="s">
        <v>1854</v>
      </c>
      <c r="CM526" s="803" t="s">
        <v>1854</v>
      </c>
      <c r="CN526" s="803" t="s">
        <v>1854</v>
      </c>
      <c r="CO526" s="808" t="s">
        <v>1854</v>
      </c>
      <c r="CP526" s="811" t="s">
        <v>1854</v>
      </c>
      <c r="CQ526" s="803" t="s">
        <v>1854</v>
      </c>
      <c r="CR526" s="803" t="s">
        <v>1854</v>
      </c>
      <c r="CS526" s="803" t="s">
        <v>1854</v>
      </c>
      <c r="CT526" s="808" t="s">
        <v>1854</v>
      </c>
      <c r="CU526" s="1288" t="s">
        <v>1854</v>
      </c>
      <c r="CV526" s="1287" t="s">
        <v>1854</v>
      </c>
      <c r="CW526" s="1287" t="s">
        <v>1854</v>
      </c>
      <c r="CX526" s="1289" t="s">
        <v>1854</v>
      </c>
      <c r="CY526" s="1287" t="s">
        <v>1854</v>
      </c>
      <c r="CZ526" s="1287" t="s">
        <v>1854</v>
      </c>
      <c r="DA526" s="1287" t="s">
        <v>1854</v>
      </c>
      <c r="DB526" s="1289" t="s">
        <v>1854</v>
      </c>
      <c r="DC526" s="788" t="s">
        <v>972</v>
      </c>
      <c r="DD526" s="816">
        <v>1</v>
      </c>
      <c r="DE526" s="817" t="s">
        <v>1854</v>
      </c>
    </row>
    <row r="527" spans="1:109" ht="15.75" customHeight="1">
      <c r="A527" s="775" t="s">
        <v>1008</v>
      </c>
      <c r="B527" s="776">
        <v>521</v>
      </c>
      <c r="C527" s="792" t="s">
        <v>4059</v>
      </c>
      <c r="D527" s="776" t="s">
        <v>4031</v>
      </c>
      <c r="E527" s="776" t="s">
        <v>1819</v>
      </c>
      <c r="F527" s="788" t="s">
        <v>4060</v>
      </c>
      <c r="G527" s="793" t="s">
        <v>4061</v>
      </c>
      <c r="H527" s="794" t="s">
        <v>4062</v>
      </c>
      <c r="I527" s="795"/>
      <c r="J527" s="796">
        <v>1</v>
      </c>
      <c r="K527" s="796"/>
      <c r="L527" s="796"/>
      <c r="M527" s="796"/>
      <c r="N527" s="796"/>
      <c r="O527" s="796"/>
      <c r="P527" s="797"/>
      <c r="Q527" s="798">
        <f t="shared" si="8"/>
        <v>1</v>
      </c>
      <c r="R527" s="792" t="s">
        <v>2107</v>
      </c>
      <c r="S527" s="776" t="s">
        <v>964</v>
      </c>
      <c r="T527" s="799" t="s">
        <v>976</v>
      </c>
      <c r="U527" s="776" t="s">
        <v>1822</v>
      </c>
      <c r="V527" s="776" t="s">
        <v>990</v>
      </c>
      <c r="W527" s="776" t="s">
        <v>4063</v>
      </c>
      <c r="X527" s="832">
        <v>0</v>
      </c>
      <c r="Y527" s="822" t="s">
        <v>966</v>
      </c>
      <c r="Z527" s="793" t="s">
        <v>1854</v>
      </c>
      <c r="AA527" s="788"/>
      <c r="AB527" s="788"/>
      <c r="AC527" s="788"/>
      <c r="AD527" s="788"/>
      <c r="AE527" s="788"/>
      <c r="AF527" s="802"/>
      <c r="AG527" s="938"/>
      <c r="AH527" s="938"/>
      <c r="AI527" s="938"/>
      <c r="AJ527" s="938"/>
      <c r="AK527" s="938"/>
      <c r="AL527" s="938"/>
      <c r="AM527" s="938"/>
      <c r="AN527" s="938"/>
      <c r="AO527" s="938"/>
      <c r="AP527" s="938"/>
      <c r="AQ527" s="939" t="s">
        <v>1854</v>
      </c>
      <c r="AR527" s="938" t="s">
        <v>1854</v>
      </c>
      <c r="AS527" s="938" t="s">
        <v>1854</v>
      </c>
      <c r="AT527" s="2034">
        <v>1</v>
      </c>
      <c r="AU527" s="940" t="s">
        <v>1854</v>
      </c>
      <c r="AV527" s="939"/>
      <c r="AW527" s="938"/>
      <c r="AX527" s="938"/>
      <c r="AY527" s="938"/>
      <c r="AZ527" s="938"/>
      <c r="BA527" s="938"/>
      <c r="BB527" s="938"/>
      <c r="BC527" s="938"/>
      <c r="BD527" s="938"/>
      <c r="BE527" s="938"/>
      <c r="BF527" s="938"/>
      <c r="BG527" s="938"/>
      <c r="BH527" s="938"/>
      <c r="BI527" s="938"/>
      <c r="BJ527" s="938"/>
      <c r="BK527" s="940"/>
      <c r="BL527" s="1961" t="s">
        <v>961</v>
      </c>
      <c r="BM527" s="1962" t="s">
        <v>961</v>
      </c>
      <c r="BN527" s="1962" t="s">
        <v>961</v>
      </c>
      <c r="BO527" s="1962" t="s">
        <v>961</v>
      </c>
      <c r="BP527" s="799"/>
      <c r="BQ527" s="811" t="s">
        <v>1854</v>
      </c>
      <c r="BR527" s="803" t="s">
        <v>1854</v>
      </c>
      <c r="BS527" s="803" t="s">
        <v>1854</v>
      </c>
      <c r="BT527" s="803" t="s">
        <v>1854</v>
      </c>
      <c r="BU527" s="808" t="s">
        <v>1854</v>
      </c>
      <c r="BV527" s="811" t="s">
        <v>1854</v>
      </c>
      <c r="BW527" s="803" t="s">
        <v>1854</v>
      </c>
      <c r="BX527" s="803" t="s">
        <v>1854</v>
      </c>
      <c r="BY527" s="803" t="s">
        <v>1854</v>
      </c>
      <c r="BZ527" s="803" t="s">
        <v>1854</v>
      </c>
      <c r="CA527" s="811" t="s">
        <v>1854</v>
      </c>
      <c r="CB527" s="803" t="s">
        <v>1854</v>
      </c>
      <c r="CC527" s="803" t="s">
        <v>1854</v>
      </c>
      <c r="CD527" s="803" t="s">
        <v>1854</v>
      </c>
      <c r="CE527" s="808" t="s">
        <v>1854</v>
      </c>
      <c r="CF527" s="803" t="s">
        <v>1854</v>
      </c>
      <c r="CG527" s="803" t="s">
        <v>1854</v>
      </c>
      <c r="CH527" s="803" t="s">
        <v>1854</v>
      </c>
      <c r="CI527" s="803" t="s">
        <v>1854</v>
      </c>
      <c r="CJ527" s="808" t="s">
        <v>1854</v>
      </c>
      <c r="CK527" s="811" t="s">
        <v>1854</v>
      </c>
      <c r="CL527" s="803" t="s">
        <v>1854</v>
      </c>
      <c r="CM527" s="803" t="s">
        <v>1854</v>
      </c>
      <c r="CN527" s="803" t="s">
        <v>1854</v>
      </c>
      <c r="CO527" s="808" t="s">
        <v>1854</v>
      </c>
      <c r="CP527" s="811" t="s">
        <v>1854</v>
      </c>
      <c r="CQ527" s="803" t="s">
        <v>1854</v>
      </c>
      <c r="CR527" s="803" t="s">
        <v>1854</v>
      </c>
      <c r="CS527" s="803" t="s">
        <v>1854</v>
      </c>
      <c r="CT527" s="808" t="s">
        <v>1854</v>
      </c>
      <c r="CU527" s="1288" t="s">
        <v>1854</v>
      </c>
      <c r="CV527" s="1287" t="s">
        <v>1854</v>
      </c>
      <c r="CW527" s="1287" t="s">
        <v>1854</v>
      </c>
      <c r="CX527" s="1289" t="s">
        <v>1854</v>
      </c>
      <c r="CY527" s="1287" t="s">
        <v>1854</v>
      </c>
      <c r="CZ527" s="1287" t="s">
        <v>1854</v>
      </c>
      <c r="DA527" s="1287" t="s">
        <v>1854</v>
      </c>
      <c r="DB527" s="1289" t="s">
        <v>1854</v>
      </c>
      <c r="DC527" s="788"/>
      <c r="DD527" s="816"/>
      <c r="DE527" s="817"/>
    </row>
    <row r="528" spans="1:109" ht="15.75" customHeight="1">
      <c r="A528" s="775" t="s">
        <v>1008</v>
      </c>
      <c r="B528" s="776">
        <v>522</v>
      </c>
      <c r="C528" s="792" t="s">
        <v>4064</v>
      </c>
      <c r="D528" s="776" t="s">
        <v>4031</v>
      </c>
      <c r="E528" s="776" t="s">
        <v>1808</v>
      </c>
      <c r="F528" s="788" t="s">
        <v>4065</v>
      </c>
      <c r="G528" s="793" t="s">
        <v>4066</v>
      </c>
      <c r="H528" s="794" t="s">
        <v>4067</v>
      </c>
      <c r="I528" s="795"/>
      <c r="J528" s="796"/>
      <c r="K528" s="796"/>
      <c r="L528" s="796"/>
      <c r="M528" s="796">
        <v>1</v>
      </c>
      <c r="N528" s="796"/>
      <c r="O528" s="796"/>
      <c r="P528" s="797"/>
      <c r="Q528" s="798">
        <f t="shared" si="8"/>
        <v>1</v>
      </c>
      <c r="R528" s="792" t="s">
        <v>963</v>
      </c>
      <c r="S528" s="776"/>
      <c r="T528" s="799"/>
      <c r="U528" s="776" t="s">
        <v>2590</v>
      </c>
      <c r="V528" s="776" t="s">
        <v>269</v>
      </c>
      <c r="W528" s="776" t="s">
        <v>4068</v>
      </c>
      <c r="X528" s="832">
        <v>0</v>
      </c>
      <c r="Y528" s="824" t="s">
        <v>966</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1854</v>
      </c>
      <c r="BR528" s="803" t="s">
        <v>1854</v>
      </c>
      <c r="BS528" s="803" t="s">
        <v>1854</v>
      </c>
      <c r="BT528" s="803" t="s">
        <v>1854</v>
      </c>
      <c r="BU528" s="808" t="s">
        <v>1854</v>
      </c>
      <c r="BV528" s="811" t="s">
        <v>1854</v>
      </c>
      <c r="BW528" s="803" t="s">
        <v>1854</v>
      </c>
      <c r="BX528" s="803" t="s">
        <v>1854</v>
      </c>
      <c r="BY528" s="803" t="s">
        <v>1854</v>
      </c>
      <c r="BZ528" s="803" t="s">
        <v>1854</v>
      </c>
      <c r="CA528" s="811" t="s">
        <v>1854</v>
      </c>
      <c r="CB528" s="803" t="s">
        <v>1854</v>
      </c>
      <c r="CC528" s="803" t="s">
        <v>1854</v>
      </c>
      <c r="CD528" s="803" t="s">
        <v>1854</v>
      </c>
      <c r="CE528" s="808" t="s">
        <v>1854</v>
      </c>
      <c r="CF528" s="803" t="s">
        <v>1854</v>
      </c>
      <c r="CG528" s="803" t="s">
        <v>1854</v>
      </c>
      <c r="CH528" s="803" t="s">
        <v>1854</v>
      </c>
      <c r="CI528" s="803" t="s">
        <v>1854</v>
      </c>
      <c r="CJ528" s="808" t="s">
        <v>1854</v>
      </c>
      <c r="CK528" s="811" t="s">
        <v>1854</v>
      </c>
      <c r="CL528" s="803" t="s">
        <v>1854</v>
      </c>
      <c r="CM528" s="803" t="s">
        <v>1854</v>
      </c>
      <c r="CN528" s="803" t="s">
        <v>1854</v>
      </c>
      <c r="CO528" s="808" t="s">
        <v>1854</v>
      </c>
      <c r="CP528" s="811" t="s">
        <v>1854</v>
      </c>
      <c r="CQ528" s="803" t="s">
        <v>1854</v>
      </c>
      <c r="CR528" s="803" t="s">
        <v>1854</v>
      </c>
      <c r="CS528" s="803" t="s">
        <v>1854</v>
      </c>
      <c r="CT528" s="808" t="s">
        <v>1854</v>
      </c>
      <c r="CU528" s="1288" t="s">
        <v>1854</v>
      </c>
      <c r="CV528" s="1287" t="s">
        <v>1854</v>
      </c>
      <c r="CW528" s="1287" t="s">
        <v>1854</v>
      </c>
      <c r="CX528" s="1289" t="s">
        <v>1854</v>
      </c>
      <c r="CY528" s="1287" t="s">
        <v>1854</v>
      </c>
      <c r="CZ528" s="1287" t="s">
        <v>1854</v>
      </c>
      <c r="DA528" s="1287" t="s">
        <v>1854</v>
      </c>
      <c r="DB528" s="1289" t="s">
        <v>1854</v>
      </c>
      <c r="DC528" s="788"/>
      <c r="DD528" s="816">
        <v>1</v>
      </c>
      <c r="DE528" s="817"/>
    </row>
    <row r="529" spans="1:109" ht="15.75" customHeight="1">
      <c r="A529" s="775" t="s">
        <v>1008</v>
      </c>
      <c r="B529" s="776">
        <v>523</v>
      </c>
      <c r="C529" s="792" t="s">
        <v>4069</v>
      </c>
      <c r="D529" s="776" t="s">
        <v>4070</v>
      </c>
      <c r="E529" s="776" t="s">
        <v>1801</v>
      </c>
      <c r="F529" s="788" t="s">
        <v>4071</v>
      </c>
      <c r="G529" s="793" t="s">
        <v>698</v>
      </c>
      <c r="H529" s="794" t="s">
        <v>3901</v>
      </c>
      <c r="I529" s="795"/>
      <c r="J529" s="796"/>
      <c r="K529" s="796">
        <v>1</v>
      </c>
      <c r="L529" s="796"/>
      <c r="M529" s="796"/>
      <c r="N529" s="796"/>
      <c r="O529" s="796"/>
      <c r="P529" s="797"/>
      <c r="Q529" s="798">
        <f t="shared" si="8"/>
        <v>1</v>
      </c>
      <c r="R529" s="792" t="s">
        <v>983</v>
      </c>
      <c r="S529" s="776" t="s">
        <v>964</v>
      </c>
      <c r="T529" s="799" t="s">
        <v>965</v>
      </c>
      <c r="U529" s="776" t="s">
        <v>1994</v>
      </c>
      <c r="V529" s="776" t="s">
        <v>990</v>
      </c>
      <c r="W529" s="776" t="s">
        <v>4072</v>
      </c>
      <c r="X529" s="1278">
        <v>2</v>
      </c>
      <c r="Y529" s="822" t="s">
        <v>977</v>
      </c>
      <c r="Z529" s="793" t="s">
        <v>698</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1008</v>
      </c>
      <c r="B530" s="776">
        <v>524</v>
      </c>
      <c r="C530" s="792" t="s">
        <v>4073</v>
      </c>
      <c r="D530" s="776" t="s">
        <v>4070</v>
      </c>
      <c r="E530" s="776" t="s">
        <v>1801</v>
      </c>
      <c r="F530" s="788" t="s">
        <v>4074</v>
      </c>
      <c r="G530" s="793" t="s">
        <v>2329</v>
      </c>
      <c r="H530" s="794" t="s">
        <v>4075</v>
      </c>
      <c r="I530" s="795"/>
      <c r="J530" s="796"/>
      <c r="K530" s="796">
        <v>1</v>
      </c>
      <c r="L530" s="796"/>
      <c r="M530" s="796"/>
      <c r="N530" s="796"/>
      <c r="O530" s="796"/>
      <c r="P530" s="797"/>
      <c r="Q530" s="798">
        <f t="shared" si="8"/>
        <v>1</v>
      </c>
      <c r="R530" s="792" t="s">
        <v>986</v>
      </c>
      <c r="S530" s="776" t="s">
        <v>964</v>
      </c>
      <c r="T530" s="799" t="s">
        <v>965</v>
      </c>
      <c r="U530" s="776" t="s">
        <v>1994</v>
      </c>
      <c r="V530" s="776" t="s">
        <v>990</v>
      </c>
      <c r="W530" s="776" t="s">
        <v>4076</v>
      </c>
      <c r="X530" s="832">
        <v>0</v>
      </c>
      <c r="Y530" s="825" t="s">
        <v>977</v>
      </c>
      <c r="Z530" s="793" t="s">
        <v>2329</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961</v>
      </c>
      <c r="BM530" s="788" t="s">
        <v>961</v>
      </c>
      <c r="BN530" s="788" t="s">
        <v>961</v>
      </c>
      <c r="BO530" s="788" t="s">
        <v>961</v>
      </c>
      <c r="BP530" s="799" t="s">
        <v>961</v>
      </c>
      <c r="BQ530" s="811" t="s">
        <v>1854</v>
      </c>
      <c r="BR530" s="803" t="s">
        <v>1854</v>
      </c>
      <c r="BS530" s="803" t="s">
        <v>1854</v>
      </c>
      <c r="BT530" s="803" t="s">
        <v>1854</v>
      </c>
      <c r="BU530" s="808" t="s">
        <v>1854</v>
      </c>
      <c r="BV530" s="811">
        <v>30996</v>
      </c>
      <c r="BW530" s="803">
        <v>30996</v>
      </c>
      <c r="BX530" s="803">
        <v>30996</v>
      </c>
      <c r="BY530" s="803">
        <v>30996</v>
      </c>
      <c r="BZ530" s="803">
        <v>30996</v>
      </c>
      <c r="CA530" s="811" t="s">
        <v>1854</v>
      </c>
      <c r="CB530" s="803" t="s">
        <v>1854</v>
      </c>
      <c r="CC530" s="803" t="s">
        <v>1854</v>
      </c>
      <c r="CD530" s="803" t="s">
        <v>1854</v>
      </c>
      <c r="CE530" s="808" t="s">
        <v>1854</v>
      </c>
      <c r="CF530" s="803" t="s">
        <v>1854</v>
      </c>
      <c r="CG530" s="803" t="s">
        <v>1854</v>
      </c>
      <c r="CH530" s="803" t="s">
        <v>1854</v>
      </c>
      <c r="CI530" s="803" t="s">
        <v>1854</v>
      </c>
      <c r="CJ530" s="808" t="s">
        <v>1854</v>
      </c>
      <c r="CK530" s="811">
        <v>17505</v>
      </c>
      <c r="CL530" s="803">
        <v>17220</v>
      </c>
      <c r="CM530" s="803">
        <v>16935</v>
      </c>
      <c r="CN530" s="803">
        <v>16651</v>
      </c>
      <c r="CO530" s="808">
        <v>16366</v>
      </c>
      <c r="CP530" s="811" t="s">
        <v>1854</v>
      </c>
      <c r="CQ530" s="803" t="s">
        <v>1854</v>
      </c>
      <c r="CR530" s="803" t="s">
        <v>1854</v>
      </c>
      <c r="CS530" s="803" t="s">
        <v>1854</v>
      </c>
      <c r="CT530" s="808" t="s">
        <v>1854</v>
      </c>
      <c r="CU530" s="1288">
        <v>-1.4E-3</v>
      </c>
      <c r="CV530" s="1287" t="s">
        <v>1854</v>
      </c>
      <c r="CW530" s="1287" t="s">
        <v>1854</v>
      </c>
      <c r="CX530" s="1289" t="s">
        <v>1854</v>
      </c>
      <c r="CY530" s="1287">
        <v>1.4E-3</v>
      </c>
      <c r="CZ530" s="1287" t="s">
        <v>1854</v>
      </c>
      <c r="DA530" s="1287" t="s">
        <v>1854</v>
      </c>
      <c r="DB530" s="1289" t="s">
        <v>1854</v>
      </c>
      <c r="DC530" s="788" t="s">
        <v>1854</v>
      </c>
      <c r="DD530" s="816">
        <v>1</v>
      </c>
      <c r="DE530" s="817" t="s">
        <v>1854</v>
      </c>
    </row>
    <row r="531" spans="1:109" ht="15.75" customHeight="1">
      <c r="A531" s="775" t="s">
        <v>1008</v>
      </c>
      <c r="B531" s="776">
        <v>525</v>
      </c>
      <c r="C531" s="792" t="s">
        <v>4077</v>
      </c>
      <c r="D531" s="776" t="s">
        <v>4078</v>
      </c>
      <c r="E531" s="776" t="s">
        <v>1819</v>
      </c>
      <c r="F531" s="788" t="s">
        <v>4079</v>
      </c>
      <c r="G531" s="793" t="s">
        <v>794</v>
      </c>
      <c r="H531" s="794" t="s">
        <v>3901</v>
      </c>
      <c r="I531" s="795"/>
      <c r="J531" s="796"/>
      <c r="K531" s="796">
        <v>1</v>
      </c>
      <c r="L531" s="796"/>
      <c r="M531" s="796"/>
      <c r="N531" s="796"/>
      <c r="O531" s="796"/>
      <c r="P531" s="797"/>
      <c r="Q531" s="798">
        <f t="shared" si="8"/>
        <v>1</v>
      </c>
      <c r="R531" s="792" t="s">
        <v>963</v>
      </c>
      <c r="S531" s="776" t="s">
        <v>1854</v>
      </c>
      <c r="T531" s="799" t="s">
        <v>1854</v>
      </c>
      <c r="U531" s="776" t="s">
        <v>1971</v>
      </c>
      <c r="V531" s="776" t="s">
        <v>269</v>
      </c>
      <c r="W531" s="776" t="s">
        <v>4080</v>
      </c>
      <c r="X531" s="832">
        <v>2</v>
      </c>
      <c r="Y531" s="829" t="s">
        <v>977</v>
      </c>
      <c r="Z531" s="793" t="s">
        <v>794</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1008</v>
      </c>
      <c r="B532" s="776">
        <v>526</v>
      </c>
      <c r="C532" s="792" t="s">
        <v>4081</v>
      </c>
      <c r="D532" s="776" t="s">
        <v>4078</v>
      </c>
      <c r="E532" s="776" t="s">
        <v>1801</v>
      </c>
      <c r="F532" s="788" t="s">
        <v>4082</v>
      </c>
      <c r="G532" s="793" t="s">
        <v>687</v>
      </c>
      <c r="H532" s="794" t="s">
        <v>3901</v>
      </c>
      <c r="I532" s="795"/>
      <c r="J532" s="796"/>
      <c r="K532" s="796">
        <v>1</v>
      </c>
      <c r="L532" s="796"/>
      <c r="M532" s="796"/>
      <c r="N532" s="796"/>
      <c r="O532" s="796"/>
      <c r="P532" s="797"/>
      <c r="Q532" s="798">
        <f t="shared" si="8"/>
        <v>1</v>
      </c>
      <c r="R532" s="792" t="s">
        <v>986</v>
      </c>
      <c r="S532" s="776" t="s">
        <v>964</v>
      </c>
      <c r="T532" s="799" t="s">
        <v>965</v>
      </c>
      <c r="U532" s="776" t="s">
        <v>1971</v>
      </c>
      <c r="V532" s="776" t="s">
        <v>990</v>
      </c>
      <c r="W532" s="776" t="s">
        <v>4083</v>
      </c>
      <c r="X532" s="1278">
        <v>2</v>
      </c>
      <c r="Y532" s="824" t="s">
        <v>977</v>
      </c>
      <c r="Z532" s="793" t="s">
        <v>687</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1008</v>
      </c>
      <c r="B533" s="776">
        <v>527</v>
      </c>
      <c r="C533" s="792" t="s">
        <v>4084</v>
      </c>
      <c r="D533" s="776" t="s">
        <v>4078</v>
      </c>
      <c r="E533" s="776" t="s">
        <v>1801</v>
      </c>
      <c r="F533" s="788" t="s">
        <v>4085</v>
      </c>
      <c r="G533" s="793" t="s">
        <v>4086</v>
      </c>
      <c r="H533" s="794" t="s">
        <v>4087</v>
      </c>
      <c r="I533" s="795"/>
      <c r="J533" s="796"/>
      <c r="K533" s="796">
        <v>1</v>
      </c>
      <c r="L533" s="796"/>
      <c r="M533" s="796"/>
      <c r="N533" s="796"/>
      <c r="O533" s="796"/>
      <c r="P533" s="797"/>
      <c r="Q533" s="798">
        <f t="shared" si="8"/>
        <v>1</v>
      </c>
      <c r="R533" s="792" t="s">
        <v>986</v>
      </c>
      <c r="S533" s="776" t="s">
        <v>964</v>
      </c>
      <c r="T533" s="799" t="s">
        <v>965</v>
      </c>
      <c r="U533" s="776" t="s">
        <v>1971</v>
      </c>
      <c r="V533" s="776" t="s">
        <v>990</v>
      </c>
      <c r="W533" s="776" t="s">
        <v>4088</v>
      </c>
      <c r="X533" s="832">
        <v>0</v>
      </c>
      <c r="Y533" s="829" t="s">
        <v>977</v>
      </c>
      <c r="Z533" s="793" t="s">
        <v>2011</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961</v>
      </c>
      <c r="BM533" s="788" t="s">
        <v>961</v>
      </c>
      <c r="BN533" s="788" t="s">
        <v>961</v>
      </c>
      <c r="BO533" s="788" t="s">
        <v>961</v>
      </c>
      <c r="BP533" s="799" t="s">
        <v>961</v>
      </c>
      <c r="BQ533" s="811" t="s">
        <v>1854</v>
      </c>
      <c r="BR533" s="803" t="s">
        <v>1854</v>
      </c>
      <c r="BS533" s="803" t="s">
        <v>1854</v>
      </c>
      <c r="BT533" s="803" t="s">
        <v>1854</v>
      </c>
      <c r="BU533" s="808" t="s">
        <v>1854</v>
      </c>
      <c r="BV533" s="811">
        <v>10268</v>
      </c>
      <c r="BW533" s="803">
        <v>10268</v>
      </c>
      <c r="BX533" s="803">
        <v>10268</v>
      </c>
      <c r="BY533" s="803">
        <v>10268</v>
      </c>
      <c r="BZ533" s="803">
        <v>10268</v>
      </c>
      <c r="CA533" s="811" t="s">
        <v>1854</v>
      </c>
      <c r="CB533" s="803" t="s">
        <v>1854</v>
      </c>
      <c r="CC533" s="803" t="s">
        <v>1854</v>
      </c>
      <c r="CD533" s="803" t="s">
        <v>1854</v>
      </c>
      <c r="CE533" s="808" t="s">
        <v>1854</v>
      </c>
      <c r="CF533" s="803" t="s">
        <v>1854</v>
      </c>
      <c r="CG533" s="803" t="s">
        <v>1854</v>
      </c>
      <c r="CH533" s="803" t="s">
        <v>1854</v>
      </c>
      <c r="CI533" s="803" t="s">
        <v>1854</v>
      </c>
      <c r="CJ533" s="803" t="s">
        <v>1854</v>
      </c>
      <c r="CK533" s="846">
        <v>6221</v>
      </c>
      <c r="CL533" s="845">
        <v>6017</v>
      </c>
      <c r="CM533" s="845">
        <v>5843</v>
      </c>
      <c r="CN533" s="845">
        <v>5662</v>
      </c>
      <c r="CO533" s="847">
        <v>5476</v>
      </c>
      <c r="CP533" s="811" t="s">
        <v>1854</v>
      </c>
      <c r="CQ533" s="803" t="s">
        <v>1854</v>
      </c>
      <c r="CR533" s="803" t="s">
        <v>1854</v>
      </c>
      <c r="CS533" s="803" t="s">
        <v>1854</v>
      </c>
      <c r="CT533" s="808" t="s">
        <v>1854</v>
      </c>
      <c r="CU533" s="1288">
        <v>-6.4400000000000004E-3</v>
      </c>
      <c r="CV533" s="1287" t="s">
        <v>1854</v>
      </c>
      <c r="CW533" s="1287" t="s">
        <v>1854</v>
      </c>
      <c r="CX533" s="1289" t="s">
        <v>1854</v>
      </c>
      <c r="CY533" s="1287">
        <v>5.3699999999999998E-3</v>
      </c>
      <c r="CZ533" s="1287" t="s">
        <v>1854</v>
      </c>
      <c r="DA533" s="1287" t="s">
        <v>1854</v>
      </c>
      <c r="DB533" s="1289" t="s">
        <v>1854</v>
      </c>
      <c r="DC533" s="788" t="s">
        <v>1854</v>
      </c>
      <c r="DD533" s="816">
        <v>1</v>
      </c>
      <c r="DE533" s="817" t="s">
        <v>1854</v>
      </c>
    </row>
    <row r="534" spans="1:109" ht="15.75" customHeight="1">
      <c r="A534" s="775" t="s">
        <v>1008</v>
      </c>
      <c r="B534" s="776">
        <v>528</v>
      </c>
      <c r="C534" s="792" t="s">
        <v>4089</v>
      </c>
      <c r="D534" s="776" t="s">
        <v>4078</v>
      </c>
      <c r="E534" s="776" t="s">
        <v>1819</v>
      </c>
      <c r="F534" s="788" t="s">
        <v>4090</v>
      </c>
      <c r="G534" s="793" t="s">
        <v>4091</v>
      </c>
      <c r="H534" s="794" t="s">
        <v>4092</v>
      </c>
      <c r="I534" s="795"/>
      <c r="J534" s="796"/>
      <c r="K534" s="796">
        <v>1</v>
      </c>
      <c r="L534" s="796"/>
      <c r="M534" s="796"/>
      <c r="N534" s="796"/>
      <c r="O534" s="796"/>
      <c r="P534" s="797"/>
      <c r="Q534" s="798">
        <f t="shared" si="8"/>
        <v>1</v>
      </c>
      <c r="R534" s="792" t="s">
        <v>986</v>
      </c>
      <c r="S534" s="776" t="s">
        <v>964</v>
      </c>
      <c r="T534" s="799" t="s">
        <v>965</v>
      </c>
      <c r="U534" s="776" t="s">
        <v>2313</v>
      </c>
      <c r="V534" s="776" t="s">
        <v>269</v>
      </c>
      <c r="W534" s="776" t="s">
        <v>4093</v>
      </c>
      <c r="X534" s="832">
        <v>1</v>
      </c>
      <c r="Y534" s="824" t="s">
        <v>966</v>
      </c>
      <c r="Z534" s="793" t="s">
        <v>1854</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961</v>
      </c>
      <c r="BM534" s="788" t="s">
        <v>961</v>
      </c>
      <c r="BN534" s="788" t="s">
        <v>961</v>
      </c>
      <c r="BO534" s="788" t="s">
        <v>961</v>
      </c>
      <c r="BP534" s="799" t="s">
        <v>961</v>
      </c>
      <c r="BQ534" s="811" t="s">
        <v>1854</v>
      </c>
      <c r="BR534" s="803" t="s">
        <v>1854</v>
      </c>
      <c r="BS534" s="803" t="s">
        <v>1854</v>
      </c>
      <c r="BT534" s="803" t="s">
        <v>1854</v>
      </c>
      <c r="BU534" s="808" t="s">
        <v>1854</v>
      </c>
      <c r="BV534" s="811" t="s">
        <v>1854</v>
      </c>
      <c r="BW534" s="803" t="s">
        <v>1854</v>
      </c>
      <c r="BX534" s="803" t="s">
        <v>1854</v>
      </c>
      <c r="BY534" s="803" t="s">
        <v>1854</v>
      </c>
      <c r="BZ534" s="803" t="s">
        <v>1854</v>
      </c>
      <c r="CA534" s="811" t="s">
        <v>1854</v>
      </c>
      <c r="CB534" s="803" t="s">
        <v>1854</v>
      </c>
      <c r="CC534" s="803" t="s">
        <v>1854</v>
      </c>
      <c r="CD534" s="803" t="s">
        <v>1854</v>
      </c>
      <c r="CE534" s="808" t="s">
        <v>1854</v>
      </c>
      <c r="CF534" s="803" t="s">
        <v>1854</v>
      </c>
      <c r="CG534" s="803" t="s">
        <v>1854</v>
      </c>
      <c r="CH534" s="803" t="s">
        <v>1854</v>
      </c>
      <c r="CI534" s="803" t="s">
        <v>1854</v>
      </c>
      <c r="CJ534" s="808" t="s">
        <v>1854</v>
      </c>
      <c r="CK534" s="811" t="s">
        <v>1854</v>
      </c>
      <c r="CL534" s="803" t="s">
        <v>1854</v>
      </c>
      <c r="CM534" s="803" t="s">
        <v>1854</v>
      </c>
      <c r="CN534" s="803" t="s">
        <v>1854</v>
      </c>
      <c r="CO534" s="808" t="s">
        <v>1854</v>
      </c>
      <c r="CP534" s="811" t="s">
        <v>1854</v>
      </c>
      <c r="CQ534" s="803" t="s">
        <v>1854</v>
      </c>
      <c r="CR534" s="803" t="s">
        <v>1854</v>
      </c>
      <c r="CS534" s="803" t="s">
        <v>1854</v>
      </c>
      <c r="CT534" s="808" t="s">
        <v>1854</v>
      </c>
      <c r="CU534" s="1288">
        <v>-8.5999999999999993E-2</v>
      </c>
      <c r="CV534" s="1287" t="s">
        <v>1854</v>
      </c>
      <c r="CW534" s="1287" t="s">
        <v>1854</v>
      </c>
      <c r="CX534" s="1289" t="s">
        <v>1854</v>
      </c>
      <c r="CY534" s="1287">
        <v>8.5999999999999993E-2</v>
      </c>
      <c r="CZ534" s="1287" t="s">
        <v>1854</v>
      </c>
      <c r="DA534" s="1287" t="s">
        <v>1854</v>
      </c>
      <c r="DB534" s="1289" t="s">
        <v>1854</v>
      </c>
      <c r="DC534" s="788" t="s">
        <v>1854</v>
      </c>
      <c r="DD534" s="816">
        <v>1</v>
      </c>
      <c r="DE534" s="817" t="s">
        <v>1854</v>
      </c>
    </row>
    <row r="535" spans="1:109" ht="15.75" customHeight="1">
      <c r="A535" s="775" t="s">
        <v>1008</v>
      </c>
      <c r="B535" s="776">
        <v>529</v>
      </c>
      <c r="C535" s="792" t="s">
        <v>4094</v>
      </c>
      <c r="D535" s="776" t="s">
        <v>4078</v>
      </c>
      <c r="E535" s="776" t="s">
        <v>1819</v>
      </c>
      <c r="F535" s="788" t="s">
        <v>4095</v>
      </c>
      <c r="G535" s="793" t="s">
        <v>4096</v>
      </c>
      <c r="H535" s="794" t="s">
        <v>4097</v>
      </c>
      <c r="I535" s="795"/>
      <c r="J535" s="796"/>
      <c r="K535" s="796">
        <v>1</v>
      </c>
      <c r="L535" s="796"/>
      <c r="M535" s="796"/>
      <c r="N535" s="796"/>
      <c r="O535" s="796"/>
      <c r="P535" s="797"/>
      <c r="Q535" s="798">
        <f t="shared" si="8"/>
        <v>1</v>
      </c>
      <c r="R535" s="792" t="s">
        <v>986</v>
      </c>
      <c r="S535" s="776" t="s">
        <v>964</v>
      </c>
      <c r="T535" s="799" t="s">
        <v>965</v>
      </c>
      <c r="U535" s="776" t="s">
        <v>1971</v>
      </c>
      <c r="V535" s="776" t="s">
        <v>990</v>
      </c>
      <c r="W535" s="776" t="s">
        <v>4098</v>
      </c>
      <c r="X535" s="832">
        <v>2</v>
      </c>
      <c r="Y535" s="822" t="s">
        <v>977</v>
      </c>
      <c r="Z535" s="793" t="s">
        <v>1854</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961</v>
      </c>
      <c r="BM535" s="788" t="s">
        <v>961</v>
      </c>
      <c r="BN535" s="788" t="s">
        <v>961</v>
      </c>
      <c r="BO535" s="788" t="s">
        <v>961</v>
      </c>
      <c r="BP535" s="799" t="s">
        <v>961</v>
      </c>
      <c r="BQ535" s="811" t="s">
        <v>1854</v>
      </c>
      <c r="BR535" s="803" t="s">
        <v>1854</v>
      </c>
      <c r="BS535" s="803" t="s">
        <v>1854</v>
      </c>
      <c r="BT535" s="803" t="s">
        <v>1854</v>
      </c>
      <c r="BU535" s="808" t="s">
        <v>1854</v>
      </c>
      <c r="BV535" s="811">
        <v>78.040000000000006</v>
      </c>
      <c r="BW535" s="803">
        <v>78.540000000000006</v>
      </c>
      <c r="BX535" s="803">
        <v>79.040000000000006</v>
      </c>
      <c r="BY535" s="803">
        <v>79.540000000000006</v>
      </c>
      <c r="BZ535" s="803">
        <v>80.040000000000006</v>
      </c>
      <c r="CA535" s="811" t="s">
        <v>1854</v>
      </c>
      <c r="CB535" s="803" t="s">
        <v>1854</v>
      </c>
      <c r="CC535" s="803" t="s">
        <v>1854</v>
      </c>
      <c r="CD535" s="803" t="s">
        <v>1854</v>
      </c>
      <c r="CE535" s="808" t="s">
        <v>1854</v>
      </c>
      <c r="CF535" s="803" t="s">
        <v>1854</v>
      </c>
      <c r="CG535" s="803" t="s">
        <v>1854</v>
      </c>
      <c r="CH535" s="803" t="s">
        <v>1854</v>
      </c>
      <c r="CI535" s="803" t="s">
        <v>1854</v>
      </c>
      <c r="CJ535" s="808" t="s">
        <v>1854</v>
      </c>
      <c r="CK535" s="811">
        <v>37.9</v>
      </c>
      <c r="CL535" s="803">
        <v>36.9</v>
      </c>
      <c r="CM535" s="803">
        <v>35.9</v>
      </c>
      <c r="CN535" s="803">
        <v>34.9</v>
      </c>
      <c r="CO535" s="808">
        <v>33.9</v>
      </c>
      <c r="CP535" s="811" t="s">
        <v>1854</v>
      </c>
      <c r="CQ535" s="803" t="s">
        <v>1854</v>
      </c>
      <c r="CR535" s="803" t="s">
        <v>1854</v>
      </c>
      <c r="CS535" s="803" t="s">
        <v>1854</v>
      </c>
      <c r="CT535" s="808" t="s">
        <v>1854</v>
      </c>
      <c r="CU535" s="1288">
        <v>-0.41499999999999998</v>
      </c>
      <c r="CV535" s="1287" t="s">
        <v>1854</v>
      </c>
      <c r="CW535" s="1287" t="s">
        <v>1854</v>
      </c>
      <c r="CX535" s="1289" t="s">
        <v>1854</v>
      </c>
      <c r="CY535" s="1287">
        <v>0.41499999999999998</v>
      </c>
      <c r="CZ535" s="1287" t="s">
        <v>1854</v>
      </c>
      <c r="DA535" s="1287" t="s">
        <v>1854</v>
      </c>
      <c r="DB535" s="1289" t="s">
        <v>1854</v>
      </c>
      <c r="DC535" s="788" t="s">
        <v>1854</v>
      </c>
      <c r="DD535" s="816">
        <v>1</v>
      </c>
      <c r="DE535" s="817" t="s">
        <v>1854</v>
      </c>
    </row>
    <row r="536" spans="1:109" ht="15.75" customHeight="1">
      <c r="A536" s="775" t="s">
        <v>1008</v>
      </c>
      <c r="B536" s="776">
        <v>530</v>
      </c>
      <c r="C536" s="792" t="s">
        <v>4099</v>
      </c>
      <c r="D536" s="776" t="s">
        <v>4078</v>
      </c>
      <c r="E536" s="776" t="s">
        <v>1819</v>
      </c>
      <c r="F536" s="788" t="s">
        <v>4100</v>
      </c>
      <c r="G536" s="793" t="s">
        <v>4101</v>
      </c>
      <c r="H536" s="794" t="s">
        <v>4102</v>
      </c>
      <c r="I536" s="795"/>
      <c r="J536" s="796"/>
      <c r="K536" s="796">
        <v>1</v>
      </c>
      <c r="L536" s="796"/>
      <c r="M536" s="796"/>
      <c r="N536" s="796"/>
      <c r="O536" s="796"/>
      <c r="P536" s="797"/>
      <c r="Q536" s="798">
        <f t="shared" si="8"/>
        <v>1</v>
      </c>
      <c r="R536" s="792" t="s">
        <v>986</v>
      </c>
      <c r="S536" s="776" t="s">
        <v>964</v>
      </c>
      <c r="T536" s="799" t="s">
        <v>965</v>
      </c>
      <c r="U536" s="776" t="s">
        <v>1971</v>
      </c>
      <c r="V536" s="776" t="s">
        <v>990</v>
      </c>
      <c r="W536" s="776" t="s">
        <v>4098</v>
      </c>
      <c r="X536" s="832">
        <v>2</v>
      </c>
      <c r="Y536" s="822" t="s">
        <v>977</v>
      </c>
      <c r="Z536" s="793" t="s">
        <v>1854</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961</v>
      </c>
      <c r="BM536" s="788" t="s">
        <v>961</v>
      </c>
      <c r="BN536" s="788" t="s">
        <v>961</v>
      </c>
      <c r="BO536" s="788" t="s">
        <v>961</v>
      </c>
      <c r="BP536" s="799" t="s">
        <v>961</v>
      </c>
      <c r="BQ536" s="811" t="s">
        <v>1854</v>
      </c>
      <c r="BR536" s="803" t="s">
        <v>1854</v>
      </c>
      <c r="BS536" s="803" t="s">
        <v>1854</v>
      </c>
      <c r="BT536" s="803" t="s">
        <v>1854</v>
      </c>
      <c r="BU536" s="808" t="s">
        <v>1854</v>
      </c>
      <c r="BV536" s="811">
        <v>289.93</v>
      </c>
      <c r="BW536" s="803">
        <v>301.02999999999997</v>
      </c>
      <c r="BX536" s="803">
        <v>312.13</v>
      </c>
      <c r="BY536" s="803">
        <v>323.23</v>
      </c>
      <c r="BZ536" s="803">
        <v>334.33</v>
      </c>
      <c r="CA536" s="811" t="s">
        <v>1854</v>
      </c>
      <c r="CB536" s="803" t="s">
        <v>1854</v>
      </c>
      <c r="CC536" s="803" t="s">
        <v>1854</v>
      </c>
      <c r="CD536" s="803" t="s">
        <v>1854</v>
      </c>
      <c r="CE536" s="808" t="s">
        <v>1854</v>
      </c>
      <c r="CF536" s="803" t="s">
        <v>1854</v>
      </c>
      <c r="CG536" s="803" t="s">
        <v>1854</v>
      </c>
      <c r="CH536" s="803" t="s">
        <v>1854</v>
      </c>
      <c r="CI536" s="803" t="s">
        <v>1854</v>
      </c>
      <c r="CJ536" s="808" t="s">
        <v>1854</v>
      </c>
      <c r="CK536" s="811">
        <v>153.43</v>
      </c>
      <c r="CL536" s="803">
        <v>131.22999999999999</v>
      </c>
      <c r="CM536" s="803">
        <v>109.03</v>
      </c>
      <c r="CN536" s="803">
        <v>86.83</v>
      </c>
      <c r="CO536" s="808">
        <v>64.63</v>
      </c>
      <c r="CP536" s="811" t="s">
        <v>1854</v>
      </c>
      <c r="CQ536" s="803" t="s">
        <v>1854</v>
      </c>
      <c r="CR536" s="803" t="s">
        <v>1854</v>
      </c>
      <c r="CS536" s="803" t="s">
        <v>1854</v>
      </c>
      <c r="CT536" s="808" t="s">
        <v>1854</v>
      </c>
      <c r="CU536" s="1288">
        <v>-4.2000000000000003E-2</v>
      </c>
      <c r="CV536" s="1287" t="s">
        <v>1854</v>
      </c>
      <c r="CW536" s="1287" t="s">
        <v>1854</v>
      </c>
      <c r="CX536" s="1289" t="s">
        <v>1854</v>
      </c>
      <c r="CY536" s="1287">
        <v>4.2000000000000003E-2</v>
      </c>
      <c r="CZ536" s="1287" t="s">
        <v>1854</v>
      </c>
      <c r="DA536" s="1287" t="s">
        <v>1854</v>
      </c>
      <c r="DB536" s="1289" t="s">
        <v>1854</v>
      </c>
      <c r="DC536" s="788" t="s">
        <v>1854</v>
      </c>
      <c r="DD536" s="816">
        <v>1</v>
      </c>
      <c r="DE536" s="817" t="s">
        <v>1854</v>
      </c>
    </row>
    <row r="537" spans="1:109" ht="15.75" customHeight="1">
      <c r="A537" s="775" t="s">
        <v>981</v>
      </c>
      <c r="B537" s="776">
        <v>531</v>
      </c>
      <c r="C537" s="792" t="s">
        <v>4103</v>
      </c>
      <c r="D537" s="776" t="s">
        <v>4104</v>
      </c>
      <c r="E537" s="776" t="s">
        <v>1819</v>
      </c>
      <c r="F537" s="788" t="s">
        <v>4105</v>
      </c>
      <c r="G537" s="793" t="s">
        <v>124</v>
      </c>
      <c r="H537" s="794" t="s">
        <v>4106</v>
      </c>
      <c r="I537" s="795"/>
      <c r="J537" s="796">
        <v>1</v>
      </c>
      <c r="K537" s="796"/>
      <c r="L537" s="796"/>
      <c r="M537" s="796"/>
      <c r="N537" s="796"/>
      <c r="O537" s="796"/>
      <c r="P537" s="797"/>
      <c r="Q537" s="798">
        <f t="shared" si="8"/>
        <v>1</v>
      </c>
      <c r="R537" s="792" t="s">
        <v>983</v>
      </c>
      <c r="S537" s="776" t="s">
        <v>964</v>
      </c>
      <c r="T537" s="799" t="s">
        <v>965</v>
      </c>
      <c r="U537" s="776" t="s">
        <v>1838</v>
      </c>
      <c r="V537" s="776" t="s">
        <v>990</v>
      </c>
      <c r="W537" s="776"/>
      <c r="X537" s="832">
        <v>2</v>
      </c>
      <c r="Y537" s="824" t="s">
        <v>977</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981</v>
      </c>
      <c r="B538" s="776">
        <v>532</v>
      </c>
      <c r="C538" s="792" t="s">
        <v>4107</v>
      </c>
      <c r="D538" s="776" t="s">
        <v>4104</v>
      </c>
      <c r="E538" s="776" t="s">
        <v>1808</v>
      </c>
      <c r="F538" s="788" t="s">
        <v>4108</v>
      </c>
      <c r="G538" s="793" t="s">
        <v>130</v>
      </c>
      <c r="H538" s="794" t="s">
        <v>4109</v>
      </c>
      <c r="I538" s="795"/>
      <c r="J538" s="796">
        <v>1</v>
      </c>
      <c r="K538" s="796"/>
      <c r="L538" s="796"/>
      <c r="M538" s="796"/>
      <c r="N538" s="796"/>
      <c r="O538" s="796"/>
      <c r="P538" s="797"/>
      <c r="Q538" s="798">
        <f t="shared" si="8"/>
        <v>1</v>
      </c>
      <c r="R538" s="792" t="s">
        <v>986</v>
      </c>
      <c r="S538" s="776" t="s">
        <v>964</v>
      </c>
      <c r="T538" s="799" t="s">
        <v>965</v>
      </c>
      <c r="U538" s="776" t="s">
        <v>1804</v>
      </c>
      <c r="V538" s="776" t="s">
        <v>990</v>
      </c>
      <c r="W538" s="776" t="s">
        <v>2264</v>
      </c>
      <c r="X538" s="1278">
        <v>0</v>
      </c>
      <c r="Y538" s="824" t="s">
        <v>977</v>
      </c>
      <c r="Z538" s="793" t="s">
        <v>130</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981</v>
      </c>
      <c r="B539" s="776">
        <v>533</v>
      </c>
      <c r="C539" s="792" t="s">
        <v>4110</v>
      </c>
      <c r="D539" s="776" t="s">
        <v>4104</v>
      </c>
      <c r="E539" s="776" t="s">
        <v>1801</v>
      </c>
      <c r="F539" s="788" t="s">
        <v>4111</v>
      </c>
      <c r="G539" s="793" t="s">
        <v>4112</v>
      </c>
      <c r="H539" s="794" t="s">
        <v>4113</v>
      </c>
      <c r="I539" s="795"/>
      <c r="J539" s="796">
        <v>1</v>
      </c>
      <c r="K539" s="796"/>
      <c r="L539" s="796"/>
      <c r="M539" s="796"/>
      <c r="N539" s="796"/>
      <c r="O539" s="796"/>
      <c r="P539" s="797"/>
      <c r="Q539" s="798">
        <f t="shared" si="8"/>
        <v>1</v>
      </c>
      <c r="R539" s="792" t="s">
        <v>986</v>
      </c>
      <c r="S539" s="776" t="s">
        <v>964</v>
      </c>
      <c r="T539" s="799" t="s">
        <v>965</v>
      </c>
      <c r="U539" s="776" t="s">
        <v>2062</v>
      </c>
      <c r="V539" s="776" t="s">
        <v>990</v>
      </c>
      <c r="W539" s="776" t="s">
        <v>4114</v>
      </c>
      <c r="X539" s="832">
        <v>2</v>
      </c>
      <c r="Y539" s="824" t="s">
        <v>977</v>
      </c>
      <c r="Z539" s="793" t="s">
        <v>1914</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961</v>
      </c>
      <c r="BM539" s="788" t="s">
        <v>961</v>
      </c>
      <c r="BN539" s="788" t="s">
        <v>961</v>
      </c>
      <c r="BO539" s="788" t="s">
        <v>961</v>
      </c>
      <c r="BP539" s="799" t="s">
        <v>961</v>
      </c>
      <c r="BQ539" s="811" t="s">
        <v>1854</v>
      </c>
      <c r="BR539" s="803" t="s">
        <v>1854</v>
      </c>
      <c r="BS539" s="803" t="s">
        <v>1854</v>
      </c>
      <c r="BT539" s="803" t="s">
        <v>1854</v>
      </c>
      <c r="BU539" s="808" t="s">
        <v>1854</v>
      </c>
      <c r="BV539" s="1424">
        <v>4.4800000000000004</v>
      </c>
      <c r="BW539" s="1372">
        <v>4.4800000000000004</v>
      </c>
      <c r="BX539" s="1372">
        <v>4.4800000000000004</v>
      </c>
      <c r="BY539" s="1372">
        <v>4.4800000000000004</v>
      </c>
      <c r="BZ539" s="1373">
        <v>4.4800000000000004</v>
      </c>
      <c r="CA539" s="811" t="s">
        <v>1854</v>
      </c>
      <c r="CB539" s="803" t="s">
        <v>1854</v>
      </c>
      <c r="CC539" s="803" t="s">
        <v>1854</v>
      </c>
      <c r="CD539" s="803" t="s">
        <v>1854</v>
      </c>
      <c r="CE539" s="808" t="s">
        <v>1854</v>
      </c>
      <c r="CF539" s="803" t="s">
        <v>1854</v>
      </c>
      <c r="CG539" s="803" t="s">
        <v>1854</v>
      </c>
      <c r="CH539" s="803" t="s">
        <v>1854</v>
      </c>
      <c r="CI539" s="803" t="s">
        <v>1854</v>
      </c>
      <c r="CJ539" s="808" t="s">
        <v>1854</v>
      </c>
      <c r="CK539" s="811">
        <v>1.08</v>
      </c>
      <c r="CL539" s="803">
        <v>0.95</v>
      </c>
      <c r="CM539" s="803">
        <v>0.83</v>
      </c>
      <c r="CN539" s="803">
        <v>0.71</v>
      </c>
      <c r="CO539" s="808">
        <v>0.57999999999999996</v>
      </c>
      <c r="CP539" s="811" t="s">
        <v>1854</v>
      </c>
      <c r="CQ539" s="803" t="s">
        <v>1854</v>
      </c>
      <c r="CR539" s="803" t="s">
        <v>1854</v>
      </c>
      <c r="CS539" s="803" t="s">
        <v>1854</v>
      </c>
      <c r="CT539" s="808" t="s">
        <v>1854</v>
      </c>
      <c r="CU539" s="1288">
        <v>-2.407</v>
      </c>
      <c r="CV539" s="1287" t="s">
        <v>1854</v>
      </c>
      <c r="CW539" s="1287" t="s">
        <v>1854</v>
      </c>
      <c r="CX539" s="1289" t="s">
        <v>1854</v>
      </c>
      <c r="CY539" s="1287">
        <v>2.407</v>
      </c>
      <c r="CZ539" s="1287" t="s">
        <v>1854</v>
      </c>
      <c r="DA539" s="1287" t="s">
        <v>1854</v>
      </c>
      <c r="DB539" s="1289" t="s">
        <v>1854</v>
      </c>
      <c r="DC539" s="788"/>
      <c r="DD539" s="816">
        <v>1</v>
      </c>
      <c r="DE539" s="817"/>
    </row>
    <row r="540" spans="1:109" ht="15.75" customHeight="1">
      <c r="A540" s="775" t="s">
        <v>981</v>
      </c>
      <c r="B540" s="776">
        <v>534</v>
      </c>
      <c r="C540" s="792" t="s">
        <v>4115</v>
      </c>
      <c r="D540" s="776" t="s">
        <v>4104</v>
      </c>
      <c r="E540" s="776" t="s">
        <v>1819</v>
      </c>
      <c r="F540" s="788" t="s">
        <v>4116</v>
      </c>
      <c r="G540" s="793" t="s">
        <v>154</v>
      </c>
      <c r="H540" s="794" t="s">
        <v>4117</v>
      </c>
      <c r="I540" s="795"/>
      <c r="J540" s="796">
        <v>1</v>
      </c>
      <c r="K540" s="796"/>
      <c r="L540" s="796"/>
      <c r="M540" s="796"/>
      <c r="N540" s="796"/>
      <c r="O540" s="796"/>
      <c r="P540" s="797"/>
      <c r="Q540" s="798">
        <f t="shared" si="8"/>
        <v>1</v>
      </c>
      <c r="R540" s="792" t="s">
        <v>983</v>
      </c>
      <c r="S540" s="776" t="s">
        <v>964</v>
      </c>
      <c r="T540" s="799" t="s">
        <v>965</v>
      </c>
      <c r="U540" s="776" t="s">
        <v>1987</v>
      </c>
      <c r="V540" s="776" t="s">
        <v>990</v>
      </c>
      <c r="W540" s="776" t="s">
        <v>4118</v>
      </c>
      <c r="X540" s="832">
        <v>1</v>
      </c>
      <c r="Y540" s="824" t="s">
        <v>977</v>
      </c>
      <c r="Z540" s="793" t="s">
        <v>154</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981</v>
      </c>
      <c r="B541" s="776">
        <v>535</v>
      </c>
      <c r="C541" s="792" t="s">
        <v>4119</v>
      </c>
      <c r="D541" s="776" t="s">
        <v>4104</v>
      </c>
      <c r="E541" s="776" t="s">
        <v>1819</v>
      </c>
      <c r="F541" s="788" t="s">
        <v>4120</v>
      </c>
      <c r="G541" s="793" t="s">
        <v>160</v>
      </c>
      <c r="H541" s="794" t="s">
        <v>4121</v>
      </c>
      <c r="I541" s="795"/>
      <c r="J541" s="796">
        <v>1</v>
      </c>
      <c r="K541" s="796"/>
      <c r="L541" s="796"/>
      <c r="M541" s="796"/>
      <c r="N541" s="796"/>
      <c r="O541" s="796"/>
      <c r="P541" s="797"/>
      <c r="Q541" s="798">
        <f t="shared" si="8"/>
        <v>1</v>
      </c>
      <c r="R541" s="792" t="s">
        <v>983</v>
      </c>
      <c r="S541" s="776" t="s">
        <v>964</v>
      </c>
      <c r="T541" s="799" t="s">
        <v>965</v>
      </c>
      <c r="U541" s="776" t="s">
        <v>1827</v>
      </c>
      <c r="V541" s="776" t="s">
        <v>269</v>
      </c>
      <c r="W541" s="776"/>
      <c r="X541" s="832">
        <v>2</v>
      </c>
      <c r="Y541" s="824" t="s">
        <v>977</v>
      </c>
      <c r="Z541" s="793" t="s">
        <v>160</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981</v>
      </c>
      <c r="B542" s="776">
        <v>536</v>
      </c>
      <c r="C542" s="792" t="s">
        <v>4122</v>
      </c>
      <c r="D542" s="776" t="s">
        <v>4104</v>
      </c>
      <c r="E542" s="776" t="s">
        <v>1819</v>
      </c>
      <c r="F542" s="788" t="s">
        <v>4123</v>
      </c>
      <c r="G542" s="793" t="s">
        <v>4124</v>
      </c>
      <c r="H542" s="794" t="s">
        <v>4125</v>
      </c>
      <c r="I542" s="795"/>
      <c r="J542" s="796">
        <v>1</v>
      </c>
      <c r="K542" s="796"/>
      <c r="L542" s="796"/>
      <c r="M542" s="796"/>
      <c r="N542" s="796"/>
      <c r="O542" s="796"/>
      <c r="P542" s="797"/>
      <c r="Q542" s="798">
        <f t="shared" si="8"/>
        <v>1</v>
      </c>
      <c r="R542" s="792" t="s">
        <v>963</v>
      </c>
      <c r="S542" s="776"/>
      <c r="T542" s="799"/>
      <c r="U542" s="776" t="s">
        <v>1838</v>
      </c>
      <c r="V542" s="776" t="s">
        <v>990</v>
      </c>
      <c r="W542" s="776"/>
      <c r="X542" s="832">
        <v>3</v>
      </c>
      <c r="Y542" s="824" t="s">
        <v>977</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1854</v>
      </c>
      <c r="BR542" s="803" t="s">
        <v>1854</v>
      </c>
      <c r="BS542" s="803" t="s">
        <v>1854</v>
      </c>
      <c r="BT542" s="803" t="s">
        <v>1854</v>
      </c>
      <c r="BU542" s="808" t="s">
        <v>1854</v>
      </c>
      <c r="BV542" s="811" t="s">
        <v>1854</v>
      </c>
      <c r="BW542" s="803" t="s">
        <v>1854</v>
      </c>
      <c r="BX542" s="803" t="s">
        <v>1854</v>
      </c>
      <c r="BY542" s="803" t="s">
        <v>1854</v>
      </c>
      <c r="BZ542" s="803" t="s">
        <v>1854</v>
      </c>
      <c r="CA542" s="811" t="s">
        <v>1854</v>
      </c>
      <c r="CB542" s="803" t="s">
        <v>1854</v>
      </c>
      <c r="CC542" s="803" t="s">
        <v>1854</v>
      </c>
      <c r="CD542" s="803" t="s">
        <v>1854</v>
      </c>
      <c r="CE542" s="808" t="s">
        <v>1854</v>
      </c>
      <c r="CF542" s="803" t="s">
        <v>1854</v>
      </c>
      <c r="CG542" s="803" t="s">
        <v>1854</v>
      </c>
      <c r="CH542" s="803" t="s">
        <v>1854</v>
      </c>
      <c r="CI542" s="803" t="s">
        <v>1854</v>
      </c>
      <c r="CJ542" s="803" t="s">
        <v>1854</v>
      </c>
      <c r="CK542" s="811" t="s">
        <v>1854</v>
      </c>
      <c r="CL542" s="803" t="s">
        <v>1854</v>
      </c>
      <c r="CM542" s="803" t="s">
        <v>1854</v>
      </c>
      <c r="CN542" s="803" t="s">
        <v>1854</v>
      </c>
      <c r="CO542" s="808" t="s">
        <v>1854</v>
      </c>
      <c r="CP542" s="811" t="s">
        <v>1854</v>
      </c>
      <c r="CQ542" s="803" t="s">
        <v>1854</v>
      </c>
      <c r="CR542" s="803" t="s">
        <v>1854</v>
      </c>
      <c r="CS542" s="803" t="s">
        <v>1854</v>
      </c>
      <c r="CT542" s="808" t="s">
        <v>1854</v>
      </c>
      <c r="CU542" s="1288" t="s">
        <v>1854</v>
      </c>
      <c r="CV542" s="1287" t="s">
        <v>1854</v>
      </c>
      <c r="CW542" s="1287" t="s">
        <v>1854</v>
      </c>
      <c r="CX542" s="1289" t="s">
        <v>1854</v>
      </c>
      <c r="CY542" s="1287" t="s">
        <v>1854</v>
      </c>
      <c r="CZ542" s="1287" t="s">
        <v>1854</v>
      </c>
      <c r="DA542" s="1287" t="s">
        <v>1854</v>
      </c>
      <c r="DB542" s="1289" t="s">
        <v>1854</v>
      </c>
      <c r="DC542" s="788"/>
      <c r="DD542" s="816">
        <v>1</v>
      </c>
      <c r="DE542" s="817"/>
    </row>
    <row r="543" spans="1:109" ht="15.75" customHeight="1">
      <c r="A543" s="775" t="s">
        <v>981</v>
      </c>
      <c r="B543" s="776">
        <v>537</v>
      </c>
      <c r="C543" s="792" t="s">
        <v>4126</v>
      </c>
      <c r="D543" s="776" t="s">
        <v>4104</v>
      </c>
      <c r="E543" s="776" t="s">
        <v>1819</v>
      </c>
      <c r="F543" s="788" t="s">
        <v>4127</v>
      </c>
      <c r="G543" s="793" t="s">
        <v>4128</v>
      </c>
      <c r="H543" s="794" t="s">
        <v>4129</v>
      </c>
      <c r="I543" s="795">
        <v>1</v>
      </c>
      <c r="J543" s="796"/>
      <c r="K543" s="796"/>
      <c r="L543" s="796"/>
      <c r="M543" s="796"/>
      <c r="N543" s="796"/>
      <c r="O543" s="796"/>
      <c r="P543" s="797"/>
      <c r="Q543" s="798">
        <f t="shared" si="8"/>
        <v>1</v>
      </c>
      <c r="R543" s="792" t="s">
        <v>963</v>
      </c>
      <c r="S543" s="776"/>
      <c r="T543" s="799"/>
      <c r="U543" s="776" t="s">
        <v>1879</v>
      </c>
      <c r="V543" s="776" t="s">
        <v>990</v>
      </c>
      <c r="W543" s="776"/>
      <c r="X543" s="832">
        <v>0</v>
      </c>
      <c r="Y543" s="824" t="s">
        <v>977</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1854</v>
      </c>
      <c r="BR543" s="803" t="s">
        <v>1854</v>
      </c>
      <c r="BS543" s="803" t="s">
        <v>1854</v>
      </c>
      <c r="BT543" s="803" t="s">
        <v>1854</v>
      </c>
      <c r="BU543" s="808" t="s">
        <v>1854</v>
      </c>
      <c r="BV543" s="811" t="s">
        <v>1854</v>
      </c>
      <c r="BW543" s="803" t="s">
        <v>1854</v>
      </c>
      <c r="BX543" s="803" t="s">
        <v>1854</v>
      </c>
      <c r="BY543" s="803" t="s">
        <v>1854</v>
      </c>
      <c r="BZ543" s="803" t="s">
        <v>1854</v>
      </c>
      <c r="CA543" s="811" t="s">
        <v>1854</v>
      </c>
      <c r="CB543" s="803" t="s">
        <v>1854</v>
      </c>
      <c r="CC543" s="803" t="s">
        <v>1854</v>
      </c>
      <c r="CD543" s="803" t="s">
        <v>1854</v>
      </c>
      <c r="CE543" s="808" t="s">
        <v>1854</v>
      </c>
      <c r="CF543" s="803" t="s">
        <v>1854</v>
      </c>
      <c r="CG543" s="803" t="s">
        <v>1854</v>
      </c>
      <c r="CH543" s="803" t="s">
        <v>1854</v>
      </c>
      <c r="CI543" s="803" t="s">
        <v>1854</v>
      </c>
      <c r="CJ543" s="808" t="s">
        <v>1854</v>
      </c>
      <c r="CK543" s="811" t="s">
        <v>1854</v>
      </c>
      <c r="CL543" s="803" t="s">
        <v>1854</v>
      </c>
      <c r="CM543" s="803" t="s">
        <v>1854</v>
      </c>
      <c r="CN543" s="803" t="s">
        <v>1854</v>
      </c>
      <c r="CO543" s="808" t="s">
        <v>1854</v>
      </c>
      <c r="CP543" s="811" t="s">
        <v>1854</v>
      </c>
      <c r="CQ543" s="803" t="s">
        <v>1854</v>
      </c>
      <c r="CR543" s="803" t="s">
        <v>1854</v>
      </c>
      <c r="CS543" s="803" t="s">
        <v>1854</v>
      </c>
      <c r="CT543" s="808" t="s">
        <v>1854</v>
      </c>
      <c r="CU543" s="1288" t="s">
        <v>1854</v>
      </c>
      <c r="CV543" s="1287" t="s">
        <v>1854</v>
      </c>
      <c r="CW543" s="1287" t="s">
        <v>1854</v>
      </c>
      <c r="CX543" s="1289" t="s">
        <v>1854</v>
      </c>
      <c r="CY543" s="1287" t="s">
        <v>1854</v>
      </c>
      <c r="CZ543" s="1287" t="s">
        <v>1854</v>
      </c>
      <c r="DA543" s="1287" t="s">
        <v>1854</v>
      </c>
      <c r="DB543" s="1289" t="s">
        <v>1854</v>
      </c>
      <c r="DC543" s="788"/>
      <c r="DD543" s="816">
        <v>1</v>
      </c>
      <c r="DE543" s="817"/>
    </row>
    <row r="544" spans="1:109" ht="15.75" customHeight="1">
      <c r="A544" s="775" t="s">
        <v>981</v>
      </c>
      <c r="B544" s="776">
        <v>538</v>
      </c>
      <c r="C544" s="792" t="s">
        <v>4130</v>
      </c>
      <c r="D544" s="776" t="s">
        <v>4104</v>
      </c>
      <c r="E544" s="776" t="s">
        <v>1819</v>
      </c>
      <c r="F544" s="788" t="s">
        <v>4131</v>
      </c>
      <c r="G544" s="793" t="s">
        <v>4132</v>
      </c>
      <c r="H544" s="794" t="s">
        <v>4133</v>
      </c>
      <c r="I544" s="795"/>
      <c r="J544" s="796">
        <v>1</v>
      </c>
      <c r="K544" s="796"/>
      <c r="L544" s="796"/>
      <c r="M544" s="796"/>
      <c r="N544" s="796"/>
      <c r="O544" s="796"/>
      <c r="P544" s="797"/>
      <c r="Q544" s="798">
        <f t="shared" si="8"/>
        <v>1</v>
      </c>
      <c r="R544" s="792" t="s">
        <v>986</v>
      </c>
      <c r="S544" s="776" t="s">
        <v>964</v>
      </c>
      <c r="T544" s="799" t="s">
        <v>965</v>
      </c>
      <c r="U544" s="776" t="s">
        <v>1838</v>
      </c>
      <c r="V544" s="776" t="s">
        <v>990</v>
      </c>
      <c r="W544" s="776"/>
      <c r="X544" s="832">
        <v>0</v>
      </c>
      <c r="Y544" s="824" t="s">
        <v>966</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1854</v>
      </c>
      <c r="BM544" s="803" t="s">
        <v>1854</v>
      </c>
      <c r="BN544" s="803" t="s">
        <v>1854</v>
      </c>
      <c r="BO544" s="803" t="s">
        <v>1854</v>
      </c>
      <c r="BP544" s="799" t="s">
        <v>961</v>
      </c>
      <c r="BQ544" s="811" t="s">
        <v>1854</v>
      </c>
      <c r="BR544" s="803" t="s">
        <v>1854</v>
      </c>
      <c r="BS544" s="803" t="s">
        <v>1854</v>
      </c>
      <c r="BT544" s="803" t="s">
        <v>1854</v>
      </c>
      <c r="BU544" s="808" t="s">
        <v>1854</v>
      </c>
      <c r="BV544" s="811" t="s">
        <v>1854</v>
      </c>
      <c r="BW544" s="803" t="s">
        <v>1854</v>
      </c>
      <c r="BX544" s="803" t="s">
        <v>1854</v>
      </c>
      <c r="BY544" s="803" t="s">
        <v>1854</v>
      </c>
      <c r="BZ544" s="803" t="s">
        <v>1854</v>
      </c>
      <c r="CA544" s="811" t="s">
        <v>1854</v>
      </c>
      <c r="CB544" s="803" t="s">
        <v>1854</v>
      </c>
      <c r="CC544" s="803" t="s">
        <v>1854</v>
      </c>
      <c r="CD544" s="803" t="s">
        <v>1854</v>
      </c>
      <c r="CE544" s="808" t="s">
        <v>1854</v>
      </c>
      <c r="CF544" s="803" t="s">
        <v>1854</v>
      </c>
      <c r="CG544" s="803" t="s">
        <v>1854</v>
      </c>
      <c r="CH544" s="803" t="s">
        <v>1854</v>
      </c>
      <c r="CI544" s="803" t="s">
        <v>1854</v>
      </c>
      <c r="CJ544" s="808" t="s">
        <v>1854</v>
      </c>
      <c r="CK544" s="811">
        <v>0</v>
      </c>
      <c r="CL544" s="803">
        <v>0</v>
      </c>
      <c r="CM544" s="803">
        <v>0</v>
      </c>
      <c r="CN544" s="803">
        <v>0</v>
      </c>
      <c r="CO544" s="808">
        <v>14000</v>
      </c>
      <c r="CP544" s="811" t="s">
        <v>1854</v>
      </c>
      <c r="CQ544" s="803" t="s">
        <v>1854</v>
      </c>
      <c r="CR544" s="803" t="s">
        <v>1854</v>
      </c>
      <c r="CS544" s="803" t="s">
        <v>1854</v>
      </c>
      <c r="CT544" s="808" t="s">
        <v>1854</v>
      </c>
      <c r="CU544" s="1288">
        <v>-8.9999999999999998E-4</v>
      </c>
      <c r="CV544" s="1287" t="s">
        <v>1854</v>
      </c>
      <c r="CW544" s="1287" t="s">
        <v>1854</v>
      </c>
      <c r="CX544" s="1289" t="s">
        <v>1854</v>
      </c>
      <c r="CY544" s="1287">
        <v>1.1000000000000001E-3</v>
      </c>
      <c r="CZ544" s="1287" t="s">
        <v>1854</v>
      </c>
      <c r="DA544" s="1287" t="s">
        <v>1854</v>
      </c>
      <c r="DB544" s="1289" t="s">
        <v>1854</v>
      </c>
      <c r="DC544" s="788"/>
      <c r="DD544" s="816">
        <v>1</v>
      </c>
      <c r="DE544" s="817"/>
    </row>
    <row r="545" spans="1:109" ht="15.75" customHeight="1">
      <c r="A545" s="775" t="s">
        <v>981</v>
      </c>
      <c r="B545" s="776">
        <v>539</v>
      </c>
      <c r="C545" s="792" t="s">
        <v>4134</v>
      </c>
      <c r="D545" s="776" t="s">
        <v>4135</v>
      </c>
      <c r="E545" s="776" t="s">
        <v>1801</v>
      </c>
      <c r="F545" s="788" t="s">
        <v>4136</v>
      </c>
      <c r="G545" s="793" t="s">
        <v>1016</v>
      </c>
      <c r="H545" s="794" t="s">
        <v>4137</v>
      </c>
      <c r="I545" s="795"/>
      <c r="J545" s="796"/>
      <c r="K545" s="796">
        <v>1</v>
      </c>
      <c r="L545" s="796"/>
      <c r="M545" s="796"/>
      <c r="N545" s="796"/>
      <c r="O545" s="796"/>
      <c r="P545" s="797"/>
      <c r="Q545" s="798">
        <f t="shared" si="8"/>
        <v>1</v>
      </c>
      <c r="R545" s="792" t="s">
        <v>983</v>
      </c>
      <c r="S545" s="776" t="s">
        <v>964</v>
      </c>
      <c r="T545" s="799" t="s">
        <v>965</v>
      </c>
      <c r="U545" s="776" t="s">
        <v>3548</v>
      </c>
      <c r="V545" s="776" t="s">
        <v>269</v>
      </c>
      <c r="W545" s="776"/>
      <c r="X545" s="832">
        <v>2</v>
      </c>
      <c r="Y545" s="824" t="s">
        <v>966</v>
      </c>
      <c r="Z545" s="793" t="s">
        <v>1016</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981</v>
      </c>
      <c r="B546" s="776">
        <v>540</v>
      </c>
      <c r="C546" s="792" t="s">
        <v>4138</v>
      </c>
      <c r="D546" s="776"/>
      <c r="E546" s="776"/>
      <c r="F546" s="788" t="s">
        <v>4139</v>
      </c>
      <c r="G546" s="793" t="s">
        <v>4140</v>
      </c>
      <c r="H546" s="794"/>
      <c r="I546" s="795"/>
      <c r="J546" s="796"/>
      <c r="K546" s="796"/>
      <c r="L546" s="796"/>
      <c r="M546" s="796"/>
      <c r="N546" s="796"/>
      <c r="O546" s="796"/>
      <c r="P546" s="797"/>
      <c r="Q546" s="798">
        <f t="shared" si="8"/>
        <v>0</v>
      </c>
      <c r="R546" s="792" t="s">
        <v>963</v>
      </c>
      <c r="S546" s="776"/>
      <c r="T546" s="799"/>
      <c r="U546" s="776"/>
      <c r="V546" s="859" t="s">
        <v>269</v>
      </c>
      <c r="W546" s="776"/>
      <c r="X546" s="832">
        <v>2</v>
      </c>
      <c r="Y546" s="824" t="s">
        <v>966</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1854</v>
      </c>
      <c r="BR546" s="803" t="s">
        <v>1854</v>
      </c>
      <c r="BS546" s="803" t="s">
        <v>1854</v>
      </c>
      <c r="BT546" s="803" t="s">
        <v>1854</v>
      </c>
      <c r="BU546" s="808" t="s">
        <v>1854</v>
      </c>
      <c r="BV546" s="809" t="s">
        <v>1854</v>
      </c>
      <c r="BW546" s="810" t="s">
        <v>1854</v>
      </c>
      <c r="BX546" s="810" t="s">
        <v>1854</v>
      </c>
      <c r="BY546" s="810" t="s">
        <v>1854</v>
      </c>
      <c r="BZ546" s="810" t="s">
        <v>1854</v>
      </c>
      <c r="CA546" s="809" t="s">
        <v>1854</v>
      </c>
      <c r="CB546" s="810" t="s">
        <v>1854</v>
      </c>
      <c r="CC546" s="810" t="s">
        <v>1854</v>
      </c>
      <c r="CD546" s="810" t="s">
        <v>1854</v>
      </c>
      <c r="CE546" s="823" t="s">
        <v>1854</v>
      </c>
      <c r="CF546" s="803" t="s">
        <v>1854</v>
      </c>
      <c r="CG546" s="803" t="s">
        <v>1854</v>
      </c>
      <c r="CH546" s="803" t="s">
        <v>1854</v>
      </c>
      <c r="CI546" s="803" t="s">
        <v>1854</v>
      </c>
      <c r="CJ546" s="808" t="s">
        <v>1854</v>
      </c>
      <c r="CK546" s="811" t="s">
        <v>1854</v>
      </c>
      <c r="CL546" s="803" t="s">
        <v>1854</v>
      </c>
      <c r="CM546" s="803" t="s">
        <v>1854</v>
      </c>
      <c r="CN546" s="803" t="s">
        <v>1854</v>
      </c>
      <c r="CO546" s="808" t="s">
        <v>1854</v>
      </c>
      <c r="CP546" s="811" t="s">
        <v>1854</v>
      </c>
      <c r="CQ546" s="803" t="s">
        <v>1854</v>
      </c>
      <c r="CR546" s="803" t="s">
        <v>1854</v>
      </c>
      <c r="CS546" s="803" t="s">
        <v>1854</v>
      </c>
      <c r="CT546" s="808" t="s">
        <v>1854</v>
      </c>
      <c r="CU546" s="1288" t="s">
        <v>1854</v>
      </c>
      <c r="CV546" s="1287" t="s">
        <v>1854</v>
      </c>
      <c r="CW546" s="1287" t="s">
        <v>1854</v>
      </c>
      <c r="CX546" s="1289" t="s">
        <v>1854</v>
      </c>
      <c r="CY546" s="1287" t="s">
        <v>1854</v>
      </c>
      <c r="CZ546" s="1287" t="s">
        <v>1854</v>
      </c>
      <c r="DA546" s="1287" t="s">
        <v>1854</v>
      </c>
      <c r="DB546" s="1289" t="s">
        <v>1854</v>
      </c>
      <c r="DC546" s="788"/>
      <c r="DD546" s="816"/>
      <c r="DE546" s="817"/>
    </row>
    <row r="547" spans="1:109" ht="15.75" customHeight="1">
      <c r="A547" s="775" t="s">
        <v>981</v>
      </c>
      <c r="B547" s="776">
        <v>541</v>
      </c>
      <c r="C547" s="792" t="s">
        <v>4141</v>
      </c>
      <c r="D547" s="776" t="s">
        <v>4135</v>
      </c>
      <c r="E547" s="776" t="s">
        <v>1801</v>
      </c>
      <c r="F547" s="788" t="s">
        <v>4142</v>
      </c>
      <c r="G547" s="793" t="s">
        <v>691</v>
      </c>
      <c r="H547" s="794" t="s">
        <v>4143</v>
      </c>
      <c r="I547" s="795"/>
      <c r="J547" s="796">
        <v>0</v>
      </c>
      <c r="K547" s="796">
        <v>1</v>
      </c>
      <c r="L547" s="796"/>
      <c r="M547" s="796"/>
      <c r="N547" s="796"/>
      <c r="O547" s="796"/>
      <c r="P547" s="797"/>
      <c r="Q547" s="798">
        <f t="shared" si="8"/>
        <v>1</v>
      </c>
      <c r="R547" s="792" t="s">
        <v>986</v>
      </c>
      <c r="S547" s="776" t="s">
        <v>964</v>
      </c>
      <c r="T547" s="799" t="s">
        <v>965</v>
      </c>
      <c r="U547" s="776" t="s">
        <v>691</v>
      </c>
      <c r="V547" s="776" t="s">
        <v>990</v>
      </c>
      <c r="W547" s="776" t="s">
        <v>4144</v>
      </c>
      <c r="X547" s="1278">
        <v>2</v>
      </c>
      <c r="Y547" s="824" t="s">
        <v>977</v>
      </c>
      <c r="Z547" s="793" t="s">
        <v>691</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981</v>
      </c>
      <c r="B548" s="776">
        <v>542</v>
      </c>
      <c r="C548" s="792" t="s">
        <v>4145</v>
      </c>
      <c r="D548" s="776" t="s">
        <v>4135</v>
      </c>
      <c r="E548" s="776" t="s">
        <v>1801</v>
      </c>
      <c r="F548" s="788" t="s">
        <v>4146</v>
      </c>
      <c r="G548" s="793" t="s">
        <v>625</v>
      </c>
      <c r="H548" s="794" t="s">
        <v>4147</v>
      </c>
      <c r="I548" s="795"/>
      <c r="J548" s="796">
        <v>1</v>
      </c>
      <c r="K548" s="796"/>
      <c r="L548" s="796"/>
      <c r="M548" s="796"/>
      <c r="N548" s="796"/>
      <c r="O548" s="796"/>
      <c r="P548" s="797"/>
      <c r="Q548" s="798">
        <f t="shared" si="8"/>
        <v>1</v>
      </c>
      <c r="R548" s="792" t="s">
        <v>986</v>
      </c>
      <c r="S548" s="776" t="s">
        <v>964</v>
      </c>
      <c r="T548" s="799" t="s">
        <v>965</v>
      </c>
      <c r="U548" s="776" t="s">
        <v>625</v>
      </c>
      <c r="V548" s="776" t="s">
        <v>990</v>
      </c>
      <c r="W548" s="776" t="s">
        <v>4148</v>
      </c>
      <c r="X548" s="832">
        <v>1</v>
      </c>
      <c r="Y548" s="824" t="s">
        <v>977</v>
      </c>
      <c r="Z548" s="793" t="s">
        <v>625</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981</v>
      </c>
      <c r="B549" s="776">
        <v>543</v>
      </c>
      <c r="C549" s="792" t="s">
        <v>4149</v>
      </c>
      <c r="D549" s="776" t="s">
        <v>4135</v>
      </c>
      <c r="E549" s="776" t="s">
        <v>1819</v>
      </c>
      <c r="F549" s="788" t="s">
        <v>4150</v>
      </c>
      <c r="G549" s="793" t="s">
        <v>1814</v>
      </c>
      <c r="H549" s="794" t="s">
        <v>4151</v>
      </c>
      <c r="I549" s="795"/>
      <c r="J549" s="796">
        <v>1</v>
      </c>
      <c r="K549" s="796"/>
      <c r="L549" s="796"/>
      <c r="M549" s="796"/>
      <c r="N549" s="796"/>
      <c r="O549" s="796"/>
      <c r="P549" s="797"/>
      <c r="Q549" s="798">
        <f t="shared" si="8"/>
        <v>1</v>
      </c>
      <c r="R549" s="792" t="s">
        <v>983</v>
      </c>
      <c r="S549" s="776" t="s">
        <v>964</v>
      </c>
      <c r="T549" s="1444" t="s">
        <v>976</v>
      </c>
      <c r="U549" s="776" t="s">
        <v>1967</v>
      </c>
      <c r="V549" s="776" t="s">
        <v>990</v>
      </c>
      <c r="W549" s="776" t="s">
        <v>2271</v>
      </c>
      <c r="X549" s="1278">
        <v>1</v>
      </c>
      <c r="Y549" s="824" t="s">
        <v>977</v>
      </c>
      <c r="Z549" s="793" t="s">
        <v>1814</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981</v>
      </c>
      <c r="B550" s="776">
        <v>544</v>
      </c>
      <c r="C550" s="792" t="s">
        <v>4152</v>
      </c>
      <c r="D550" s="776" t="s">
        <v>4135</v>
      </c>
      <c r="E550" s="776" t="s">
        <v>1819</v>
      </c>
      <c r="F550" s="788" t="s">
        <v>4153</v>
      </c>
      <c r="G550" s="793" t="s">
        <v>4154</v>
      </c>
      <c r="H550" s="794" t="s">
        <v>4155</v>
      </c>
      <c r="I550" s="795">
        <v>0.28999999999999998</v>
      </c>
      <c r="J550" s="796"/>
      <c r="K550" s="796">
        <v>0.71</v>
      </c>
      <c r="L550" s="796"/>
      <c r="M550" s="796"/>
      <c r="N550" s="796"/>
      <c r="O550" s="796"/>
      <c r="P550" s="797"/>
      <c r="Q550" s="798">
        <f t="shared" si="8"/>
        <v>1</v>
      </c>
      <c r="R550" s="792" t="s">
        <v>986</v>
      </c>
      <c r="S550" s="776" t="s">
        <v>964</v>
      </c>
      <c r="T550" s="799" t="s">
        <v>976</v>
      </c>
      <c r="U550" s="776" t="s">
        <v>2019</v>
      </c>
      <c r="V550" s="776" t="s">
        <v>994</v>
      </c>
      <c r="W550" s="776" t="s">
        <v>4156</v>
      </c>
      <c r="X550" s="832">
        <v>0</v>
      </c>
      <c r="Y550" s="822" t="s">
        <v>966</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961</v>
      </c>
      <c r="BM550" s="788" t="s">
        <v>961</v>
      </c>
      <c r="BN550" s="788" t="s">
        <v>961</v>
      </c>
      <c r="BO550" s="788" t="s">
        <v>961</v>
      </c>
      <c r="BP550" s="799" t="s">
        <v>961</v>
      </c>
      <c r="BQ550" s="811" t="s">
        <v>1854</v>
      </c>
      <c r="BR550" s="803" t="s">
        <v>1854</v>
      </c>
      <c r="BS550" s="803" t="s">
        <v>1854</v>
      </c>
      <c r="BT550" s="803" t="s">
        <v>1854</v>
      </c>
      <c r="BU550" s="808" t="s">
        <v>1854</v>
      </c>
      <c r="BV550" s="811" t="s">
        <v>1854</v>
      </c>
      <c r="BW550" s="803" t="s">
        <v>1854</v>
      </c>
      <c r="BX550" s="803" t="s">
        <v>1854</v>
      </c>
      <c r="BY550" s="803" t="s">
        <v>1854</v>
      </c>
      <c r="BZ550" s="803" t="s">
        <v>1854</v>
      </c>
      <c r="CA550" s="811" t="s">
        <v>1854</v>
      </c>
      <c r="CB550" s="803" t="s">
        <v>1854</v>
      </c>
      <c r="CC550" s="803" t="s">
        <v>1854</v>
      </c>
      <c r="CD550" s="803" t="s">
        <v>1854</v>
      </c>
      <c r="CE550" s="808" t="s">
        <v>1854</v>
      </c>
      <c r="CF550" s="803" t="s">
        <v>1854</v>
      </c>
      <c r="CG550" s="803" t="s">
        <v>1854</v>
      </c>
      <c r="CH550" s="803" t="s">
        <v>1854</v>
      </c>
      <c r="CI550" s="803" t="s">
        <v>1854</v>
      </c>
      <c r="CJ550" s="808" t="s">
        <v>1854</v>
      </c>
      <c r="CK550" s="835">
        <v>5</v>
      </c>
      <c r="CL550" s="836">
        <v>50</v>
      </c>
      <c r="CM550" s="836">
        <v>100</v>
      </c>
      <c r="CN550" s="836">
        <v>250</v>
      </c>
      <c r="CO550" s="844">
        <v>478</v>
      </c>
      <c r="CP550" s="811" t="s">
        <v>1854</v>
      </c>
      <c r="CQ550" s="803" t="s">
        <v>1854</v>
      </c>
      <c r="CR550" s="803" t="s">
        <v>1854</v>
      </c>
      <c r="CS550" s="803" t="s">
        <v>1854</v>
      </c>
      <c r="CT550" s="808" t="s">
        <v>1854</v>
      </c>
      <c r="CU550" s="1288">
        <v>-1.8932999999999998E-2</v>
      </c>
      <c r="CV550" s="1287" t="s">
        <v>1854</v>
      </c>
      <c r="CW550" s="1287" t="s">
        <v>1854</v>
      </c>
      <c r="CX550" s="1289" t="s">
        <v>1854</v>
      </c>
      <c r="CY550" s="1287">
        <v>1.8932999999999998E-2</v>
      </c>
      <c r="CZ550" s="1287" t="s">
        <v>1854</v>
      </c>
      <c r="DA550" s="1287" t="s">
        <v>1854</v>
      </c>
      <c r="DB550" s="1289" t="s">
        <v>1854</v>
      </c>
      <c r="DC550" s="788"/>
      <c r="DD550" s="816">
        <v>1</v>
      </c>
      <c r="DE550" s="817"/>
    </row>
    <row r="551" spans="1:109" ht="15.75" customHeight="1">
      <c r="A551" s="775" t="s">
        <v>981</v>
      </c>
      <c r="B551" s="776">
        <v>545</v>
      </c>
      <c r="C551" s="792" t="s">
        <v>4157</v>
      </c>
      <c r="D551" s="776" t="s">
        <v>4135</v>
      </c>
      <c r="E551" s="776" t="s">
        <v>1819</v>
      </c>
      <c r="F551" s="788" t="s">
        <v>4158</v>
      </c>
      <c r="G551" s="793" t="s">
        <v>4159</v>
      </c>
      <c r="H551" s="794" t="s">
        <v>4160</v>
      </c>
      <c r="I551" s="795"/>
      <c r="J551" s="796"/>
      <c r="K551" s="796"/>
      <c r="L551" s="796">
        <v>1</v>
      </c>
      <c r="M551" s="796"/>
      <c r="N551" s="796"/>
      <c r="O551" s="796"/>
      <c r="P551" s="797"/>
      <c r="Q551" s="798">
        <f t="shared" si="8"/>
        <v>1</v>
      </c>
      <c r="R551" s="792" t="s">
        <v>986</v>
      </c>
      <c r="S551" s="776" t="s">
        <v>964</v>
      </c>
      <c r="T551" s="799" t="s">
        <v>965</v>
      </c>
      <c r="U551" s="776" t="s">
        <v>718</v>
      </c>
      <c r="V551" s="776" t="s">
        <v>269</v>
      </c>
      <c r="W551" s="776"/>
      <c r="X551" s="832">
        <v>1</v>
      </c>
      <c r="Y551" s="822" t="s">
        <v>966</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961</v>
      </c>
      <c r="BM551" s="838" t="s">
        <v>961</v>
      </c>
      <c r="BN551" s="838" t="s">
        <v>961</v>
      </c>
      <c r="BO551" s="838" t="s">
        <v>961</v>
      </c>
      <c r="BP551" s="839" t="s">
        <v>961</v>
      </c>
      <c r="BQ551" s="811" t="s">
        <v>1854</v>
      </c>
      <c r="BR551" s="803" t="s">
        <v>1854</v>
      </c>
      <c r="BS551" s="803" t="s">
        <v>1854</v>
      </c>
      <c r="BT551" s="803" t="s">
        <v>1854</v>
      </c>
      <c r="BU551" s="808" t="s">
        <v>1854</v>
      </c>
      <c r="BV551" s="811">
        <v>90.4</v>
      </c>
      <c r="BW551" s="803">
        <v>92.7</v>
      </c>
      <c r="BX551" s="803">
        <v>92.7</v>
      </c>
      <c r="BY551" s="803">
        <v>92.7</v>
      </c>
      <c r="BZ551" s="803">
        <v>92.7</v>
      </c>
      <c r="CA551" s="811" t="s">
        <v>1854</v>
      </c>
      <c r="CB551" s="803" t="s">
        <v>1854</v>
      </c>
      <c r="CC551" s="803" t="s">
        <v>1854</v>
      </c>
      <c r="CD551" s="803" t="s">
        <v>1854</v>
      </c>
      <c r="CE551" s="808" t="s">
        <v>1854</v>
      </c>
      <c r="CF551" s="803" t="s">
        <v>1854</v>
      </c>
      <c r="CG551" s="803" t="s">
        <v>1854</v>
      </c>
      <c r="CH551" s="803" t="s">
        <v>1854</v>
      </c>
      <c r="CI551" s="803" t="s">
        <v>1854</v>
      </c>
      <c r="CJ551" s="808" t="s">
        <v>1854</v>
      </c>
      <c r="CK551" s="811">
        <v>96.1</v>
      </c>
      <c r="CL551" s="803">
        <v>98.4</v>
      </c>
      <c r="CM551" s="803">
        <v>98.4</v>
      </c>
      <c r="CN551" s="803">
        <v>98.4</v>
      </c>
      <c r="CO551" s="808">
        <v>98.4</v>
      </c>
      <c r="CP551" s="811" t="s">
        <v>1854</v>
      </c>
      <c r="CQ551" s="803" t="s">
        <v>1854</v>
      </c>
      <c r="CR551" s="803" t="s">
        <v>1854</v>
      </c>
      <c r="CS551" s="803" t="s">
        <v>1854</v>
      </c>
      <c r="CT551" s="808" t="s">
        <v>1854</v>
      </c>
      <c r="CU551" s="1288">
        <v>-0.41299999999999998</v>
      </c>
      <c r="CV551" s="1287" t="s">
        <v>1854</v>
      </c>
      <c r="CW551" s="1287" t="s">
        <v>1854</v>
      </c>
      <c r="CX551" s="1289" t="s">
        <v>1854</v>
      </c>
      <c r="CY551" s="1287">
        <v>0.41299999999999998</v>
      </c>
      <c r="CZ551" s="1287" t="s">
        <v>1854</v>
      </c>
      <c r="DA551" s="1287" t="s">
        <v>1854</v>
      </c>
      <c r="DB551" s="1289" t="s">
        <v>1854</v>
      </c>
      <c r="DC551" s="788"/>
      <c r="DD551" s="816">
        <v>1</v>
      </c>
      <c r="DE551" s="817"/>
    </row>
    <row r="552" spans="1:109" ht="15.75" customHeight="1">
      <c r="A552" s="775" t="s">
        <v>981</v>
      </c>
      <c r="B552" s="776">
        <v>546</v>
      </c>
      <c r="C552" s="792" t="s">
        <v>4161</v>
      </c>
      <c r="D552" s="776" t="s">
        <v>4135</v>
      </c>
      <c r="E552" s="776" t="s">
        <v>1819</v>
      </c>
      <c r="F552" s="788" t="s">
        <v>4162</v>
      </c>
      <c r="G552" s="793" t="s">
        <v>4163</v>
      </c>
      <c r="H552" s="794" t="s">
        <v>4164</v>
      </c>
      <c r="I552" s="795"/>
      <c r="J552" s="796"/>
      <c r="K552" s="796"/>
      <c r="L552" s="796">
        <v>1</v>
      </c>
      <c r="M552" s="796"/>
      <c r="N552" s="796"/>
      <c r="O552" s="796"/>
      <c r="P552" s="797"/>
      <c r="Q552" s="798">
        <f t="shared" si="8"/>
        <v>1</v>
      </c>
      <c r="R552" s="792" t="s">
        <v>983</v>
      </c>
      <c r="S552" s="776" t="s">
        <v>964</v>
      </c>
      <c r="T552" s="799" t="s">
        <v>965</v>
      </c>
      <c r="U552" s="776" t="s">
        <v>718</v>
      </c>
      <c r="V552" s="776" t="s">
        <v>269</v>
      </c>
      <c r="W552" s="776"/>
      <c r="X552" s="1278">
        <v>2</v>
      </c>
      <c r="Y552" s="829" t="s">
        <v>966</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961</v>
      </c>
      <c r="BM552" s="838" t="s">
        <v>961</v>
      </c>
      <c r="BN552" s="838" t="s">
        <v>961</v>
      </c>
      <c r="BO552" s="838" t="s">
        <v>961</v>
      </c>
      <c r="BP552" s="839" t="s">
        <v>961</v>
      </c>
      <c r="BQ552" s="811" t="s">
        <v>1854</v>
      </c>
      <c r="BR552" s="803" t="s">
        <v>1854</v>
      </c>
      <c r="BS552" s="803" t="s">
        <v>1854</v>
      </c>
      <c r="BT552" s="803" t="s">
        <v>1854</v>
      </c>
      <c r="BU552" s="808" t="s">
        <v>1854</v>
      </c>
      <c r="BV552" s="811">
        <v>96.6</v>
      </c>
      <c r="BW552" s="803">
        <v>96.6</v>
      </c>
      <c r="BX552" s="803">
        <v>96.6</v>
      </c>
      <c r="BY552" s="803">
        <v>96.6</v>
      </c>
      <c r="BZ552" s="803">
        <v>96.6</v>
      </c>
      <c r="CA552" s="811" t="s">
        <v>1854</v>
      </c>
      <c r="CB552" s="803" t="s">
        <v>1854</v>
      </c>
      <c r="CC552" s="803" t="s">
        <v>1854</v>
      </c>
      <c r="CD552" s="803" t="s">
        <v>1854</v>
      </c>
      <c r="CE552" s="808" t="s">
        <v>1854</v>
      </c>
      <c r="CF552" s="803" t="s">
        <v>1854</v>
      </c>
      <c r="CG552" s="803" t="s">
        <v>1854</v>
      </c>
      <c r="CH552" s="803" t="s">
        <v>1854</v>
      </c>
      <c r="CI552" s="803" t="s">
        <v>1854</v>
      </c>
      <c r="CJ552" s="808" t="s">
        <v>1854</v>
      </c>
      <c r="CK552" s="811" t="s">
        <v>1854</v>
      </c>
      <c r="CL552" s="803" t="s">
        <v>1854</v>
      </c>
      <c r="CM552" s="803" t="s">
        <v>1854</v>
      </c>
      <c r="CN552" s="803" t="s">
        <v>1854</v>
      </c>
      <c r="CO552" s="808" t="s">
        <v>1854</v>
      </c>
      <c r="CP552" s="811" t="s">
        <v>1854</v>
      </c>
      <c r="CQ552" s="803" t="s">
        <v>1854</v>
      </c>
      <c r="CR552" s="803" t="s">
        <v>1854</v>
      </c>
      <c r="CS552" s="803" t="s">
        <v>1854</v>
      </c>
      <c r="CT552" s="808" t="s">
        <v>1854</v>
      </c>
      <c r="CU552" s="1288">
        <v>-9.8000000000000004E-2</v>
      </c>
      <c r="CV552" s="1287" t="s">
        <v>1854</v>
      </c>
      <c r="CW552" s="1287" t="s">
        <v>1854</v>
      </c>
      <c r="CX552" s="1289" t="s">
        <v>1854</v>
      </c>
      <c r="CY552" s="1287" t="s">
        <v>1854</v>
      </c>
      <c r="CZ552" s="1287" t="s">
        <v>1854</v>
      </c>
      <c r="DA552" s="1287" t="s">
        <v>1854</v>
      </c>
      <c r="DB552" s="1289" t="s">
        <v>1854</v>
      </c>
      <c r="DC552" s="788"/>
      <c r="DD552" s="816">
        <v>1</v>
      </c>
      <c r="DE552" s="817"/>
    </row>
    <row r="553" spans="1:109" ht="15.75" customHeight="1">
      <c r="A553" s="775" t="s">
        <v>981</v>
      </c>
      <c r="B553" s="776">
        <v>547</v>
      </c>
      <c r="C553" s="792" t="s">
        <v>4165</v>
      </c>
      <c r="D553" s="776" t="s">
        <v>4166</v>
      </c>
      <c r="E553" s="776" t="s">
        <v>1819</v>
      </c>
      <c r="F553" s="788" t="s">
        <v>4167</v>
      </c>
      <c r="G553" s="793" t="s">
        <v>1843</v>
      </c>
      <c r="H553" s="794" t="s">
        <v>4168</v>
      </c>
      <c r="I553" s="795"/>
      <c r="J553" s="796"/>
      <c r="K553" s="796"/>
      <c r="L553" s="796"/>
      <c r="M553" s="796">
        <v>1</v>
      </c>
      <c r="N553" s="796"/>
      <c r="O553" s="796"/>
      <c r="P553" s="797"/>
      <c r="Q553" s="798">
        <f t="shared" si="8"/>
        <v>1</v>
      </c>
      <c r="R553" s="792" t="s">
        <v>986</v>
      </c>
      <c r="S553" s="776" t="s">
        <v>964</v>
      </c>
      <c r="T553" s="799" t="s">
        <v>965</v>
      </c>
      <c r="U553" s="776" t="s">
        <v>1027</v>
      </c>
      <c r="V553" s="776" t="s">
        <v>1039</v>
      </c>
      <c r="W553" s="776" t="s">
        <v>1951</v>
      </c>
      <c r="X553" s="1278">
        <v>2</v>
      </c>
      <c r="Y553" s="824" t="s">
        <v>966</v>
      </c>
      <c r="Z553" s="793" t="s">
        <v>1843</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981</v>
      </c>
      <c r="B554" s="776">
        <v>548</v>
      </c>
      <c r="C554" s="792" t="s">
        <v>4169</v>
      </c>
      <c r="D554" s="776" t="s">
        <v>4166</v>
      </c>
      <c r="E554" s="776" t="s">
        <v>1819</v>
      </c>
      <c r="F554" s="788" t="s">
        <v>4170</v>
      </c>
      <c r="G554" s="793" t="s">
        <v>1847</v>
      </c>
      <c r="H554" s="794" t="s">
        <v>4171</v>
      </c>
      <c r="I554" s="795"/>
      <c r="J554" s="796">
        <v>0.6</v>
      </c>
      <c r="K554" s="796">
        <v>0.4</v>
      </c>
      <c r="L554" s="796"/>
      <c r="M554" s="796"/>
      <c r="N554" s="796"/>
      <c r="O554" s="796"/>
      <c r="P554" s="797"/>
      <c r="Q554" s="798">
        <f t="shared" si="8"/>
        <v>1</v>
      </c>
      <c r="R554" s="792" t="s">
        <v>986</v>
      </c>
      <c r="S554" s="776" t="s">
        <v>964</v>
      </c>
      <c r="T554" s="799" t="s">
        <v>965</v>
      </c>
      <c r="U554" s="776" t="s">
        <v>1031</v>
      </c>
      <c r="V554" s="776" t="s">
        <v>1039</v>
      </c>
      <c r="W554" s="776" t="s">
        <v>418</v>
      </c>
      <c r="X554" s="1278">
        <v>2</v>
      </c>
      <c r="Y554" s="824" t="s">
        <v>966</v>
      </c>
      <c r="Z554" s="793" t="s">
        <v>1847</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981</v>
      </c>
      <c r="B555" s="776">
        <v>549</v>
      </c>
      <c r="C555" s="792" t="s">
        <v>4172</v>
      </c>
      <c r="D555" s="776" t="s">
        <v>4166</v>
      </c>
      <c r="E555" s="776" t="s">
        <v>1801</v>
      </c>
      <c r="F555" s="788" t="s">
        <v>4173</v>
      </c>
      <c r="G555" s="793" t="s">
        <v>2095</v>
      </c>
      <c r="H555" s="794" t="s">
        <v>4174</v>
      </c>
      <c r="I555" s="795">
        <v>4.3999999999999997E-2</v>
      </c>
      <c r="J555" s="796">
        <v>0.34200000000000003</v>
      </c>
      <c r="K555" s="796">
        <v>0.48399999999999999</v>
      </c>
      <c r="L555" s="796">
        <v>4.4999999999999998E-2</v>
      </c>
      <c r="M555" s="796">
        <v>8.5000000000000006E-2</v>
      </c>
      <c r="N555" s="796"/>
      <c r="O555" s="796"/>
      <c r="P555" s="797"/>
      <c r="Q555" s="798">
        <f t="shared" si="8"/>
        <v>1</v>
      </c>
      <c r="R555" s="792" t="s">
        <v>963</v>
      </c>
      <c r="S555" s="776"/>
      <c r="T555" s="799"/>
      <c r="U555" s="776" t="s">
        <v>1859</v>
      </c>
      <c r="V555" s="776" t="s">
        <v>1039</v>
      </c>
      <c r="W555" s="776" t="s">
        <v>1942</v>
      </c>
      <c r="X555" s="832">
        <v>2</v>
      </c>
      <c r="Y555" s="824" t="s">
        <v>966</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1854</v>
      </c>
      <c r="BR555" s="803" t="s">
        <v>1854</v>
      </c>
      <c r="BS555" s="803" t="s">
        <v>1854</v>
      </c>
      <c r="BT555" s="803" t="s">
        <v>1854</v>
      </c>
      <c r="BU555" s="808" t="s">
        <v>1854</v>
      </c>
      <c r="BV555" s="811" t="s">
        <v>1854</v>
      </c>
      <c r="BW555" s="803" t="s">
        <v>1854</v>
      </c>
      <c r="BX555" s="803" t="s">
        <v>1854</v>
      </c>
      <c r="BY555" s="803" t="s">
        <v>1854</v>
      </c>
      <c r="BZ555" s="803" t="s">
        <v>1854</v>
      </c>
      <c r="CA555" s="811" t="s">
        <v>1854</v>
      </c>
      <c r="CB555" s="803" t="s">
        <v>1854</v>
      </c>
      <c r="CC555" s="803" t="s">
        <v>1854</v>
      </c>
      <c r="CD555" s="803" t="s">
        <v>1854</v>
      </c>
      <c r="CE555" s="808" t="s">
        <v>1854</v>
      </c>
      <c r="CF555" s="803" t="s">
        <v>1854</v>
      </c>
      <c r="CG555" s="803" t="s">
        <v>1854</v>
      </c>
      <c r="CH555" s="803" t="s">
        <v>1854</v>
      </c>
      <c r="CI555" s="803" t="s">
        <v>1854</v>
      </c>
      <c r="CJ555" s="808" t="s">
        <v>1854</v>
      </c>
      <c r="CK555" s="811" t="s">
        <v>1854</v>
      </c>
      <c r="CL555" s="803" t="s">
        <v>1854</v>
      </c>
      <c r="CM555" s="803" t="s">
        <v>1854</v>
      </c>
      <c r="CN555" s="803" t="s">
        <v>1854</v>
      </c>
      <c r="CO555" s="808" t="s">
        <v>1854</v>
      </c>
      <c r="CP555" s="811" t="s">
        <v>1854</v>
      </c>
      <c r="CQ555" s="803" t="s">
        <v>1854</v>
      </c>
      <c r="CR555" s="803" t="s">
        <v>1854</v>
      </c>
      <c r="CS555" s="803" t="s">
        <v>1854</v>
      </c>
      <c r="CT555" s="808" t="s">
        <v>1854</v>
      </c>
      <c r="CU555" s="1288" t="s">
        <v>1854</v>
      </c>
      <c r="CV555" s="1287" t="s">
        <v>1854</v>
      </c>
      <c r="CW555" s="1287" t="s">
        <v>1854</v>
      </c>
      <c r="CX555" s="1289" t="s">
        <v>1854</v>
      </c>
      <c r="CY555" s="1287" t="s">
        <v>1854</v>
      </c>
      <c r="CZ555" s="1287" t="s">
        <v>1854</v>
      </c>
      <c r="DA555" s="1287" t="s">
        <v>1854</v>
      </c>
      <c r="DB555" s="1289" t="s">
        <v>1854</v>
      </c>
      <c r="DC555" s="788"/>
      <c r="DD555" s="816">
        <v>1</v>
      </c>
      <c r="DE555" s="817"/>
    </row>
    <row r="556" spans="1:109" ht="15.75" customHeight="1">
      <c r="A556" s="775" t="s">
        <v>981</v>
      </c>
      <c r="B556" s="776">
        <v>550</v>
      </c>
      <c r="C556" s="792" t="s">
        <v>4175</v>
      </c>
      <c r="D556" s="776" t="s">
        <v>4166</v>
      </c>
      <c r="E556" s="776" t="s">
        <v>1801</v>
      </c>
      <c r="F556" s="788" t="s">
        <v>4176</v>
      </c>
      <c r="G556" s="793" t="s">
        <v>4177</v>
      </c>
      <c r="H556" s="794" t="s">
        <v>4178</v>
      </c>
      <c r="I556" s="795"/>
      <c r="J556" s="796"/>
      <c r="K556" s="796"/>
      <c r="L556" s="796"/>
      <c r="M556" s="796"/>
      <c r="N556" s="796">
        <v>1</v>
      </c>
      <c r="O556" s="796"/>
      <c r="P556" s="797"/>
      <c r="Q556" s="798">
        <f t="shared" si="8"/>
        <v>1</v>
      </c>
      <c r="R556" s="792" t="s">
        <v>986</v>
      </c>
      <c r="S556" s="776" t="s">
        <v>964</v>
      </c>
      <c r="T556" s="799" t="s">
        <v>965</v>
      </c>
      <c r="U556" s="776" t="s">
        <v>1859</v>
      </c>
      <c r="V556" s="776" t="s">
        <v>1039</v>
      </c>
      <c r="W556" s="776" t="s">
        <v>4179</v>
      </c>
      <c r="X556" s="832">
        <v>1</v>
      </c>
      <c r="Y556" s="824" t="s">
        <v>966</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961</v>
      </c>
      <c r="BM556" s="788" t="s">
        <v>961</v>
      </c>
      <c r="BN556" s="788" t="s">
        <v>961</v>
      </c>
      <c r="BO556" s="788" t="s">
        <v>961</v>
      </c>
      <c r="BP556" s="799" t="s">
        <v>961</v>
      </c>
      <c r="BQ556" s="811" t="s">
        <v>1854</v>
      </c>
      <c r="BR556" s="803" t="s">
        <v>1854</v>
      </c>
      <c r="BS556" s="803" t="s">
        <v>1854</v>
      </c>
      <c r="BT556" s="803" t="s">
        <v>1854</v>
      </c>
      <c r="BU556" s="808" t="s">
        <v>1854</v>
      </c>
      <c r="BV556" s="1525">
        <v>4</v>
      </c>
      <c r="BW556" s="1735">
        <v>4</v>
      </c>
      <c r="BX556" s="1735">
        <v>4</v>
      </c>
      <c r="BY556" s="1735">
        <v>4</v>
      </c>
      <c r="BZ556" s="1531">
        <v>4</v>
      </c>
      <c r="CA556" s="811" t="s">
        <v>1854</v>
      </c>
      <c r="CB556" s="803" t="s">
        <v>1854</v>
      </c>
      <c r="CC556" s="803" t="s">
        <v>1854</v>
      </c>
      <c r="CD556" s="803" t="s">
        <v>1854</v>
      </c>
      <c r="CE556" s="808" t="s">
        <v>1854</v>
      </c>
      <c r="CF556" s="803" t="s">
        <v>1854</v>
      </c>
      <c r="CG556" s="803" t="s">
        <v>1854</v>
      </c>
      <c r="CH556" s="803" t="s">
        <v>1854</v>
      </c>
      <c r="CI556" s="803" t="s">
        <v>1854</v>
      </c>
      <c r="CJ556" s="803" t="s">
        <v>1854</v>
      </c>
      <c r="CK556" s="811">
        <v>4.7</v>
      </c>
      <c r="CL556" s="803">
        <v>4.7</v>
      </c>
      <c r="CM556" s="803">
        <v>4.7</v>
      </c>
      <c r="CN556" s="803">
        <v>4.7</v>
      </c>
      <c r="CO556" s="808">
        <v>4.7</v>
      </c>
      <c r="CP556" s="811" t="s">
        <v>1854</v>
      </c>
      <c r="CQ556" s="803" t="s">
        <v>1854</v>
      </c>
      <c r="CR556" s="803" t="s">
        <v>1854</v>
      </c>
      <c r="CS556" s="803" t="s">
        <v>1854</v>
      </c>
      <c r="CT556" s="808" t="s">
        <v>1854</v>
      </c>
      <c r="CU556" s="1288">
        <v>-1.25</v>
      </c>
      <c r="CV556" s="1287" t="s">
        <v>1854</v>
      </c>
      <c r="CW556" s="1287" t="s">
        <v>1854</v>
      </c>
      <c r="CX556" s="1289" t="s">
        <v>1854</v>
      </c>
      <c r="CY556" s="1287">
        <v>1.25</v>
      </c>
      <c r="CZ556" s="1287" t="s">
        <v>1854</v>
      </c>
      <c r="DA556" s="1287" t="s">
        <v>1854</v>
      </c>
      <c r="DB556" s="1289" t="s">
        <v>1854</v>
      </c>
      <c r="DC556" s="788"/>
      <c r="DD556" s="816">
        <v>1</v>
      </c>
      <c r="DE556" s="817"/>
    </row>
    <row r="557" spans="1:109" ht="15.75" customHeight="1">
      <c r="A557" s="775" t="s">
        <v>981</v>
      </c>
      <c r="B557" s="776">
        <v>551</v>
      </c>
      <c r="C557" s="792" t="s">
        <v>4180</v>
      </c>
      <c r="D557" s="776"/>
      <c r="E557" s="776"/>
      <c r="F557" s="788" t="s">
        <v>4181</v>
      </c>
      <c r="G557" s="793" t="s">
        <v>659</v>
      </c>
      <c r="H557" s="794"/>
      <c r="I557" s="795"/>
      <c r="J557" s="796"/>
      <c r="K557" s="796"/>
      <c r="L557" s="796"/>
      <c r="M557" s="796"/>
      <c r="N557" s="796"/>
      <c r="O557" s="796"/>
      <c r="P557" s="797"/>
      <c r="Q557" s="798">
        <f t="shared" si="8"/>
        <v>0</v>
      </c>
      <c r="R557" s="792" t="s">
        <v>963</v>
      </c>
      <c r="S557" s="776"/>
      <c r="T557" s="799"/>
      <c r="U557" s="776"/>
      <c r="V557" s="776"/>
      <c r="W557" s="776"/>
      <c r="X557" s="1278">
        <v>1</v>
      </c>
      <c r="Y557" s="824"/>
      <c r="Z557" s="793" t="s">
        <v>659</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981</v>
      </c>
      <c r="B558" s="776">
        <v>552</v>
      </c>
      <c r="C558" s="792" t="s">
        <v>4182</v>
      </c>
      <c r="D558" s="776" t="s">
        <v>4166</v>
      </c>
      <c r="E558" s="776" t="s">
        <v>1819</v>
      </c>
      <c r="F558" s="788" t="s">
        <v>4183</v>
      </c>
      <c r="G558" s="793" t="s">
        <v>4184</v>
      </c>
      <c r="H558" s="794" t="s">
        <v>4185</v>
      </c>
      <c r="I558" s="795"/>
      <c r="J558" s="796"/>
      <c r="K558" s="796"/>
      <c r="L558" s="796"/>
      <c r="M558" s="796">
        <v>1</v>
      </c>
      <c r="N558" s="796"/>
      <c r="O558" s="796"/>
      <c r="P558" s="797"/>
      <c r="Q558" s="798">
        <f t="shared" si="8"/>
        <v>1</v>
      </c>
      <c r="R558" s="792" t="s">
        <v>963</v>
      </c>
      <c r="S558" s="776"/>
      <c r="T558" s="799"/>
      <c r="U558" s="776" t="s">
        <v>2219</v>
      </c>
      <c r="V558" s="776" t="s">
        <v>990</v>
      </c>
      <c r="W558" s="776"/>
      <c r="X558" s="832">
        <v>0</v>
      </c>
      <c r="Y558" s="824" t="s">
        <v>966</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1854</v>
      </c>
      <c r="BR558" s="803" t="s">
        <v>1854</v>
      </c>
      <c r="BS558" s="803" t="s">
        <v>1854</v>
      </c>
      <c r="BT558" s="803" t="s">
        <v>1854</v>
      </c>
      <c r="BU558" s="808" t="s">
        <v>1854</v>
      </c>
      <c r="BV558" s="811" t="s">
        <v>1854</v>
      </c>
      <c r="BW558" s="803" t="s">
        <v>1854</v>
      </c>
      <c r="BX558" s="803" t="s">
        <v>1854</v>
      </c>
      <c r="BY558" s="803" t="s">
        <v>1854</v>
      </c>
      <c r="BZ558" s="803" t="s">
        <v>1854</v>
      </c>
      <c r="CA558" s="811" t="s">
        <v>1854</v>
      </c>
      <c r="CB558" s="803" t="s">
        <v>1854</v>
      </c>
      <c r="CC558" s="803" t="s">
        <v>1854</v>
      </c>
      <c r="CD558" s="803" t="s">
        <v>1854</v>
      </c>
      <c r="CE558" s="808" t="s">
        <v>1854</v>
      </c>
      <c r="CF558" s="803" t="s">
        <v>1854</v>
      </c>
      <c r="CG558" s="803" t="s">
        <v>1854</v>
      </c>
      <c r="CH558" s="803" t="s">
        <v>1854</v>
      </c>
      <c r="CI558" s="803" t="s">
        <v>1854</v>
      </c>
      <c r="CJ558" s="808" t="s">
        <v>1854</v>
      </c>
      <c r="CK558" s="811" t="s">
        <v>1854</v>
      </c>
      <c r="CL558" s="803" t="s">
        <v>1854</v>
      </c>
      <c r="CM558" s="803" t="s">
        <v>1854</v>
      </c>
      <c r="CN558" s="803" t="s">
        <v>1854</v>
      </c>
      <c r="CO558" s="808" t="s">
        <v>1854</v>
      </c>
      <c r="CP558" s="811" t="s">
        <v>1854</v>
      </c>
      <c r="CQ558" s="803" t="s">
        <v>1854</v>
      </c>
      <c r="CR558" s="803" t="s">
        <v>1854</v>
      </c>
      <c r="CS558" s="803" t="s">
        <v>1854</v>
      </c>
      <c r="CT558" s="808" t="s">
        <v>1854</v>
      </c>
      <c r="CU558" s="1288" t="s">
        <v>1854</v>
      </c>
      <c r="CV558" s="1287" t="s">
        <v>1854</v>
      </c>
      <c r="CW558" s="1287" t="s">
        <v>1854</v>
      </c>
      <c r="CX558" s="1289" t="s">
        <v>1854</v>
      </c>
      <c r="CY558" s="1287" t="s">
        <v>1854</v>
      </c>
      <c r="CZ558" s="1287" t="s">
        <v>1854</v>
      </c>
      <c r="DA558" s="1287" t="s">
        <v>1854</v>
      </c>
      <c r="DB558" s="1289" t="s">
        <v>1854</v>
      </c>
      <c r="DC558" s="788"/>
      <c r="DD558" s="816">
        <v>1</v>
      </c>
      <c r="DE558" s="817"/>
    </row>
    <row r="559" spans="1:109" ht="15.75" customHeight="1">
      <c r="A559" s="775" t="s">
        <v>981</v>
      </c>
      <c r="B559" s="776">
        <v>553</v>
      </c>
      <c r="C559" s="792" t="s">
        <v>4186</v>
      </c>
      <c r="D559" s="776" t="s">
        <v>4187</v>
      </c>
      <c r="E559" s="776" t="s">
        <v>1801</v>
      </c>
      <c r="F559" s="788" t="s">
        <v>4188</v>
      </c>
      <c r="G559" s="793" t="s">
        <v>687</v>
      </c>
      <c r="H559" s="794" t="s">
        <v>4189</v>
      </c>
      <c r="I559" s="795"/>
      <c r="J559" s="796"/>
      <c r="K559" s="796">
        <v>1</v>
      </c>
      <c r="L559" s="796"/>
      <c r="M559" s="796"/>
      <c r="N559" s="796"/>
      <c r="O559" s="796"/>
      <c r="P559" s="797"/>
      <c r="Q559" s="798">
        <f t="shared" si="8"/>
        <v>1</v>
      </c>
      <c r="R559" s="792" t="s">
        <v>986</v>
      </c>
      <c r="S559" s="776" t="s">
        <v>964</v>
      </c>
      <c r="T559" s="799" t="s">
        <v>965</v>
      </c>
      <c r="U559" s="776" t="s">
        <v>1971</v>
      </c>
      <c r="V559" s="776" t="s">
        <v>990</v>
      </c>
      <c r="W559" s="776" t="s">
        <v>3528</v>
      </c>
      <c r="X559" s="1278">
        <v>2</v>
      </c>
      <c r="Y559" s="824" t="s">
        <v>977</v>
      </c>
      <c r="Z559" s="793" t="s">
        <v>687</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981</v>
      </c>
      <c r="B560" s="776">
        <v>554</v>
      </c>
      <c r="C560" s="792" t="s">
        <v>4190</v>
      </c>
      <c r="D560" s="776" t="s">
        <v>4187</v>
      </c>
      <c r="E560" s="776" t="s">
        <v>1819</v>
      </c>
      <c r="F560" s="788" t="s">
        <v>4191</v>
      </c>
      <c r="G560" s="793" t="s">
        <v>4192</v>
      </c>
      <c r="H560" s="794" t="s">
        <v>4193</v>
      </c>
      <c r="I560" s="795"/>
      <c r="J560" s="796"/>
      <c r="K560" s="796">
        <v>1</v>
      </c>
      <c r="L560" s="796"/>
      <c r="M560" s="796"/>
      <c r="N560" s="796"/>
      <c r="O560" s="796"/>
      <c r="P560" s="797"/>
      <c r="Q560" s="798">
        <f t="shared" si="8"/>
        <v>1</v>
      </c>
      <c r="R560" s="792" t="s">
        <v>986</v>
      </c>
      <c r="S560" s="776" t="s">
        <v>964</v>
      </c>
      <c r="T560" s="799" t="s">
        <v>965</v>
      </c>
      <c r="U560" s="776" t="s">
        <v>1971</v>
      </c>
      <c r="V560" s="776" t="s">
        <v>990</v>
      </c>
      <c r="W560" s="776" t="s">
        <v>3528</v>
      </c>
      <c r="X560" s="1278">
        <v>2</v>
      </c>
      <c r="Y560" s="824" t="s">
        <v>977</v>
      </c>
      <c r="Z560" s="793" t="s">
        <v>2011</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961</v>
      </c>
      <c r="BM560" s="788" t="s">
        <v>961</v>
      </c>
      <c r="BN560" s="788" t="s">
        <v>961</v>
      </c>
      <c r="BO560" s="788" t="s">
        <v>961</v>
      </c>
      <c r="BP560" s="799" t="s">
        <v>961</v>
      </c>
      <c r="BQ560" s="811" t="s">
        <v>1854</v>
      </c>
      <c r="BR560" s="803" t="s">
        <v>1854</v>
      </c>
      <c r="BS560" s="803" t="s">
        <v>1854</v>
      </c>
      <c r="BT560" s="803" t="s">
        <v>1854</v>
      </c>
      <c r="BU560" s="808" t="s">
        <v>1854</v>
      </c>
      <c r="BV560" s="1424">
        <v>40.049999999999997</v>
      </c>
      <c r="BW560" s="1372">
        <v>40.049999999999997</v>
      </c>
      <c r="BX560" s="1372">
        <v>40.049999999999997</v>
      </c>
      <c r="BY560" s="1372">
        <v>40.049999999999997</v>
      </c>
      <c r="BZ560" s="1373">
        <v>40.049999999999997</v>
      </c>
      <c r="CA560" s="811" t="s">
        <v>1854</v>
      </c>
      <c r="CB560" s="803" t="s">
        <v>1854</v>
      </c>
      <c r="CC560" s="803" t="s">
        <v>1854</v>
      </c>
      <c r="CD560" s="803" t="s">
        <v>1854</v>
      </c>
      <c r="CE560" s="808" t="s">
        <v>1854</v>
      </c>
      <c r="CF560" s="803" t="s">
        <v>1854</v>
      </c>
      <c r="CG560" s="803" t="s">
        <v>1854</v>
      </c>
      <c r="CH560" s="803" t="s">
        <v>1854</v>
      </c>
      <c r="CI560" s="803" t="s">
        <v>1854</v>
      </c>
      <c r="CJ560" s="808" t="s">
        <v>1854</v>
      </c>
      <c r="CK560" s="811">
        <v>22.4</v>
      </c>
      <c r="CL560" s="803">
        <v>20.99</v>
      </c>
      <c r="CM560" s="803">
        <v>19.59</v>
      </c>
      <c r="CN560" s="803">
        <v>18.28</v>
      </c>
      <c r="CO560" s="808">
        <v>16.88</v>
      </c>
      <c r="CP560" s="811" t="s">
        <v>1854</v>
      </c>
      <c r="CQ560" s="803" t="s">
        <v>1854</v>
      </c>
      <c r="CR560" s="803" t="s">
        <v>1854</v>
      </c>
      <c r="CS560" s="803" t="s">
        <v>1854</v>
      </c>
      <c r="CT560" s="808" t="s">
        <v>1854</v>
      </c>
      <c r="CU560" s="1288">
        <v>-0.89900000000000002</v>
      </c>
      <c r="CV560" s="1287" t="s">
        <v>1854</v>
      </c>
      <c r="CW560" s="1287" t="s">
        <v>1854</v>
      </c>
      <c r="CX560" s="1289" t="s">
        <v>1854</v>
      </c>
      <c r="CY560" s="1287">
        <v>0.75</v>
      </c>
      <c r="CZ560" s="1287" t="s">
        <v>1854</v>
      </c>
      <c r="DA560" s="1287" t="s">
        <v>1854</v>
      </c>
      <c r="DB560" s="1289" t="s">
        <v>1854</v>
      </c>
      <c r="DC560" s="788"/>
      <c r="DD560" s="816">
        <v>1</v>
      </c>
      <c r="DE560" s="817"/>
    </row>
    <row r="561" spans="1:109" ht="15.75" customHeight="1">
      <c r="A561" s="775" t="s">
        <v>981</v>
      </c>
      <c r="B561" s="776">
        <v>555</v>
      </c>
      <c r="C561" s="792" t="s">
        <v>4194</v>
      </c>
      <c r="D561" s="776" t="s">
        <v>4187</v>
      </c>
      <c r="E561" s="776" t="s">
        <v>1819</v>
      </c>
      <c r="F561" s="788" t="s">
        <v>4195</v>
      </c>
      <c r="G561" s="793" t="s">
        <v>698</v>
      </c>
      <c r="H561" s="794" t="s">
        <v>4196</v>
      </c>
      <c r="I561" s="795"/>
      <c r="J561" s="796"/>
      <c r="K561" s="796">
        <v>1</v>
      </c>
      <c r="L561" s="796"/>
      <c r="M561" s="796"/>
      <c r="N561" s="796"/>
      <c r="O561" s="796"/>
      <c r="P561" s="797"/>
      <c r="Q561" s="798">
        <f t="shared" si="8"/>
        <v>1</v>
      </c>
      <c r="R561" s="792" t="s">
        <v>983</v>
      </c>
      <c r="S561" s="776" t="s">
        <v>964</v>
      </c>
      <c r="T561" s="799" t="s">
        <v>965</v>
      </c>
      <c r="U561" s="776" t="s">
        <v>1832</v>
      </c>
      <c r="V561" s="776" t="s">
        <v>990</v>
      </c>
      <c r="W561" s="776" t="s">
        <v>4197</v>
      </c>
      <c r="X561" s="1278">
        <v>2</v>
      </c>
      <c r="Y561" s="824" t="s">
        <v>977</v>
      </c>
      <c r="Z561" s="793" t="s">
        <v>698</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981</v>
      </c>
      <c r="B562" s="776">
        <v>556</v>
      </c>
      <c r="C562" s="792" t="s">
        <v>4198</v>
      </c>
      <c r="D562" s="776" t="s">
        <v>4187</v>
      </c>
      <c r="E562" s="776" t="s">
        <v>1819</v>
      </c>
      <c r="F562" s="788" t="s">
        <v>4199</v>
      </c>
      <c r="G562" s="793" t="s">
        <v>4200</v>
      </c>
      <c r="H562" s="794" t="s">
        <v>4201</v>
      </c>
      <c r="I562" s="795"/>
      <c r="J562" s="796">
        <v>0.375</v>
      </c>
      <c r="K562" s="796">
        <v>0.53200000000000003</v>
      </c>
      <c r="L562" s="796"/>
      <c r="M562" s="796">
        <v>9.2999999999999999E-2</v>
      </c>
      <c r="N562" s="796"/>
      <c r="O562" s="796"/>
      <c r="P562" s="797"/>
      <c r="Q562" s="798">
        <f t="shared" si="8"/>
        <v>1</v>
      </c>
      <c r="R562" s="792" t="s">
        <v>986</v>
      </c>
      <c r="S562" s="776" t="s">
        <v>964</v>
      </c>
      <c r="T562" s="799" t="s">
        <v>965</v>
      </c>
      <c r="U562" s="776" t="s">
        <v>3587</v>
      </c>
      <c r="V562" s="776" t="s">
        <v>990</v>
      </c>
      <c r="W562" s="776" t="s">
        <v>4202</v>
      </c>
      <c r="X562" s="832">
        <v>1</v>
      </c>
      <c r="Y562" s="824" t="s">
        <v>977</v>
      </c>
      <c r="Z562" s="793"/>
      <c r="AA562" s="788"/>
      <c r="AB562" s="788"/>
      <c r="AC562" s="788"/>
      <c r="AD562" s="788"/>
      <c r="AE562" s="788"/>
      <c r="AF562" s="802"/>
      <c r="AG562" s="803"/>
      <c r="AH562" s="803"/>
      <c r="AI562" s="803"/>
      <c r="AJ562" s="803"/>
      <c r="AK562" s="803"/>
      <c r="AL562" s="803"/>
      <c r="AM562" s="803"/>
      <c r="AN562" s="803"/>
      <c r="AO562" s="803"/>
      <c r="AP562" s="803"/>
      <c r="AQ562" s="1424" t="s">
        <v>2239</v>
      </c>
      <c r="AR562" s="1372" t="s">
        <v>2240</v>
      </c>
      <c r="AS562" s="1372" t="s">
        <v>2241</v>
      </c>
      <c r="AT562" s="1372" t="s">
        <v>2242</v>
      </c>
      <c r="AU562" s="1373" t="s">
        <v>2243</v>
      </c>
      <c r="AV562" s="811"/>
      <c r="AW562" s="803"/>
      <c r="AX562" s="803"/>
      <c r="AY562" s="803"/>
      <c r="AZ562" s="803"/>
      <c r="BA562" s="803"/>
      <c r="BB562" s="803"/>
      <c r="BC562" s="803"/>
      <c r="BD562" s="803"/>
      <c r="BE562" s="803"/>
      <c r="BF562" s="803"/>
      <c r="BG562" s="803"/>
      <c r="BH562" s="803"/>
      <c r="BI562" s="803"/>
      <c r="BJ562" s="803"/>
      <c r="BK562" s="808"/>
      <c r="BL562" s="792" t="s">
        <v>961</v>
      </c>
      <c r="BM562" s="788" t="s">
        <v>961</v>
      </c>
      <c r="BN562" s="788" t="s">
        <v>961</v>
      </c>
      <c r="BO562" s="788" t="s">
        <v>961</v>
      </c>
      <c r="BP562" s="799" t="s">
        <v>961</v>
      </c>
      <c r="BQ562" s="811" t="s">
        <v>1854</v>
      </c>
      <c r="BR562" s="803" t="s">
        <v>1854</v>
      </c>
      <c r="BS562" s="803" t="s">
        <v>1854</v>
      </c>
      <c r="BT562" s="803" t="s">
        <v>1854</v>
      </c>
      <c r="BU562" s="808" t="s">
        <v>1854</v>
      </c>
      <c r="BV562" s="811" t="s">
        <v>1854</v>
      </c>
      <c r="BW562" s="803" t="s">
        <v>1854</v>
      </c>
      <c r="BX562" s="803" t="s">
        <v>1854</v>
      </c>
      <c r="BY562" s="803" t="s">
        <v>1854</v>
      </c>
      <c r="BZ562" s="803" t="s">
        <v>1854</v>
      </c>
      <c r="CA562" s="811" t="s">
        <v>1854</v>
      </c>
      <c r="CB562" s="803" t="s">
        <v>1854</v>
      </c>
      <c r="CC562" s="803" t="s">
        <v>1854</v>
      </c>
      <c r="CD562" s="803" t="s">
        <v>1854</v>
      </c>
      <c r="CE562" s="808" t="s">
        <v>1854</v>
      </c>
      <c r="CF562" s="803" t="s">
        <v>1854</v>
      </c>
      <c r="CG562" s="803" t="s">
        <v>1854</v>
      </c>
      <c r="CH562" s="803" t="s">
        <v>1854</v>
      </c>
      <c r="CI562" s="803" t="s">
        <v>1854</v>
      </c>
      <c r="CJ562" s="808" t="s">
        <v>1854</v>
      </c>
      <c r="CK562" s="811" t="s">
        <v>1854</v>
      </c>
      <c r="CL562" s="803" t="s">
        <v>1854</v>
      </c>
      <c r="CM562" s="803" t="s">
        <v>1854</v>
      </c>
      <c r="CN562" s="803" t="s">
        <v>1854</v>
      </c>
      <c r="CO562" s="808" t="s">
        <v>1854</v>
      </c>
      <c r="CP562" s="811" t="s">
        <v>1854</v>
      </c>
      <c r="CQ562" s="803" t="s">
        <v>1854</v>
      </c>
      <c r="CR562" s="803" t="s">
        <v>1854</v>
      </c>
      <c r="CS562" s="803" t="s">
        <v>1854</v>
      </c>
      <c r="CT562" s="808" t="s">
        <v>1854</v>
      </c>
      <c r="CU562" s="1288">
        <v>-1.5200000000000001E-3</v>
      </c>
      <c r="CV562" s="1287" t="s">
        <v>1854</v>
      </c>
      <c r="CW562" s="1287" t="s">
        <v>1854</v>
      </c>
      <c r="CX562" s="1289" t="s">
        <v>1854</v>
      </c>
      <c r="CY562" s="1287">
        <v>1.5200000000000001E-3</v>
      </c>
      <c r="CZ562" s="1287" t="s">
        <v>1854</v>
      </c>
      <c r="DA562" s="1287" t="s">
        <v>1854</v>
      </c>
      <c r="DB562" s="1289" t="s">
        <v>1854</v>
      </c>
      <c r="DC562" s="788"/>
      <c r="DD562" s="816">
        <v>1</v>
      </c>
      <c r="DE562" s="817"/>
    </row>
    <row r="563" spans="1:109" ht="15.75" customHeight="1">
      <c r="A563" s="775" t="s">
        <v>981</v>
      </c>
      <c r="B563" s="776">
        <v>557</v>
      </c>
      <c r="C563" s="792" t="s">
        <v>4203</v>
      </c>
      <c r="D563" s="776" t="s">
        <v>4187</v>
      </c>
      <c r="E563" s="776" t="s">
        <v>1801</v>
      </c>
      <c r="F563" s="788" t="s">
        <v>4204</v>
      </c>
      <c r="G563" s="793" t="s">
        <v>4205</v>
      </c>
      <c r="H563" s="794" t="s">
        <v>4206</v>
      </c>
      <c r="I563" s="795"/>
      <c r="J563" s="796">
        <v>1</v>
      </c>
      <c r="K563" s="796"/>
      <c r="L563" s="796"/>
      <c r="M563" s="796"/>
      <c r="N563" s="796"/>
      <c r="O563" s="796"/>
      <c r="P563" s="797"/>
      <c r="Q563" s="798">
        <f t="shared" si="8"/>
        <v>1</v>
      </c>
      <c r="R563" s="792" t="s">
        <v>963</v>
      </c>
      <c r="S563" s="776"/>
      <c r="T563" s="799"/>
      <c r="U563" s="776" t="s">
        <v>1804</v>
      </c>
      <c r="V563" s="776" t="s">
        <v>990</v>
      </c>
      <c r="W563" s="776" t="s">
        <v>2752</v>
      </c>
      <c r="X563" s="832">
        <v>0</v>
      </c>
      <c r="Y563" s="824" t="s">
        <v>977</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1854</v>
      </c>
      <c r="BR563" s="803" t="s">
        <v>1854</v>
      </c>
      <c r="BS563" s="803" t="s">
        <v>1854</v>
      </c>
      <c r="BT563" s="803" t="s">
        <v>1854</v>
      </c>
      <c r="BU563" s="808" t="s">
        <v>1854</v>
      </c>
      <c r="BV563" s="811" t="s">
        <v>1854</v>
      </c>
      <c r="BW563" s="803" t="s">
        <v>1854</v>
      </c>
      <c r="BX563" s="803" t="s">
        <v>1854</v>
      </c>
      <c r="BY563" s="803" t="s">
        <v>1854</v>
      </c>
      <c r="BZ563" s="803" t="s">
        <v>1854</v>
      </c>
      <c r="CA563" s="811" t="s">
        <v>1854</v>
      </c>
      <c r="CB563" s="803" t="s">
        <v>1854</v>
      </c>
      <c r="CC563" s="803" t="s">
        <v>1854</v>
      </c>
      <c r="CD563" s="803" t="s">
        <v>1854</v>
      </c>
      <c r="CE563" s="808" t="s">
        <v>1854</v>
      </c>
      <c r="CF563" s="803" t="s">
        <v>1854</v>
      </c>
      <c r="CG563" s="803" t="s">
        <v>1854</v>
      </c>
      <c r="CH563" s="803" t="s">
        <v>1854</v>
      </c>
      <c r="CI563" s="803" t="s">
        <v>1854</v>
      </c>
      <c r="CJ563" s="808" t="s">
        <v>1854</v>
      </c>
      <c r="CK563" s="811" t="s">
        <v>1854</v>
      </c>
      <c r="CL563" s="803" t="s">
        <v>1854</v>
      </c>
      <c r="CM563" s="803" t="s">
        <v>1854</v>
      </c>
      <c r="CN563" s="803" t="s">
        <v>1854</v>
      </c>
      <c r="CO563" s="808" t="s">
        <v>1854</v>
      </c>
      <c r="CP563" s="811" t="s">
        <v>1854</v>
      </c>
      <c r="CQ563" s="803" t="s">
        <v>1854</v>
      </c>
      <c r="CR563" s="803" t="s">
        <v>1854</v>
      </c>
      <c r="CS563" s="803" t="s">
        <v>1854</v>
      </c>
      <c r="CT563" s="808" t="s">
        <v>1854</v>
      </c>
      <c r="CU563" s="1288" t="s">
        <v>1854</v>
      </c>
      <c r="CV563" s="1287" t="s">
        <v>1854</v>
      </c>
      <c r="CW563" s="1287" t="s">
        <v>1854</v>
      </c>
      <c r="CX563" s="1289" t="s">
        <v>1854</v>
      </c>
      <c r="CY563" s="1287" t="s">
        <v>1854</v>
      </c>
      <c r="CZ563" s="1287" t="s">
        <v>1854</v>
      </c>
      <c r="DA563" s="1287" t="s">
        <v>1854</v>
      </c>
      <c r="DB563" s="1289" t="s">
        <v>1854</v>
      </c>
      <c r="DC563" s="788"/>
      <c r="DD563" s="816">
        <v>1</v>
      </c>
      <c r="DE563" s="817"/>
    </row>
    <row r="564" spans="1:109" ht="15.75" customHeight="1">
      <c r="A564" s="775" t="s">
        <v>981</v>
      </c>
      <c r="B564" s="776">
        <v>558</v>
      </c>
      <c r="C564" s="792" t="s">
        <v>4207</v>
      </c>
      <c r="D564" s="776" t="s">
        <v>4187</v>
      </c>
      <c r="E564" s="776" t="s">
        <v>1801</v>
      </c>
      <c r="F564" s="788" t="s">
        <v>4208</v>
      </c>
      <c r="G564" s="793" t="s">
        <v>4209</v>
      </c>
      <c r="H564" s="794" t="s">
        <v>4210</v>
      </c>
      <c r="I564" s="795"/>
      <c r="J564" s="796"/>
      <c r="K564" s="796">
        <v>1</v>
      </c>
      <c r="L564" s="796"/>
      <c r="M564" s="796"/>
      <c r="N564" s="796"/>
      <c r="O564" s="796"/>
      <c r="P564" s="797"/>
      <c r="Q564" s="798">
        <f t="shared" si="8"/>
        <v>1</v>
      </c>
      <c r="R564" s="792" t="s">
        <v>963</v>
      </c>
      <c r="S564" s="776"/>
      <c r="T564" s="799"/>
      <c r="U564" s="776" t="s">
        <v>1971</v>
      </c>
      <c r="V564" s="776" t="s">
        <v>990</v>
      </c>
      <c r="W564" s="776"/>
      <c r="X564" s="832">
        <v>0</v>
      </c>
      <c r="Y564" s="824" t="s">
        <v>977</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1854</v>
      </c>
      <c r="BR564" s="803" t="s">
        <v>1854</v>
      </c>
      <c r="BS564" s="803" t="s">
        <v>1854</v>
      </c>
      <c r="BT564" s="803" t="s">
        <v>1854</v>
      </c>
      <c r="BU564" s="808" t="s">
        <v>1854</v>
      </c>
      <c r="BV564" s="811" t="s">
        <v>1854</v>
      </c>
      <c r="BW564" s="803" t="s">
        <v>1854</v>
      </c>
      <c r="BX564" s="803" t="s">
        <v>1854</v>
      </c>
      <c r="BY564" s="803" t="s">
        <v>1854</v>
      </c>
      <c r="BZ564" s="803" t="s">
        <v>1854</v>
      </c>
      <c r="CA564" s="811" t="s">
        <v>1854</v>
      </c>
      <c r="CB564" s="803" t="s">
        <v>1854</v>
      </c>
      <c r="CC564" s="803" t="s">
        <v>1854</v>
      </c>
      <c r="CD564" s="803" t="s">
        <v>1854</v>
      </c>
      <c r="CE564" s="808" t="s">
        <v>1854</v>
      </c>
      <c r="CF564" s="803" t="s">
        <v>1854</v>
      </c>
      <c r="CG564" s="803" t="s">
        <v>1854</v>
      </c>
      <c r="CH564" s="803" t="s">
        <v>1854</v>
      </c>
      <c r="CI564" s="803" t="s">
        <v>1854</v>
      </c>
      <c r="CJ564" s="808" t="s">
        <v>1854</v>
      </c>
      <c r="CK564" s="811" t="s">
        <v>1854</v>
      </c>
      <c r="CL564" s="803" t="s">
        <v>1854</v>
      </c>
      <c r="CM564" s="803" t="s">
        <v>1854</v>
      </c>
      <c r="CN564" s="803" t="s">
        <v>1854</v>
      </c>
      <c r="CO564" s="808" t="s">
        <v>1854</v>
      </c>
      <c r="CP564" s="811" t="s">
        <v>1854</v>
      </c>
      <c r="CQ564" s="803" t="s">
        <v>1854</v>
      </c>
      <c r="CR564" s="803" t="s">
        <v>1854</v>
      </c>
      <c r="CS564" s="803" t="s">
        <v>1854</v>
      </c>
      <c r="CT564" s="808" t="s">
        <v>1854</v>
      </c>
      <c r="CU564" s="1288" t="s">
        <v>1854</v>
      </c>
      <c r="CV564" s="1287" t="s">
        <v>1854</v>
      </c>
      <c r="CW564" s="1287" t="s">
        <v>1854</v>
      </c>
      <c r="CX564" s="1289" t="s">
        <v>1854</v>
      </c>
      <c r="CY564" s="1287" t="s">
        <v>1854</v>
      </c>
      <c r="CZ564" s="1287" t="s">
        <v>1854</v>
      </c>
      <c r="DA564" s="1287" t="s">
        <v>1854</v>
      </c>
      <c r="DB564" s="1289" t="s">
        <v>1854</v>
      </c>
      <c r="DC564" s="788"/>
      <c r="DD564" s="816">
        <v>1</v>
      </c>
      <c r="DE564" s="817"/>
    </row>
    <row r="565" spans="1:109" ht="15.75" customHeight="1">
      <c r="A565" s="775" t="s">
        <v>981</v>
      </c>
      <c r="B565" s="776">
        <v>559</v>
      </c>
      <c r="C565" s="792" t="s">
        <v>4211</v>
      </c>
      <c r="D565" s="776" t="s">
        <v>4212</v>
      </c>
      <c r="E565" s="776" t="s">
        <v>1808</v>
      </c>
      <c r="F565" s="788" t="s">
        <v>4213</v>
      </c>
      <c r="G565" s="793" t="s">
        <v>4214</v>
      </c>
      <c r="H565" s="794" t="s">
        <v>4215</v>
      </c>
      <c r="I565" s="795"/>
      <c r="J565" s="796"/>
      <c r="K565" s="796"/>
      <c r="L565" s="796"/>
      <c r="M565" s="796">
        <v>1</v>
      </c>
      <c r="N565" s="796"/>
      <c r="O565" s="796"/>
      <c r="P565" s="797"/>
      <c r="Q565" s="798">
        <f t="shared" si="8"/>
        <v>1</v>
      </c>
      <c r="R565" s="792" t="s">
        <v>963</v>
      </c>
      <c r="S565" s="776"/>
      <c r="T565" s="799"/>
      <c r="U565" s="776" t="s">
        <v>2030</v>
      </c>
      <c r="V565" s="776" t="s">
        <v>269</v>
      </c>
      <c r="W565" s="776"/>
      <c r="X565" s="832">
        <v>1</v>
      </c>
      <c r="Y565" s="824" t="s">
        <v>977</v>
      </c>
      <c r="Z565" s="793"/>
      <c r="AA565" s="788"/>
      <c r="AB565" s="788"/>
      <c r="AC565" s="788"/>
      <c r="AD565" s="788"/>
      <c r="AE565" s="788"/>
      <c r="AF565" s="802"/>
      <c r="AG565" s="803"/>
      <c r="AH565" s="803"/>
      <c r="AI565" s="803"/>
      <c r="AJ565" s="803"/>
      <c r="AK565" s="803"/>
      <c r="AL565" s="803"/>
      <c r="AM565" s="803"/>
      <c r="AN565" s="803"/>
      <c r="AO565" s="803"/>
      <c r="AP565" s="803"/>
      <c r="AQ565" s="811" t="s">
        <v>4216</v>
      </c>
      <c r="AR565" s="803" t="s">
        <v>4216</v>
      </c>
      <c r="AS565" s="803" t="s">
        <v>4216</v>
      </c>
      <c r="AT565" s="803" t="s">
        <v>4216</v>
      </c>
      <c r="AU565" s="808" t="s">
        <v>4216</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1854</v>
      </c>
      <c r="BR565" s="803" t="s">
        <v>1854</v>
      </c>
      <c r="BS565" s="803" t="s">
        <v>1854</v>
      </c>
      <c r="BT565" s="803" t="s">
        <v>1854</v>
      </c>
      <c r="BU565" s="808" t="s">
        <v>1854</v>
      </c>
      <c r="BV565" s="811" t="s">
        <v>1854</v>
      </c>
      <c r="BW565" s="803" t="s">
        <v>1854</v>
      </c>
      <c r="BX565" s="803" t="s">
        <v>1854</v>
      </c>
      <c r="BY565" s="803" t="s">
        <v>1854</v>
      </c>
      <c r="BZ565" s="803" t="s">
        <v>1854</v>
      </c>
      <c r="CA565" s="811" t="s">
        <v>1854</v>
      </c>
      <c r="CB565" s="803" t="s">
        <v>1854</v>
      </c>
      <c r="CC565" s="803" t="s">
        <v>1854</v>
      </c>
      <c r="CD565" s="803" t="s">
        <v>1854</v>
      </c>
      <c r="CE565" s="808" t="s">
        <v>1854</v>
      </c>
      <c r="CF565" s="803" t="s">
        <v>1854</v>
      </c>
      <c r="CG565" s="803" t="s">
        <v>1854</v>
      </c>
      <c r="CH565" s="803" t="s">
        <v>1854</v>
      </c>
      <c r="CI565" s="803" t="s">
        <v>1854</v>
      </c>
      <c r="CJ565" s="808" t="s">
        <v>1854</v>
      </c>
      <c r="CK565" s="811" t="s">
        <v>1854</v>
      </c>
      <c r="CL565" s="803" t="s">
        <v>1854</v>
      </c>
      <c r="CM565" s="803" t="s">
        <v>1854</v>
      </c>
      <c r="CN565" s="803" t="s">
        <v>1854</v>
      </c>
      <c r="CO565" s="808" t="s">
        <v>1854</v>
      </c>
      <c r="CP565" s="811" t="s">
        <v>1854</v>
      </c>
      <c r="CQ565" s="803" t="s">
        <v>1854</v>
      </c>
      <c r="CR565" s="803" t="s">
        <v>1854</v>
      </c>
      <c r="CS565" s="803" t="s">
        <v>1854</v>
      </c>
      <c r="CT565" s="808" t="s">
        <v>1854</v>
      </c>
      <c r="CU565" s="1288" t="s">
        <v>1854</v>
      </c>
      <c r="CV565" s="1287" t="s">
        <v>1854</v>
      </c>
      <c r="CW565" s="1287" t="s">
        <v>1854</v>
      </c>
      <c r="CX565" s="1289" t="s">
        <v>1854</v>
      </c>
      <c r="CY565" s="1287" t="s">
        <v>1854</v>
      </c>
      <c r="CZ565" s="1287" t="s">
        <v>1854</v>
      </c>
      <c r="DA565" s="1287" t="s">
        <v>1854</v>
      </c>
      <c r="DB565" s="1289" t="s">
        <v>1854</v>
      </c>
      <c r="DC565" s="788"/>
      <c r="DD565" s="816">
        <v>1</v>
      </c>
      <c r="DE565" s="817"/>
    </row>
    <row r="566" spans="1:109" ht="15.75" customHeight="1">
      <c r="A566" s="775" t="s">
        <v>981</v>
      </c>
      <c r="B566" s="776">
        <v>560</v>
      </c>
      <c r="C566" s="792" t="s">
        <v>4217</v>
      </c>
      <c r="D566" s="776" t="s">
        <v>4212</v>
      </c>
      <c r="E566" s="776" t="s">
        <v>1801</v>
      </c>
      <c r="F566" s="788" t="s">
        <v>4218</v>
      </c>
      <c r="G566" s="793" t="s">
        <v>4219</v>
      </c>
      <c r="H566" s="794" t="s">
        <v>4220</v>
      </c>
      <c r="I566" s="795"/>
      <c r="J566" s="796"/>
      <c r="K566" s="796"/>
      <c r="L566" s="796"/>
      <c r="M566" s="796">
        <v>1</v>
      </c>
      <c r="N566" s="796"/>
      <c r="O566" s="796"/>
      <c r="P566" s="797"/>
      <c r="Q566" s="798">
        <f t="shared" si="8"/>
        <v>1</v>
      </c>
      <c r="R566" s="792" t="s">
        <v>963</v>
      </c>
      <c r="S566" s="776"/>
      <c r="T566" s="799"/>
      <c r="U566" s="776" t="s">
        <v>2030</v>
      </c>
      <c r="V566" s="776" t="s">
        <v>990</v>
      </c>
      <c r="W566" s="776"/>
      <c r="X566" s="832">
        <v>0</v>
      </c>
      <c r="Y566" s="822" t="s">
        <v>966</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1854</v>
      </c>
      <c r="BR566" s="803" t="s">
        <v>1854</v>
      </c>
      <c r="BS566" s="803" t="s">
        <v>1854</v>
      </c>
      <c r="BT566" s="803" t="s">
        <v>1854</v>
      </c>
      <c r="BU566" s="808" t="s">
        <v>1854</v>
      </c>
      <c r="BV566" s="811" t="s">
        <v>1854</v>
      </c>
      <c r="BW566" s="803" t="s">
        <v>1854</v>
      </c>
      <c r="BX566" s="803" t="s">
        <v>1854</v>
      </c>
      <c r="BY566" s="803" t="s">
        <v>1854</v>
      </c>
      <c r="BZ566" s="803" t="s">
        <v>1854</v>
      </c>
      <c r="CA566" s="811" t="s">
        <v>1854</v>
      </c>
      <c r="CB566" s="803" t="s">
        <v>1854</v>
      </c>
      <c r="CC566" s="803" t="s">
        <v>1854</v>
      </c>
      <c r="CD566" s="803" t="s">
        <v>1854</v>
      </c>
      <c r="CE566" s="808" t="s">
        <v>1854</v>
      </c>
      <c r="CF566" s="803" t="s">
        <v>1854</v>
      </c>
      <c r="CG566" s="803" t="s">
        <v>1854</v>
      </c>
      <c r="CH566" s="803" t="s">
        <v>1854</v>
      </c>
      <c r="CI566" s="803" t="s">
        <v>1854</v>
      </c>
      <c r="CJ566" s="808" t="s">
        <v>1854</v>
      </c>
      <c r="CK566" s="811" t="s">
        <v>1854</v>
      </c>
      <c r="CL566" s="803" t="s">
        <v>1854</v>
      </c>
      <c r="CM566" s="803" t="s">
        <v>1854</v>
      </c>
      <c r="CN566" s="803" t="s">
        <v>1854</v>
      </c>
      <c r="CO566" s="808" t="s">
        <v>1854</v>
      </c>
      <c r="CP566" s="811" t="s">
        <v>1854</v>
      </c>
      <c r="CQ566" s="803" t="s">
        <v>1854</v>
      </c>
      <c r="CR566" s="803" t="s">
        <v>1854</v>
      </c>
      <c r="CS566" s="803" t="s">
        <v>1854</v>
      </c>
      <c r="CT566" s="808" t="s">
        <v>1854</v>
      </c>
      <c r="CU566" s="1288" t="s">
        <v>1854</v>
      </c>
      <c r="CV566" s="1287" t="s">
        <v>1854</v>
      </c>
      <c r="CW566" s="1287" t="s">
        <v>1854</v>
      </c>
      <c r="CX566" s="1289" t="s">
        <v>1854</v>
      </c>
      <c r="CY566" s="1287" t="s">
        <v>1854</v>
      </c>
      <c r="CZ566" s="1287" t="s">
        <v>1854</v>
      </c>
      <c r="DA566" s="1287" t="s">
        <v>1854</v>
      </c>
      <c r="DB566" s="1289" t="s">
        <v>1854</v>
      </c>
      <c r="DC566" s="788"/>
      <c r="DD566" s="816">
        <v>1</v>
      </c>
      <c r="DE566" s="817"/>
    </row>
    <row r="567" spans="1:109" ht="15.75" customHeight="1">
      <c r="A567" s="775" t="s">
        <v>981</v>
      </c>
      <c r="B567" s="776">
        <v>561</v>
      </c>
      <c r="C567" s="792" t="s">
        <v>4221</v>
      </c>
      <c r="D567" s="776" t="s">
        <v>4212</v>
      </c>
      <c r="E567" s="776" t="s">
        <v>1819</v>
      </c>
      <c r="F567" s="788" t="s">
        <v>4222</v>
      </c>
      <c r="G567" s="793" t="s">
        <v>4223</v>
      </c>
      <c r="H567" s="794" t="s">
        <v>4224</v>
      </c>
      <c r="I567" s="795"/>
      <c r="J567" s="796"/>
      <c r="K567" s="796"/>
      <c r="L567" s="796"/>
      <c r="M567" s="796">
        <v>0.89200000000000002</v>
      </c>
      <c r="N567" s="796">
        <v>0.108</v>
      </c>
      <c r="O567" s="796"/>
      <c r="P567" s="797"/>
      <c r="Q567" s="798">
        <f t="shared" si="8"/>
        <v>1</v>
      </c>
      <c r="R567" s="792" t="s">
        <v>963</v>
      </c>
      <c r="S567" s="776"/>
      <c r="T567" s="799"/>
      <c r="U567" s="776" t="s">
        <v>2030</v>
      </c>
      <c r="V567" s="776" t="s">
        <v>269</v>
      </c>
      <c r="W567" s="776"/>
      <c r="X567" s="832">
        <v>1</v>
      </c>
      <c r="Y567" s="822" t="s">
        <v>977</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1854</v>
      </c>
      <c r="BR567" s="803" t="s">
        <v>1854</v>
      </c>
      <c r="BS567" s="803" t="s">
        <v>1854</v>
      </c>
      <c r="BT567" s="803" t="s">
        <v>1854</v>
      </c>
      <c r="BU567" s="808" t="s">
        <v>1854</v>
      </c>
      <c r="BV567" s="811" t="s">
        <v>1854</v>
      </c>
      <c r="BW567" s="803" t="s">
        <v>1854</v>
      </c>
      <c r="BX567" s="803" t="s">
        <v>1854</v>
      </c>
      <c r="BY567" s="803" t="s">
        <v>1854</v>
      </c>
      <c r="BZ567" s="803" t="s">
        <v>1854</v>
      </c>
      <c r="CA567" s="811" t="s">
        <v>1854</v>
      </c>
      <c r="CB567" s="803" t="s">
        <v>1854</v>
      </c>
      <c r="CC567" s="803" t="s">
        <v>1854</v>
      </c>
      <c r="CD567" s="803" t="s">
        <v>1854</v>
      </c>
      <c r="CE567" s="808" t="s">
        <v>1854</v>
      </c>
      <c r="CF567" s="803" t="s">
        <v>1854</v>
      </c>
      <c r="CG567" s="803" t="s">
        <v>1854</v>
      </c>
      <c r="CH567" s="803" t="s">
        <v>1854</v>
      </c>
      <c r="CI567" s="803" t="s">
        <v>1854</v>
      </c>
      <c r="CJ567" s="808" t="s">
        <v>1854</v>
      </c>
      <c r="CK567" s="811" t="s">
        <v>1854</v>
      </c>
      <c r="CL567" s="803" t="s">
        <v>1854</v>
      </c>
      <c r="CM567" s="803" t="s">
        <v>1854</v>
      </c>
      <c r="CN567" s="803" t="s">
        <v>1854</v>
      </c>
      <c r="CO567" s="808" t="s">
        <v>1854</v>
      </c>
      <c r="CP567" s="811" t="s">
        <v>1854</v>
      </c>
      <c r="CQ567" s="803" t="s">
        <v>1854</v>
      </c>
      <c r="CR567" s="803" t="s">
        <v>1854</v>
      </c>
      <c r="CS567" s="803" t="s">
        <v>1854</v>
      </c>
      <c r="CT567" s="808" t="s">
        <v>1854</v>
      </c>
      <c r="CU567" s="1288" t="s">
        <v>1854</v>
      </c>
      <c r="CV567" s="1287" t="s">
        <v>1854</v>
      </c>
      <c r="CW567" s="1287" t="s">
        <v>1854</v>
      </c>
      <c r="CX567" s="1289" t="s">
        <v>1854</v>
      </c>
      <c r="CY567" s="1287" t="s">
        <v>1854</v>
      </c>
      <c r="CZ567" s="1287" t="s">
        <v>1854</v>
      </c>
      <c r="DA567" s="1287" t="s">
        <v>1854</v>
      </c>
      <c r="DB567" s="1289" t="s">
        <v>1854</v>
      </c>
      <c r="DC567" s="788"/>
      <c r="DD567" s="816"/>
      <c r="DE567" s="817"/>
    </row>
    <row r="568" spans="1:109" ht="15.75" customHeight="1">
      <c r="A568" s="775" t="s">
        <v>981</v>
      </c>
      <c r="B568" s="776">
        <v>562</v>
      </c>
      <c r="C568" s="792" t="s">
        <v>4225</v>
      </c>
      <c r="D568" s="776" t="s">
        <v>4212</v>
      </c>
      <c r="E568" s="776" t="s">
        <v>1819</v>
      </c>
      <c r="F568" s="788" t="s">
        <v>4226</v>
      </c>
      <c r="G568" s="793" t="s">
        <v>4227</v>
      </c>
      <c r="H568" s="794" t="s">
        <v>4228</v>
      </c>
      <c r="I568" s="795"/>
      <c r="J568" s="796"/>
      <c r="K568" s="796"/>
      <c r="L568" s="796"/>
      <c r="M568" s="796">
        <v>0.89200000000000002</v>
      </c>
      <c r="N568" s="796">
        <v>0.108</v>
      </c>
      <c r="O568" s="796"/>
      <c r="P568" s="797"/>
      <c r="Q568" s="798">
        <f t="shared" si="8"/>
        <v>1</v>
      </c>
      <c r="R568" s="792" t="s">
        <v>986</v>
      </c>
      <c r="S568" s="776" t="s">
        <v>964</v>
      </c>
      <c r="T568" s="799" t="s">
        <v>965</v>
      </c>
      <c r="U568" s="776" t="s">
        <v>2030</v>
      </c>
      <c r="V568" s="776" t="s">
        <v>269</v>
      </c>
      <c r="W568" s="776"/>
      <c r="X568" s="1278">
        <v>2</v>
      </c>
      <c r="Y568" s="822" t="s">
        <v>977</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961</v>
      </c>
      <c r="BM568" s="788" t="s">
        <v>961</v>
      </c>
      <c r="BN568" s="788" t="s">
        <v>961</v>
      </c>
      <c r="BO568" s="788" t="s">
        <v>961</v>
      </c>
      <c r="BP568" s="799" t="s">
        <v>961</v>
      </c>
      <c r="BQ568" s="811" t="s">
        <v>1854</v>
      </c>
      <c r="BR568" s="803" t="s">
        <v>1854</v>
      </c>
      <c r="BS568" s="803" t="s">
        <v>1854</v>
      </c>
      <c r="BT568" s="803" t="s">
        <v>1854</v>
      </c>
      <c r="BU568" s="808" t="s">
        <v>1854</v>
      </c>
      <c r="BV568" s="809">
        <v>4.4000000000000004</v>
      </c>
      <c r="BW568" s="810">
        <v>4.3</v>
      </c>
      <c r="BX568" s="810">
        <v>4.28</v>
      </c>
      <c r="BY568" s="810">
        <v>4.28</v>
      </c>
      <c r="BZ568" s="810">
        <v>4.28</v>
      </c>
      <c r="CA568" s="811" t="s">
        <v>1854</v>
      </c>
      <c r="CB568" s="803" t="s">
        <v>1854</v>
      </c>
      <c r="CC568" s="803" t="s">
        <v>1854</v>
      </c>
      <c r="CD568" s="803" t="s">
        <v>1854</v>
      </c>
      <c r="CE568" s="808" t="s">
        <v>1854</v>
      </c>
      <c r="CF568" s="803" t="s">
        <v>1854</v>
      </c>
      <c r="CG568" s="803" t="s">
        <v>1854</v>
      </c>
      <c r="CH568" s="803" t="s">
        <v>1854</v>
      </c>
      <c r="CI568" s="803" t="s">
        <v>1854</v>
      </c>
      <c r="CJ568" s="808" t="s">
        <v>1854</v>
      </c>
      <c r="CK568" s="811">
        <v>3.4</v>
      </c>
      <c r="CL568" s="803">
        <v>3.3</v>
      </c>
      <c r="CM568" s="803">
        <v>3.2</v>
      </c>
      <c r="CN568" s="803">
        <v>3.1</v>
      </c>
      <c r="CO568" s="808">
        <v>3</v>
      </c>
      <c r="CP568" s="811" t="s">
        <v>1854</v>
      </c>
      <c r="CQ568" s="803" t="s">
        <v>1854</v>
      </c>
      <c r="CR568" s="803" t="s">
        <v>1854</v>
      </c>
      <c r="CS568" s="803" t="s">
        <v>1854</v>
      </c>
      <c r="CT568" s="808" t="s">
        <v>1854</v>
      </c>
      <c r="CU568" s="1288">
        <v>-2.6139999999999999</v>
      </c>
      <c r="CV568" s="1287" t="s">
        <v>1854</v>
      </c>
      <c r="CW568" s="1287" t="s">
        <v>1854</v>
      </c>
      <c r="CX568" s="1289" t="s">
        <v>1854</v>
      </c>
      <c r="CY568" s="1287">
        <v>2.6139999999999999</v>
      </c>
      <c r="CZ568" s="1287" t="s">
        <v>1854</v>
      </c>
      <c r="DA568" s="1287" t="s">
        <v>1854</v>
      </c>
      <c r="DB568" s="1289" t="s">
        <v>1854</v>
      </c>
      <c r="DC568" s="788"/>
      <c r="DD568" s="816">
        <v>1</v>
      </c>
      <c r="DE568" s="817"/>
    </row>
    <row r="569" spans="1:109" ht="15.75" customHeight="1">
      <c r="A569" s="775" t="s">
        <v>981</v>
      </c>
      <c r="B569" s="776">
        <v>563</v>
      </c>
      <c r="C569" s="792" t="s">
        <v>4229</v>
      </c>
      <c r="D569" s="776" t="s">
        <v>4212</v>
      </c>
      <c r="E569" s="776" t="s">
        <v>1819</v>
      </c>
      <c r="F569" s="788" t="s">
        <v>4230</v>
      </c>
      <c r="G569" s="793" t="s">
        <v>4231</v>
      </c>
      <c r="H569" s="794" t="s">
        <v>4232</v>
      </c>
      <c r="I569" s="795">
        <v>4.3999999999999997E-2</v>
      </c>
      <c r="J569" s="796">
        <v>0.33800000000000002</v>
      </c>
      <c r="K569" s="796">
        <v>0.48</v>
      </c>
      <c r="L569" s="796">
        <v>4.3999999999999997E-2</v>
      </c>
      <c r="M569" s="796">
        <v>8.4000000000000005E-2</v>
      </c>
      <c r="N569" s="796">
        <v>0.01</v>
      </c>
      <c r="O569" s="796"/>
      <c r="P569" s="797"/>
      <c r="Q569" s="798">
        <f t="shared" si="8"/>
        <v>1</v>
      </c>
      <c r="R569" s="792" t="s">
        <v>963</v>
      </c>
      <c r="S569" s="776"/>
      <c r="T569" s="799"/>
      <c r="U569" s="776" t="s">
        <v>1822</v>
      </c>
      <c r="V569" s="776" t="s">
        <v>1041</v>
      </c>
      <c r="W569" s="776"/>
      <c r="X569" s="1278">
        <v>0</v>
      </c>
      <c r="Y569" s="801" t="s">
        <v>966</v>
      </c>
      <c r="Z569" s="793"/>
      <c r="AA569" s="788"/>
      <c r="AB569" s="788"/>
      <c r="AC569" s="788"/>
      <c r="AD569" s="788"/>
      <c r="AE569" s="788"/>
      <c r="AF569" s="802"/>
      <c r="AG569" s="803"/>
      <c r="AH569" s="803"/>
      <c r="AI569" s="803"/>
      <c r="AJ569" s="800"/>
      <c r="AK569" s="800"/>
      <c r="AL569" s="800"/>
      <c r="AM569" s="800"/>
      <c r="AN569" s="800"/>
      <c r="AO569" s="800"/>
      <c r="AP569" s="800"/>
      <c r="AQ569" s="830" t="s">
        <v>792</v>
      </c>
      <c r="AR569" s="800" t="s">
        <v>792</v>
      </c>
      <c r="AS569" s="800" t="s">
        <v>792</v>
      </c>
      <c r="AT569" s="800" t="s">
        <v>792</v>
      </c>
      <c r="AU569" s="844" t="s">
        <v>792</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1854</v>
      </c>
      <c r="BR569" s="803" t="s">
        <v>1854</v>
      </c>
      <c r="BS569" s="803" t="s">
        <v>1854</v>
      </c>
      <c r="BT569" s="803" t="s">
        <v>1854</v>
      </c>
      <c r="BU569" s="808" t="s">
        <v>1854</v>
      </c>
      <c r="BV569" s="811" t="s">
        <v>1854</v>
      </c>
      <c r="BW569" s="803" t="s">
        <v>1854</v>
      </c>
      <c r="BX569" s="803" t="s">
        <v>1854</v>
      </c>
      <c r="BY569" s="803" t="s">
        <v>1854</v>
      </c>
      <c r="BZ569" s="803" t="s">
        <v>1854</v>
      </c>
      <c r="CA569" s="811" t="s">
        <v>1854</v>
      </c>
      <c r="CB569" s="803" t="s">
        <v>1854</v>
      </c>
      <c r="CC569" s="803" t="s">
        <v>1854</v>
      </c>
      <c r="CD569" s="803" t="s">
        <v>1854</v>
      </c>
      <c r="CE569" s="808" t="s">
        <v>1854</v>
      </c>
      <c r="CF569" s="803" t="s">
        <v>1854</v>
      </c>
      <c r="CG569" s="803" t="s">
        <v>1854</v>
      </c>
      <c r="CH569" s="803" t="s">
        <v>1854</v>
      </c>
      <c r="CI569" s="803" t="s">
        <v>1854</v>
      </c>
      <c r="CJ569" s="808" t="s">
        <v>1854</v>
      </c>
      <c r="CK569" s="811" t="s">
        <v>1854</v>
      </c>
      <c r="CL569" s="803" t="s">
        <v>1854</v>
      </c>
      <c r="CM569" s="803" t="s">
        <v>1854</v>
      </c>
      <c r="CN569" s="803" t="s">
        <v>1854</v>
      </c>
      <c r="CO569" s="808" t="s">
        <v>1854</v>
      </c>
      <c r="CP569" s="811" t="s">
        <v>1854</v>
      </c>
      <c r="CQ569" s="803" t="s">
        <v>1854</v>
      </c>
      <c r="CR569" s="803" t="s">
        <v>1854</v>
      </c>
      <c r="CS569" s="803" t="s">
        <v>1854</v>
      </c>
      <c r="CT569" s="808" t="s">
        <v>1854</v>
      </c>
      <c r="CU569" s="1288" t="s">
        <v>1854</v>
      </c>
      <c r="CV569" s="1287" t="s">
        <v>1854</v>
      </c>
      <c r="CW569" s="1287" t="s">
        <v>1854</v>
      </c>
      <c r="CX569" s="1289" t="s">
        <v>1854</v>
      </c>
      <c r="CY569" s="1287" t="s">
        <v>1854</v>
      </c>
      <c r="CZ569" s="1287" t="s">
        <v>1854</v>
      </c>
      <c r="DA569" s="1287" t="s">
        <v>1854</v>
      </c>
      <c r="DB569" s="1289" t="s">
        <v>1854</v>
      </c>
      <c r="DC569" s="815"/>
      <c r="DD569" s="816">
        <v>1</v>
      </c>
      <c r="DE569" s="817"/>
    </row>
    <row r="570" spans="1:109" ht="15.75" customHeight="1">
      <c r="A570" s="775" t="s">
        <v>981</v>
      </c>
      <c r="B570" s="776">
        <v>564</v>
      </c>
      <c r="C570" s="792" t="s">
        <v>4233</v>
      </c>
      <c r="D570" s="776" t="s">
        <v>4234</v>
      </c>
      <c r="E570" s="776" t="s">
        <v>1819</v>
      </c>
      <c r="F570" s="788" t="s">
        <v>4235</v>
      </c>
      <c r="G570" s="793" t="s">
        <v>491</v>
      </c>
      <c r="H570" s="794" t="s">
        <v>4236</v>
      </c>
      <c r="I570" s="795">
        <v>0.115</v>
      </c>
      <c r="J570" s="796">
        <v>0.88500000000000001</v>
      </c>
      <c r="K570" s="796"/>
      <c r="L570" s="796"/>
      <c r="M570" s="796"/>
      <c r="N570" s="796"/>
      <c r="O570" s="796"/>
      <c r="P570" s="797"/>
      <c r="Q570" s="798">
        <f t="shared" si="8"/>
        <v>1</v>
      </c>
      <c r="R570" s="792" t="s">
        <v>963</v>
      </c>
      <c r="S570" s="776"/>
      <c r="T570" s="799"/>
      <c r="U570" s="776" t="s">
        <v>1822</v>
      </c>
      <c r="V570" s="776" t="s">
        <v>269</v>
      </c>
      <c r="W570" s="776"/>
      <c r="X570" s="1278">
        <v>1</v>
      </c>
      <c r="Y570" s="801" t="s">
        <v>977</v>
      </c>
      <c r="Z570" s="793" t="s">
        <v>491</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981</v>
      </c>
      <c r="B571" s="776">
        <v>565</v>
      </c>
      <c r="C571" s="792" t="s">
        <v>4237</v>
      </c>
      <c r="D571" s="776" t="s">
        <v>4234</v>
      </c>
      <c r="E571" s="776" t="s">
        <v>1819</v>
      </c>
      <c r="F571" s="788" t="s">
        <v>4238</v>
      </c>
      <c r="G571" s="793" t="s">
        <v>794</v>
      </c>
      <c r="H571" s="794" t="s">
        <v>4239</v>
      </c>
      <c r="I571" s="795"/>
      <c r="J571" s="796"/>
      <c r="K571" s="796">
        <v>1</v>
      </c>
      <c r="L571" s="796"/>
      <c r="M571" s="796"/>
      <c r="N571" s="796"/>
      <c r="O571" s="796"/>
      <c r="P571" s="797"/>
      <c r="Q571" s="798">
        <f t="shared" si="8"/>
        <v>1</v>
      </c>
      <c r="R571" s="792" t="s">
        <v>963</v>
      </c>
      <c r="S571" s="776"/>
      <c r="T571" s="799"/>
      <c r="U571" s="776" t="s">
        <v>1822</v>
      </c>
      <c r="V571" s="776" t="s">
        <v>269</v>
      </c>
      <c r="W571" s="776" t="s">
        <v>4240</v>
      </c>
      <c r="X571" s="832">
        <v>2</v>
      </c>
      <c r="Y571" s="801" t="s">
        <v>977</v>
      </c>
      <c r="Z571" s="793" t="s">
        <v>794</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981</v>
      </c>
      <c r="B572" s="776">
        <v>566</v>
      </c>
      <c r="C572" s="792" t="s">
        <v>4241</v>
      </c>
      <c r="D572" s="776" t="s">
        <v>4234</v>
      </c>
      <c r="E572" s="776" t="s">
        <v>1801</v>
      </c>
      <c r="F572" s="788" t="s">
        <v>4242</v>
      </c>
      <c r="G572" s="793" t="s">
        <v>4243</v>
      </c>
      <c r="H572" s="794" t="s">
        <v>4244</v>
      </c>
      <c r="I572" s="795">
        <v>4.3999999999999997E-2</v>
      </c>
      <c r="J572" s="796">
        <v>0.33800000000000002</v>
      </c>
      <c r="K572" s="796">
        <v>0.48</v>
      </c>
      <c r="L572" s="796">
        <v>4.3999999999999997E-2</v>
      </c>
      <c r="M572" s="796">
        <v>8.4000000000000005E-2</v>
      </c>
      <c r="N572" s="796">
        <v>0.01</v>
      </c>
      <c r="O572" s="796"/>
      <c r="P572" s="797"/>
      <c r="Q572" s="798">
        <f t="shared" si="8"/>
        <v>1</v>
      </c>
      <c r="R572" s="792" t="s">
        <v>963</v>
      </c>
      <c r="S572" s="776"/>
      <c r="T572" s="799"/>
      <c r="U572" s="776" t="s">
        <v>2045</v>
      </c>
      <c r="V572" s="776" t="s">
        <v>269</v>
      </c>
      <c r="W572" s="776"/>
      <c r="X572" s="832">
        <v>0</v>
      </c>
      <c r="Y572" s="801" t="s">
        <v>966</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1854</v>
      </c>
      <c r="BR572" s="803" t="s">
        <v>1854</v>
      </c>
      <c r="BS572" s="803" t="s">
        <v>1854</v>
      </c>
      <c r="BT572" s="803" t="s">
        <v>1854</v>
      </c>
      <c r="BU572" s="808" t="s">
        <v>1854</v>
      </c>
      <c r="BV572" s="811" t="s">
        <v>1854</v>
      </c>
      <c r="BW572" s="803" t="s">
        <v>1854</v>
      </c>
      <c r="BX572" s="803" t="s">
        <v>1854</v>
      </c>
      <c r="BY572" s="803" t="s">
        <v>1854</v>
      </c>
      <c r="BZ572" s="803" t="s">
        <v>1854</v>
      </c>
      <c r="CA572" s="811" t="s">
        <v>1854</v>
      </c>
      <c r="CB572" s="803" t="s">
        <v>1854</v>
      </c>
      <c r="CC572" s="803" t="s">
        <v>1854</v>
      </c>
      <c r="CD572" s="803" t="s">
        <v>1854</v>
      </c>
      <c r="CE572" s="808" t="s">
        <v>1854</v>
      </c>
      <c r="CF572" s="803" t="s">
        <v>1854</v>
      </c>
      <c r="CG572" s="803" t="s">
        <v>1854</v>
      </c>
      <c r="CH572" s="803" t="s">
        <v>1854</v>
      </c>
      <c r="CI572" s="803" t="s">
        <v>1854</v>
      </c>
      <c r="CJ572" s="803" t="s">
        <v>1854</v>
      </c>
      <c r="CK572" s="811" t="s">
        <v>1854</v>
      </c>
      <c r="CL572" s="803" t="s">
        <v>1854</v>
      </c>
      <c r="CM572" s="803" t="s">
        <v>1854</v>
      </c>
      <c r="CN572" s="803" t="s">
        <v>1854</v>
      </c>
      <c r="CO572" s="808" t="s">
        <v>1854</v>
      </c>
      <c r="CP572" s="811" t="s">
        <v>1854</v>
      </c>
      <c r="CQ572" s="803" t="s">
        <v>1854</v>
      </c>
      <c r="CR572" s="803" t="s">
        <v>1854</v>
      </c>
      <c r="CS572" s="803" t="s">
        <v>1854</v>
      </c>
      <c r="CT572" s="808" t="s">
        <v>1854</v>
      </c>
      <c r="CU572" s="1288" t="s">
        <v>1854</v>
      </c>
      <c r="CV572" s="1287" t="s">
        <v>1854</v>
      </c>
      <c r="CW572" s="1287" t="s">
        <v>1854</v>
      </c>
      <c r="CX572" s="1289" t="s">
        <v>1854</v>
      </c>
      <c r="CY572" s="1287" t="s">
        <v>1854</v>
      </c>
      <c r="CZ572" s="1287" t="s">
        <v>1854</v>
      </c>
      <c r="DA572" s="1287" t="s">
        <v>1854</v>
      </c>
      <c r="DB572" s="1289" t="s">
        <v>1854</v>
      </c>
      <c r="DC572" s="788"/>
      <c r="DD572" s="816">
        <v>1</v>
      </c>
      <c r="DE572" s="817"/>
    </row>
    <row r="573" spans="1:109" ht="15.75" customHeight="1">
      <c r="A573" s="775" t="s">
        <v>981</v>
      </c>
      <c r="B573" s="776">
        <v>567</v>
      </c>
      <c r="C573" s="792" t="s">
        <v>4245</v>
      </c>
      <c r="D573" s="776" t="s">
        <v>4234</v>
      </c>
      <c r="E573" s="776" t="s">
        <v>1808</v>
      </c>
      <c r="F573" s="788" t="s">
        <v>4246</v>
      </c>
      <c r="G573" s="793" t="s">
        <v>4247</v>
      </c>
      <c r="H573" s="794" t="s">
        <v>4248</v>
      </c>
      <c r="I573" s="795"/>
      <c r="J573" s="796"/>
      <c r="K573" s="796">
        <v>1</v>
      </c>
      <c r="L573" s="796"/>
      <c r="M573" s="796"/>
      <c r="N573" s="796"/>
      <c r="O573" s="796"/>
      <c r="P573" s="797"/>
      <c r="Q573" s="798">
        <f t="shared" si="8"/>
        <v>1</v>
      </c>
      <c r="R573" s="792" t="s">
        <v>986</v>
      </c>
      <c r="S573" s="776" t="s">
        <v>964</v>
      </c>
      <c r="T573" s="799" t="s">
        <v>965</v>
      </c>
      <c r="U573" s="776" t="s">
        <v>2019</v>
      </c>
      <c r="V573" s="776" t="s">
        <v>990</v>
      </c>
      <c r="W573" s="776" t="s">
        <v>4249</v>
      </c>
      <c r="X573" s="832">
        <v>0</v>
      </c>
      <c r="Y573" s="822" t="s">
        <v>966</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961</v>
      </c>
      <c r="BM573" s="788" t="s">
        <v>961</v>
      </c>
      <c r="BN573" s="788" t="s">
        <v>961</v>
      </c>
      <c r="BO573" s="788" t="s">
        <v>961</v>
      </c>
      <c r="BP573" s="788" t="s">
        <v>961</v>
      </c>
      <c r="BQ573" s="811" t="s">
        <v>1854</v>
      </c>
      <c r="BR573" s="803" t="s">
        <v>1854</v>
      </c>
      <c r="BS573" s="803" t="s">
        <v>1854</v>
      </c>
      <c r="BT573" s="803" t="s">
        <v>1854</v>
      </c>
      <c r="BU573" s="808" t="s">
        <v>1854</v>
      </c>
      <c r="BV573" s="830">
        <v>117810</v>
      </c>
      <c r="BW573" s="800">
        <v>117810</v>
      </c>
      <c r="BX573" s="800">
        <v>117810</v>
      </c>
      <c r="BY573" s="800">
        <v>715785</v>
      </c>
      <c r="BZ573" s="800">
        <v>715785</v>
      </c>
      <c r="CA573" s="811" t="s">
        <v>1854</v>
      </c>
      <c r="CB573" s="803" t="s">
        <v>1854</v>
      </c>
      <c r="CC573" s="803" t="s">
        <v>1854</v>
      </c>
      <c r="CD573" s="803" t="s">
        <v>1854</v>
      </c>
      <c r="CE573" s="808" t="s">
        <v>1854</v>
      </c>
      <c r="CF573" s="803" t="s">
        <v>1854</v>
      </c>
      <c r="CG573" s="803" t="s">
        <v>1854</v>
      </c>
      <c r="CH573" s="803" t="s">
        <v>1854</v>
      </c>
      <c r="CI573" s="803" t="s">
        <v>1854</v>
      </c>
      <c r="CJ573" s="808" t="s">
        <v>1854</v>
      </c>
      <c r="CK573" s="830">
        <v>165990</v>
      </c>
      <c r="CL573" s="800">
        <v>165990</v>
      </c>
      <c r="CM573" s="800">
        <v>165990</v>
      </c>
      <c r="CN573" s="800">
        <v>1008515</v>
      </c>
      <c r="CO573" s="844">
        <v>1008515</v>
      </c>
      <c r="CP573" s="811" t="s">
        <v>1854</v>
      </c>
      <c r="CQ573" s="803" t="s">
        <v>1854</v>
      </c>
      <c r="CR573" s="803" t="s">
        <v>1854</v>
      </c>
      <c r="CS573" s="803" t="s">
        <v>1854</v>
      </c>
      <c r="CT573" s="808" t="s">
        <v>1854</v>
      </c>
      <c r="CU573" s="1288">
        <v>-2.08E-6</v>
      </c>
      <c r="CV573" s="1287" t="s">
        <v>1854</v>
      </c>
      <c r="CW573" s="1287" t="s">
        <v>1854</v>
      </c>
      <c r="CX573" s="1289" t="s">
        <v>1854</v>
      </c>
      <c r="CY573" s="1287">
        <v>2.08E-6</v>
      </c>
      <c r="CZ573" s="1287" t="s">
        <v>1854</v>
      </c>
      <c r="DA573" s="1287" t="s">
        <v>1854</v>
      </c>
      <c r="DB573" s="1289" t="s">
        <v>1854</v>
      </c>
      <c r="DC573" s="788"/>
      <c r="DD573" s="816">
        <v>1</v>
      </c>
      <c r="DE573" s="817"/>
    </row>
    <row r="574" spans="1:109" ht="15.75" customHeight="1">
      <c r="A574" s="775" t="s">
        <v>981</v>
      </c>
      <c r="B574" s="776">
        <v>568</v>
      </c>
      <c r="C574" s="792" t="s">
        <v>4250</v>
      </c>
      <c r="D574" s="776" t="s">
        <v>4234</v>
      </c>
      <c r="E574" s="776" t="s">
        <v>1801</v>
      </c>
      <c r="F574" s="788" t="s">
        <v>4251</v>
      </c>
      <c r="G574" s="793" t="s">
        <v>4252</v>
      </c>
      <c r="H574" s="794" t="s">
        <v>4253</v>
      </c>
      <c r="I574" s="795">
        <v>1</v>
      </c>
      <c r="J574" s="953"/>
      <c r="K574" s="953"/>
      <c r="L574" s="796"/>
      <c r="M574" s="796"/>
      <c r="N574" s="796"/>
      <c r="O574" s="796"/>
      <c r="P574" s="797"/>
      <c r="Q574" s="798">
        <f t="shared" si="8"/>
        <v>1</v>
      </c>
      <c r="R574" s="792" t="s">
        <v>963</v>
      </c>
      <c r="S574" s="776"/>
      <c r="T574" s="799"/>
      <c r="U574" s="776" t="s">
        <v>1822</v>
      </c>
      <c r="V574" s="776" t="s">
        <v>269</v>
      </c>
      <c r="W574" s="776"/>
      <c r="X574" s="832">
        <v>1</v>
      </c>
      <c r="Y574" s="822" t="s">
        <v>966</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1854</v>
      </c>
      <c r="BR574" s="803" t="s">
        <v>1854</v>
      </c>
      <c r="BS574" s="803" t="s">
        <v>1854</v>
      </c>
      <c r="BT574" s="803" t="s">
        <v>1854</v>
      </c>
      <c r="BU574" s="808" t="s">
        <v>1854</v>
      </c>
      <c r="BV574" s="811" t="s">
        <v>1854</v>
      </c>
      <c r="BW574" s="803" t="s">
        <v>1854</v>
      </c>
      <c r="BX574" s="803" t="s">
        <v>1854</v>
      </c>
      <c r="BY574" s="803" t="s">
        <v>1854</v>
      </c>
      <c r="BZ574" s="803" t="s">
        <v>1854</v>
      </c>
      <c r="CA574" s="811" t="s">
        <v>1854</v>
      </c>
      <c r="CB574" s="803" t="s">
        <v>1854</v>
      </c>
      <c r="CC574" s="803" t="s">
        <v>1854</v>
      </c>
      <c r="CD574" s="803" t="s">
        <v>1854</v>
      </c>
      <c r="CE574" s="808" t="s">
        <v>1854</v>
      </c>
      <c r="CF574" s="803" t="s">
        <v>1854</v>
      </c>
      <c r="CG574" s="803" t="s">
        <v>1854</v>
      </c>
      <c r="CH574" s="803" t="s">
        <v>1854</v>
      </c>
      <c r="CI574" s="803" t="s">
        <v>1854</v>
      </c>
      <c r="CJ574" s="808" t="s">
        <v>1854</v>
      </c>
      <c r="CK574" s="811" t="s">
        <v>1854</v>
      </c>
      <c r="CL574" s="803" t="s">
        <v>1854</v>
      </c>
      <c r="CM574" s="803" t="s">
        <v>1854</v>
      </c>
      <c r="CN574" s="803" t="s">
        <v>1854</v>
      </c>
      <c r="CO574" s="808" t="s">
        <v>1854</v>
      </c>
      <c r="CP574" s="811" t="s">
        <v>1854</v>
      </c>
      <c r="CQ574" s="803" t="s">
        <v>1854</v>
      </c>
      <c r="CR574" s="803" t="s">
        <v>1854</v>
      </c>
      <c r="CS574" s="803" t="s">
        <v>1854</v>
      </c>
      <c r="CT574" s="808" t="s">
        <v>1854</v>
      </c>
      <c r="CU574" s="1288" t="s">
        <v>1854</v>
      </c>
      <c r="CV574" s="1287" t="s">
        <v>1854</v>
      </c>
      <c r="CW574" s="1287" t="s">
        <v>1854</v>
      </c>
      <c r="CX574" s="1289" t="s">
        <v>1854</v>
      </c>
      <c r="CY574" s="1287" t="s">
        <v>1854</v>
      </c>
      <c r="CZ574" s="1287" t="s">
        <v>1854</v>
      </c>
      <c r="DA574" s="1287" t="s">
        <v>1854</v>
      </c>
      <c r="DB574" s="1289" t="s">
        <v>1854</v>
      </c>
      <c r="DC574" s="788"/>
      <c r="DD574" s="816">
        <v>1</v>
      </c>
      <c r="DE574" s="817"/>
    </row>
    <row r="575" spans="1:109" ht="15.75" customHeight="1">
      <c r="A575" s="775" t="s">
        <v>981</v>
      </c>
      <c r="B575" s="776">
        <v>569</v>
      </c>
      <c r="C575" s="792" t="s">
        <v>4254</v>
      </c>
      <c r="D575" s="776" t="s">
        <v>4234</v>
      </c>
      <c r="E575" s="776" t="s">
        <v>1801</v>
      </c>
      <c r="F575" s="788" t="s">
        <v>4255</v>
      </c>
      <c r="G575" s="793" t="s">
        <v>4256</v>
      </c>
      <c r="H575" s="794" t="s">
        <v>4257</v>
      </c>
      <c r="I575" s="795"/>
      <c r="J575" s="796">
        <v>1</v>
      </c>
      <c r="K575" s="796"/>
      <c r="L575" s="796"/>
      <c r="M575" s="796"/>
      <c r="N575" s="796"/>
      <c r="O575" s="796"/>
      <c r="P575" s="797"/>
      <c r="Q575" s="798">
        <f t="shared" si="8"/>
        <v>1</v>
      </c>
      <c r="R575" s="792" t="s">
        <v>963</v>
      </c>
      <c r="S575" s="776"/>
      <c r="T575" s="799"/>
      <c r="U575" s="776" t="s">
        <v>1822</v>
      </c>
      <c r="V575" s="776" t="s">
        <v>269</v>
      </c>
      <c r="W575" s="776"/>
      <c r="X575" s="832">
        <v>1</v>
      </c>
      <c r="Y575" s="822" t="s">
        <v>966</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1854</v>
      </c>
      <c r="BR575" s="803" t="s">
        <v>1854</v>
      </c>
      <c r="BS575" s="803" t="s">
        <v>1854</v>
      </c>
      <c r="BT575" s="803" t="s">
        <v>1854</v>
      </c>
      <c r="BU575" s="808" t="s">
        <v>1854</v>
      </c>
      <c r="BV575" s="811" t="s">
        <v>1854</v>
      </c>
      <c r="BW575" s="803" t="s">
        <v>1854</v>
      </c>
      <c r="BX575" s="803" t="s">
        <v>1854</v>
      </c>
      <c r="BY575" s="803" t="s">
        <v>1854</v>
      </c>
      <c r="BZ575" s="803" t="s">
        <v>1854</v>
      </c>
      <c r="CA575" s="811" t="s">
        <v>1854</v>
      </c>
      <c r="CB575" s="803" t="s">
        <v>1854</v>
      </c>
      <c r="CC575" s="803" t="s">
        <v>1854</v>
      </c>
      <c r="CD575" s="803" t="s">
        <v>1854</v>
      </c>
      <c r="CE575" s="808" t="s">
        <v>1854</v>
      </c>
      <c r="CF575" s="803" t="s">
        <v>1854</v>
      </c>
      <c r="CG575" s="803" t="s">
        <v>1854</v>
      </c>
      <c r="CH575" s="803" t="s">
        <v>1854</v>
      </c>
      <c r="CI575" s="803" t="s">
        <v>1854</v>
      </c>
      <c r="CJ575" s="808" t="s">
        <v>1854</v>
      </c>
      <c r="CK575" s="811" t="s">
        <v>1854</v>
      </c>
      <c r="CL575" s="803" t="s">
        <v>1854</v>
      </c>
      <c r="CM575" s="803" t="s">
        <v>1854</v>
      </c>
      <c r="CN575" s="803" t="s">
        <v>1854</v>
      </c>
      <c r="CO575" s="808" t="s">
        <v>1854</v>
      </c>
      <c r="CP575" s="811" t="s">
        <v>1854</v>
      </c>
      <c r="CQ575" s="803" t="s">
        <v>1854</v>
      </c>
      <c r="CR575" s="803" t="s">
        <v>1854</v>
      </c>
      <c r="CS575" s="803" t="s">
        <v>1854</v>
      </c>
      <c r="CT575" s="808" t="s">
        <v>1854</v>
      </c>
      <c r="CU575" s="1288" t="s">
        <v>1854</v>
      </c>
      <c r="CV575" s="1287" t="s">
        <v>1854</v>
      </c>
      <c r="CW575" s="1287" t="s">
        <v>1854</v>
      </c>
      <c r="CX575" s="1289" t="s">
        <v>1854</v>
      </c>
      <c r="CY575" s="1287" t="s">
        <v>1854</v>
      </c>
      <c r="CZ575" s="1287" t="s">
        <v>1854</v>
      </c>
      <c r="DA575" s="1287" t="s">
        <v>1854</v>
      </c>
      <c r="DB575" s="1289" t="s">
        <v>1854</v>
      </c>
      <c r="DC575" s="788"/>
      <c r="DD575" s="816">
        <v>1</v>
      </c>
      <c r="DE575" s="817"/>
    </row>
    <row r="576" spans="1:109" ht="15.75" customHeight="1">
      <c r="A576" s="775" t="s">
        <v>981</v>
      </c>
      <c r="B576" s="776">
        <v>570</v>
      </c>
      <c r="C576" s="792" t="s">
        <v>4258</v>
      </c>
      <c r="D576" s="776" t="s">
        <v>4234</v>
      </c>
      <c r="E576" s="776" t="s">
        <v>1801</v>
      </c>
      <c r="F576" s="788" t="s">
        <v>4259</v>
      </c>
      <c r="G576" s="793" t="s">
        <v>4260</v>
      </c>
      <c r="H576" s="794" t="s">
        <v>4261</v>
      </c>
      <c r="I576" s="795"/>
      <c r="J576" s="796">
        <v>1</v>
      </c>
      <c r="K576" s="796"/>
      <c r="L576" s="796"/>
      <c r="M576" s="796"/>
      <c r="N576" s="796"/>
      <c r="O576" s="796"/>
      <c r="P576" s="797"/>
      <c r="Q576" s="798">
        <f t="shared" si="8"/>
        <v>1</v>
      </c>
      <c r="R576" s="792" t="s">
        <v>963</v>
      </c>
      <c r="S576" s="776"/>
      <c r="T576" s="799"/>
      <c r="U576" s="776" t="s">
        <v>1822</v>
      </c>
      <c r="V576" s="776" t="s">
        <v>269</v>
      </c>
      <c r="W576" s="776"/>
      <c r="X576" s="832">
        <v>1</v>
      </c>
      <c r="Y576" s="824" t="s">
        <v>966</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1854</v>
      </c>
      <c r="BR576" s="803" t="s">
        <v>1854</v>
      </c>
      <c r="BS576" s="803" t="s">
        <v>1854</v>
      </c>
      <c r="BT576" s="803" t="s">
        <v>1854</v>
      </c>
      <c r="BU576" s="808" t="s">
        <v>1854</v>
      </c>
      <c r="BV576" s="811" t="s">
        <v>1854</v>
      </c>
      <c r="BW576" s="803" t="s">
        <v>1854</v>
      </c>
      <c r="BX576" s="803" t="s">
        <v>1854</v>
      </c>
      <c r="BY576" s="803" t="s">
        <v>1854</v>
      </c>
      <c r="BZ576" s="803" t="s">
        <v>1854</v>
      </c>
      <c r="CA576" s="811" t="s">
        <v>1854</v>
      </c>
      <c r="CB576" s="803" t="s">
        <v>1854</v>
      </c>
      <c r="CC576" s="803" t="s">
        <v>1854</v>
      </c>
      <c r="CD576" s="803" t="s">
        <v>1854</v>
      </c>
      <c r="CE576" s="808" t="s">
        <v>1854</v>
      </c>
      <c r="CF576" s="803" t="s">
        <v>1854</v>
      </c>
      <c r="CG576" s="803" t="s">
        <v>1854</v>
      </c>
      <c r="CH576" s="803" t="s">
        <v>1854</v>
      </c>
      <c r="CI576" s="803" t="s">
        <v>1854</v>
      </c>
      <c r="CJ576" s="808" t="s">
        <v>1854</v>
      </c>
      <c r="CK576" s="811" t="s">
        <v>1854</v>
      </c>
      <c r="CL576" s="803" t="s">
        <v>1854</v>
      </c>
      <c r="CM576" s="803" t="s">
        <v>1854</v>
      </c>
      <c r="CN576" s="803" t="s">
        <v>1854</v>
      </c>
      <c r="CO576" s="808" t="s">
        <v>1854</v>
      </c>
      <c r="CP576" s="811" t="s">
        <v>1854</v>
      </c>
      <c r="CQ576" s="803" t="s">
        <v>1854</v>
      </c>
      <c r="CR576" s="803" t="s">
        <v>1854</v>
      </c>
      <c r="CS576" s="803" t="s">
        <v>1854</v>
      </c>
      <c r="CT576" s="808" t="s">
        <v>1854</v>
      </c>
      <c r="CU576" s="1288" t="s">
        <v>1854</v>
      </c>
      <c r="CV576" s="1287" t="s">
        <v>1854</v>
      </c>
      <c r="CW576" s="1287" t="s">
        <v>1854</v>
      </c>
      <c r="CX576" s="1289" t="s">
        <v>1854</v>
      </c>
      <c r="CY576" s="1287" t="s">
        <v>1854</v>
      </c>
      <c r="CZ576" s="1287" t="s">
        <v>1854</v>
      </c>
      <c r="DA576" s="1287" t="s">
        <v>1854</v>
      </c>
      <c r="DB576" s="1289" t="s">
        <v>1854</v>
      </c>
      <c r="DC576" s="788"/>
      <c r="DD576" s="816">
        <v>1</v>
      </c>
      <c r="DE576" s="817"/>
    </row>
    <row r="577" spans="1:109" ht="15.75" customHeight="1">
      <c r="A577" s="775" t="s">
        <v>981</v>
      </c>
      <c r="B577" s="776">
        <v>571</v>
      </c>
      <c r="C577" s="792" t="s">
        <v>4262</v>
      </c>
      <c r="D577" s="776" t="s">
        <v>4234</v>
      </c>
      <c r="E577" s="776" t="s">
        <v>1801</v>
      </c>
      <c r="F577" s="788" t="s">
        <v>4263</v>
      </c>
      <c r="G577" s="793" t="s">
        <v>4264</v>
      </c>
      <c r="H577" s="794" t="s">
        <v>4265</v>
      </c>
      <c r="I577" s="818"/>
      <c r="J577" s="953"/>
      <c r="K577" s="796">
        <v>1</v>
      </c>
      <c r="L577" s="953"/>
      <c r="M577" s="953"/>
      <c r="N577" s="796"/>
      <c r="O577" s="796"/>
      <c r="P577" s="797"/>
      <c r="Q577" s="798">
        <f t="shared" si="8"/>
        <v>1</v>
      </c>
      <c r="R577" s="792" t="s">
        <v>963</v>
      </c>
      <c r="S577" s="776"/>
      <c r="T577" s="799"/>
      <c r="U577" s="776" t="s">
        <v>1822</v>
      </c>
      <c r="V577" s="776" t="s">
        <v>269</v>
      </c>
      <c r="W577" s="776"/>
      <c r="X577" s="832">
        <v>1</v>
      </c>
      <c r="Y577" s="822" t="s">
        <v>966</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1854</v>
      </c>
      <c r="BR577" s="803" t="s">
        <v>1854</v>
      </c>
      <c r="BS577" s="803" t="s">
        <v>1854</v>
      </c>
      <c r="BT577" s="803" t="s">
        <v>1854</v>
      </c>
      <c r="BU577" s="808" t="s">
        <v>1854</v>
      </c>
      <c r="BV577" s="811" t="s">
        <v>1854</v>
      </c>
      <c r="BW577" s="803" t="s">
        <v>1854</v>
      </c>
      <c r="BX577" s="803" t="s">
        <v>1854</v>
      </c>
      <c r="BY577" s="803" t="s">
        <v>1854</v>
      </c>
      <c r="BZ577" s="803" t="s">
        <v>1854</v>
      </c>
      <c r="CA577" s="811" t="s">
        <v>1854</v>
      </c>
      <c r="CB577" s="803" t="s">
        <v>1854</v>
      </c>
      <c r="CC577" s="803" t="s">
        <v>1854</v>
      </c>
      <c r="CD577" s="803" t="s">
        <v>1854</v>
      </c>
      <c r="CE577" s="808" t="s">
        <v>1854</v>
      </c>
      <c r="CF577" s="803" t="s">
        <v>1854</v>
      </c>
      <c r="CG577" s="803" t="s">
        <v>1854</v>
      </c>
      <c r="CH577" s="803" t="s">
        <v>1854</v>
      </c>
      <c r="CI577" s="803" t="s">
        <v>1854</v>
      </c>
      <c r="CJ577" s="808" t="s">
        <v>1854</v>
      </c>
      <c r="CK577" s="811" t="s">
        <v>1854</v>
      </c>
      <c r="CL577" s="803" t="s">
        <v>1854</v>
      </c>
      <c r="CM577" s="803" t="s">
        <v>1854</v>
      </c>
      <c r="CN577" s="803" t="s">
        <v>1854</v>
      </c>
      <c r="CO577" s="808" t="s">
        <v>1854</v>
      </c>
      <c r="CP577" s="811" t="s">
        <v>1854</v>
      </c>
      <c r="CQ577" s="803" t="s">
        <v>1854</v>
      </c>
      <c r="CR577" s="803" t="s">
        <v>1854</v>
      </c>
      <c r="CS577" s="803" t="s">
        <v>1854</v>
      </c>
      <c r="CT577" s="808" t="s">
        <v>1854</v>
      </c>
      <c r="CU577" s="1288" t="s">
        <v>1854</v>
      </c>
      <c r="CV577" s="1287" t="s">
        <v>1854</v>
      </c>
      <c r="CW577" s="1287" t="s">
        <v>1854</v>
      </c>
      <c r="CX577" s="1289" t="s">
        <v>1854</v>
      </c>
      <c r="CY577" s="1287" t="s">
        <v>1854</v>
      </c>
      <c r="CZ577" s="1287" t="s">
        <v>1854</v>
      </c>
      <c r="DA577" s="1287" t="s">
        <v>1854</v>
      </c>
      <c r="DB577" s="1289" t="s">
        <v>1854</v>
      </c>
      <c r="DC577" s="788"/>
      <c r="DD577" s="816">
        <v>1</v>
      </c>
      <c r="DE577" s="817"/>
    </row>
    <row r="578" spans="1:109" ht="15.75" customHeight="1">
      <c r="A578" s="775" t="s">
        <v>981</v>
      </c>
      <c r="B578" s="776">
        <v>572</v>
      </c>
      <c r="C578" s="792" t="s">
        <v>4266</v>
      </c>
      <c r="D578" s="776" t="s">
        <v>4234</v>
      </c>
      <c r="E578" s="776" t="s">
        <v>1801</v>
      </c>
      <c r="F578" s="788" t="s">
        <v>4267</v>
      </c>
      <c r="G578" s="793" t="s">
        <v>4268</v>
      </c>
      <c r="H578" s="794" t="s">
        <v>4269</v>
      </c>
      <c r="I578" s="795"/>
      <c r="J578" s="796"/>
      <c r="K578" s="796">
        <v>1</v>
      </c>
      <c r="L578" s="796"/>
      <c r="M578" s="796"/>
      <c r="N578" s="796"/>
      <c r="O578" s="796"/>
      <c r="P578" s="797"/>
      <c r="Q578" s="798">
        <f t="shared" si="8"/>
        <v>1</v>
      </c>
      <c r="R578" s="792" t="s">
        <v>963</v>
      </c>
      <c r="S578" s="776"/>
      <c r="T578" s="799"/>
      <c r="U578" s="776" t="s">
        <v>1822</v>
      </c>
      <c r="V578" s="776" t="s">
        <v>269</v>
      </c>
      <c r="W578" s="776"/>
      <c r="X578" s="832">
        <v>1</v>
      </c>
      <c r="Y578" s="825" t="s">
        <v>966</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1854</v>
      </c>
      <c r="BR578" s="803" t="s">
        <v>1854</v>
      </c>
      <c r="BS578" s="803" t="s">
        <v>1854</v>
      </c>
      <c r="BT578" s="803" t="s">
        <v>1854</v>
      </c>
      <c r="BU578" s="808" t="s">
        <v>1854</v>
      </c>
      <c r="BV578" s="811" t="s">
        <v>1854</v>
      </c>
      <c r="BW578" s="803" t="s">
        <v>1854</v>
      </c>
      <c r="BX578" s="803" t="s">
        <v>1854</v>
      </c>
      <c r="BY578" s="803" t="s">
        <v>1854</v>
      </c>
      <c r="BZ578" s="803" t="s">
        <v>1854</v>
      </c>
      <c r="CA578" s="811" t="s">
        <v>1854</v>
      </c>
      <c r="CB578" s="803" t="s">
        <v>1854</v>
      </c>
      <c r="CC578" s="803" t="s">
        <v>1854</v>
      </c>
      <c r="CD578" s="803" t="s">
        <v>1854</v>
      </c>
      <c r="CE578" s="808" t="s">
        <v>1854</v>
      </c>
      <c r="CF578" s="803" t="s">
        <v>1854</v>
      </c>
      <c r="CG578" s="803" t="s">
        <v>1854</v>
      </c>
      <c r="CH578" s="803" t="s">
        <v>1854</v>
      </c>
      <c r="CI578" s="803" t="s">
        <v>1854</v>
      </c>
      <c r="CJ578" s="808" t="s">
        <v>1854</v>
      </c>
      <c r="CK578" s="811" t="s">
        <v>1854</v>
      </c>
      <c r="CL578" s="803" t="s">
        <v>1854</v>
      </c>
      <c r="CM578" s="803" t="s">
        <v>1854</v>
      </c>
      <c r="CN578" s="803" t="s">
        <v>1854</v>
      </c>
      <c r="CO578" s="808" t="s">
        <v>1854</v>
      </c>
      <c r="CP578" s="811" t="s">
        <v>1854</v>
      </c>
      <c r="CQ578" s="803" t="s">
        <v>1854</v>
      </c>
      <c r="CR578" s="803" t="s">
        <v>1854</v>
      </c>
      <c r="CS578" s="803" t="s">
        <v>1854</v>
      </c>
      <c r="CT578" s="808" t="s">
        <v>1854</v>
      </c>
      <c r="CU578" s="1288" t="s">
        <v>1854</v>
      </c>
      <c r="CV578" s="1287" t="s">
        <v>1854</v>
      </c>
      <c r="CW578" s="1287" t="s">
        <v>1854</v>
      </c>
      <c r="CX578" s="1289" t="s">
        <v>1854</v>
      </c>
      <c r="CY578" s="1287" t="s">
        <v>1854</v>
      </c>
      <c r="CZ578" s="1287" t="s">
        <v>1854</v>
      </c>
      <c r="DA578" s="1287" t="s">
        <v>1854</v>
      </c>
      <c r="DB578" s="1289" t="s">
        <v>1854</v>
      </c>
      <c r="DC578" s="788"/>
      <c r="DD578" s="816">
        <v>1</v>
      </c>
      <c r="DE578" s="817"/>
    </row>
    <row r="579" spans="1:109" ht="15.75" customHeight="1">
      <c r="A579" s="775" t="s">
        <v>981</v>
      </c>
      <c r="B579" s="776">
        <v>573</v>
      </c>
      <c r="C579" s="792" t="s">
        <v>4270</v>
      </c>
      <c r="D579" s="776" t="s">
        <v>4234</v>
      </c>
      <c r="E579" s="776" t="s">
        <v>1819</v>
      </c>
      <c r="F579" s="788" t="s">
        <v>4271</v>
      </c>
      <c r="G579" s="793" t="s">
        <v>4272</v>
      </c>
      <c r="H579" s="794" t="s">
        <v>4273</v>
      </c>
      <c r="I579" s="795"/>
      <c r="J579" s="796">
        <v>0.41399999999999998</v>
      </c>
      <c r="K579" s="796">
        <v>0.58599999999999997</v>
      </c>
      <c r="L579" s="796"/>
      <c r="M579" s="796"/>
      <c r="N579" s="796"/>
      <c r="O579" s="796"/>
      <c r="P579" s="797"/>
      <c r="Q579" s="798">
        <f t="shared" si="8"/>
        <v>1</v>
      </c>
      <c r="R579" s="792" t="s">
        <v>986</v>
      </c>
      <c r="S579" s="1526" t="s">
        <v>964</v>
      </c>
      <c r="T579" s="799" t="s">
        <v>965</v>
      </c>
      <c r="U579" s="776" t="s">
        <v>2313</v>
      </c>
      <c r="V579" s="776" t="s">
        <v>990</v>
      </c>
      <c r="W579" s="776"/>
      <c r="X579" s="832">
        <v>0</v>
      </c>
      <c r="Y579" s="829" t="s">
        <v>966</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961</v>
      </c>
      <c r="BM579" s="788" t="s">
        <v>961</v>
      </c>
      <c r="BN579" s="788" t="s">
        <v>961</v>
      </c>
      <c r="BO579" s="788" t="s">
        <v>961</v>
      </c>
      <c r="BP579" s="788" t="s">
        <v>961</v>
      </c>
      <c r="BQ579" s="811" t="s">
        <v>1854</v>
      </c>
      <c r="BR579" s="803" t="s">
        <v>1854</v>
      </c>
      <c r="BS579" s="803" t="s">
        <v>1854</v>
      </c>
      <c r="BT579" s="803" t="s">
        <v>1854</v>
      </c>
      <c r="BU579" s="808" t="s">
        <v>1854</v>
      </c>
      <c r="BV579" s="830">
        <v>42000</v>
      </c>
      <c r="BW579" s="800">
        <v>43200</v>
      </c>
      <c r="BX579" s="800">
        <v>43800</v>
      </c>
      <c r="BY579" s="800">
        <v>44400</v>
      </c>
      <c r="BZ579" s="800">
        <v>45000</v>
      </c>
      <c r="CA579" s="811" t="s">
        <v>1854</v>
      </c>
      <c r="CB579" s="803" t="s">
        <v>1854</v>
      </c>
      <c r="CC579" s="803" t="s">
        <v>1854</v>
      </c>
      <c r="CD579" s="803" t="s">
        <v>1854</v>
      </c>
      <c r="CE579" s="808" t="s">
        <v>1854</v>
      </c>
      <c r="CF579" s="803" t="s">
        <v>1854</v>
      </c>
      <c r="CG579" s="803" t="s">
        <v>1854</v>
      </c>
      <c r="CH579" s="803" t="s">
        <v>1854</v>
      </c>
      <c r="CI579" s="803" t="s">
        <v>1854</v>
      </c>
      <c r="CJ579" s="808" t="s">
        <v>1854</v>
      </c>
      <c r="CK579" s="1745">
        <v>98000</v>
      </c>
      <c r="CL579" s="1746">
        <v>100800</v>
      </c>
      <c r="CM579" s="1746">
        <v>102200</v>
      </c>
      <c r="CN579" s="1746">
        <v>103600</v>
      </c>
      <c r="CO579" s="1754">
        <v>105000</v>
      </c>
      <c r="CP579" s="811" t="s">
        <v>1854</v>
      </c>
      <c r="CQ579" s="803" t="s">
        <v>1854</v>
      </c>
      <c r="CR579" s="803" t="s">
        <v>1854</v>
      </c>
      <c r="CS579" s="803" t="s">
        <v>1854</v>
      </c>
      <c r="CT579" s="808" t="s">
        <v>1854</v>
      </c>
      <c r="CU579" s="1288">
        <v>-3.9999999999999998E-6</v>
      </c>
      <c r="CV579" s="1287" t="s">
        <v>1854</v>
      </c>
      <c r="CW579" s="1287" t="s">
        <v>1854</v>
      </c>
      <c r="CX579" s="1289" t="s">
        <v>1854</v>
      </c>
      <c r="CY579" s="1287">
        <v>1.9999999999999999E-6</v>
      </c>
      <c r="CZ579" s="1287" t="s">
        <v>1854</v>
      </c>
      <c r="DA579" s="1287" t="s">
        <v>1854</v>
      </c>
      <c r="DB579" s="1289" t="s">
        <v>1854</v>
      </c>
      <c r="DC579" s="788"/>
      <c r="DD579" s="816">
        <v>1E-3</v>
      </c>
      <c r="DE579" s="817"/>
    </row>
    <row r="580" spans="1:109" ht="15.75" customHeight="1">
      <c r="A580" s="775" t="s">
        <v>981</v>
      </c>
      <c r="B580" s="776">
        <v>574</v>
      </c>
      <c r="C580" s="792" t="s">
        <v>4274</v>
      </c>
      <c r="D580" s="776" t="s">
        <v>4234</v>
      </c>
      <c r="E580" s="776" t="s">
        <v>1819</v>
      </c>
      <c r="F580" s="788" t="s">
        <v>4275</v>
      </c>
      <c r="G580" s="793" t="s">
        <v>4276</v>
      </c>
      <c r="H580" s="794" t="s">
        <v>4277</v>
      </c>
      <c r="I580" s="795">
        <v>1</v>
      </c>
      <c r="J580" s="796"/>
      <c r="K580" s="796"/>
      <c r="L580" s="796"/>
      <c r="M580" s="796"/>
      <c r="N580" s="796"/>
      <c r="O580" s="796"/>
      <c r="P580" s="797"/>
      <c r="Q580" s="798">
        <f t="shared" si="8"/>
        <v>1</v>
      </c>
      <c r="R580" s="792" t="s">
        <v>2664</v>
      </c>
      <c r="S580" s="776" t="s">
        <v>964</v>
      </c>
      <c r="T580" s="799" t="s">
        <v>965</v>
      </c>
      <c r="U580" s="776" t="s">
        <v>2313</v>
      </c>
      <c r="V580" s="776" t="s">
        <v>990</v>
      </c>
      <c r="W580" s="776"/>
      <c r="X580" s="832">
        <v>0</v>
      </c>
      <c r="Y580" s="824" t="s">
        <v>966</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961</v>
      </c>
      <c r="BM580" s="788" t="s">
        <v>961</v>
      </c>
      <c r="BN580" s="788" t="s">
        <v>961</v>
      </c>
      <c r="BO580" s="788" t="s">
        <v>961</v>
      </c>
      <c r="BP580" s="788" t="s">
        <v>961</v>
      </c>
      <c r="BQ580" s="811" t="s">
        <v>1854</v>
      </c>
      <c r="BR580" s="803" t="s">
        <v>1854</v>
      </c>
      <c r="BS580" s="803" t="s">
        <v>1854</v>
      </c>
      <c r="BT580" s="803" t="s">
        <v>1854</v>
      </c>
      <c r="BU580" s="808" t="s">
        <v>1854</v>
      </c>
      <c r="BV580" s="830">
        <v>230000</v>
      </c>
      <c r="BW580" s="800">
        <v>332000</v>
      </c>
      <c r="BX580" s="800">
        <v>361000</v>
      </c>
      <c r="BY580" s="800">
        <v>406000</v>
      </c>
      <c r="BZ580" s="800">
        <v>450000</v>
      </c>
      <c r="CA580" s="811" t="s">
        <v>1854</v>
      </c>
      <c r="CB580" s="803" t="s">
        <v>1854</v>
      </c>
      <c r="CC580" s="803" t="s">
        <v>1854</v>
      </c>
      <c r="CD580" s="803" t="s">
        <v>1854</v>
      </c>
      <c r="CE580" s="808" t="s">
        <v>1854</v>
      </c>
      <c r="CF580" s="803" t="s">
        <v>1854</v>
      </c>
      <c r="CG580" s="803" t="s">
        <v>1854</v>
      </c>
      <c r="CH580" s="803" t="s">
        <v>1854</v>
      </c>
      <c r="CI580" s="803" t="s">
        <v>1854</v>
      </c>
      <c r="CJ580" s="808" t="s">
        <v>1854</v>
      </c>
      <c r="CK580" s="830">
        <v>890000</v>
      </c>
      <c r="CL580" s="800">
        <v>1018000</v>
      </c>
      <c r="CM580" s="800">
        <v>1079000</v>
      </c>
      <c r="CN580" s="800">
        <v>1144000</v>
      </c>
      <c r="CO580" s="844">
        <v>1210000</v>
      </c>
      <c r="CP580" s="811" t="s">
        <v>1854</v>
      </c>
      <c r="CQ580" s="803" t="s">
        <v>1854</v>
      </c>
      <c r="CR580" s="803" t="s">
        <v>1854</v>
      </c>
      <c r="CS580" s="803" t="s">
        <v>1854</v>
      </c>
      <c r="CT580" s="808" t="s">
        <v>1854</v>
      </c>
      <c r="CU580" s="1288">
        <v>-1.9999999999999999E-6</v>
      </c>
      <c r="CV580" s="1287" t="s">
        <v>1854</v>
      </c>
      <c r="CW580" s="1287" t="s">
        <v>1854</v>
      </c>
      <c r="CX580" s="1289" t="s">
        <v>1854</v>
      </c>
      <c r="CY580" s="1287">
        <v>9.9999999999999995E-7</v>
      </c>
      <c r="CZ580" s="1287" t="s">
        <v>1854</v>
      </c>
      <c r="DA580" s="1287" t="s">
        <v>1854</v>
      </c>
      <c r="DB580" s="1289" t="s">
        <v>1854</v>
      </c>
      <c r="DC580" s="788"/>
      <c r="DD580" s="816">
        <v>1E-4</v>
      </c>
      <c r="DE580" s="817"/>
    </row>
    <row r="581" spans="1:109" ht="15.75" customHeight="1">
      <c r="A581" s="775" t="s">
        <v>981</v>
      </c>
      <c r="B581" s="776">
        <v>575</v>
      </c>
      <c r="C581" s="792" t="s">
        <v>4278</v>
      </c>
      <c r="D581" s="776" t="s">
        <v>4279</v>
      </c>
      <c r="E581" s="776" t="s">
        <v>4280</v>
      </c>
      <c r="F581" s="788" t="s">
        <v>4281</v>
      </c>
      <c r="G581" s="793" t="s">
        <v>4282</v>
      </c>
      <c r="H581" s="794" t="s">
        <v>4283</v>
      </c>
      <c r="I581" s="795">
        <v>0.04</v>
      </c>
      <c r="J581" s="796">
        <v>0.39</v>
      </c>
      <c r="K581" s="796">
        <v>0.31</v>
      </c>
      <c r="L581" s="796">
        <v>7.0000000000000007E-2</v>
      </c>
      <c r="M581" s="796">
        <v>0.17</v>
      </c>
      <c r="N581" s="796">
        <v>0.02</v>
      </c>
      <c r="O581" s="796"/>
      <c r="P581" s="797"/>
      <c r="Q581" s="798">
        <f t="shared" si="8"/>
        <v>1</v>
      </c>
      <c r="R581" s="792" t="s">
        <v>963</v>
      </c>
      <c r="S581" s="776"/>
      <c r="T581" s="799"/>
      <c r="U581" s="776" t="s">
        <v>2720</v>
      </c>
      <c r="V581" s="776" t="s">
        <v>990</v>
      </c>
      <c r="W581" s="776"/>
      <c r="X581" s="832">
        <v>0</v>
      </c>
      <c r="Y581" s="829" t="s">
        <v>977</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1854</v>
      </c>
      <c r="BR581" s="803" t="s">
        <v>1854</v>
      </c>
      <c r="BS581" s="803" t="s">
        <v>1854</v>
      </c>
      <c r="BT581" s="803" t="s">
        <v>1854</v>
      </c>
      <c r="BU581" s="808" t="s">
        <v>1854</v>
      </c>
      <c r="BV581" s="811" t="s">
        <v>1854</v>
      </c>
      <c r="BW581" s="803" t="s">
        <v>1854</v>
      </c>
      <c r="BX581" s="803" t="s">
        <v>1854</v>
      </c>
      <c r="BY581" s="803" t="s">
        <v>1854</v>
      </c>
      <c r="BZ581" s="803" t="s">
        <v>1854</v>
      </c>
      <c r="CA581" s="811" t="s">
        <v>1854</v>
      </c>
      <c r="CB581" s="803" t="s">
        <v>1854</v>
      </c>
      <c r="CC581" s="803" t="s">
        <v>1854</v>
      </c>
      <c r="CD581" s="803" t="s">
        <v>1854</v>
      </c>
      <c r="CE581" s="808" t="s">
        <v>1854</v>
      </c>
      <c r="CF581" s="803" t="s">
        <v>1854</v>
      </c>
      <c r="CG581" s="803" t="s">
        <v>1854</v>
      </c>
      <c r="CH581" s="803" t="s">
        <v>1854</v>
      </c>
      <c r="CI581" s="803" t="s">
        <v>1854</v>
      </c>
      <c r="CJ581" s="808" t="s">
        <v>1854</v>
      </c>
      <c r="CK581" s="811" t="s">
        <v>1854</v>
      </c>
      <c r="CL581" s="803" t="s">
        <v>1854</v>
      </c>
      <c r="CM581" s="803" t="s">
        <v>1854</v>
      </c>
      <c r="CN581" s="803" t="s">
        <v>1854</v>
      </c>
      <c r="CO581" s="808" t="s">
        <v>1854</v>
      </c>
      <c r="CP581" s="811" t="s">
        <v>1854</v>
      </c>
      <c r="CQ581" s="803" t="s">
        <v>1854</v>
      </c>
      <c r="CR581" s="803" t="s">
        <v>1854</v>
      </c>
      <c r="CS581" s="803" t="s">
        <v>1854</v>
      </c>
      <c r="CT581" s="808" t="s">
        <v>1854</v>
      </c>
      <c r="CU581" s="1288" t="s">
        <v>1854</v>
      </c>
      <c r="CV581" s="1287" t="s">
        <v>1854</v>
      </c>
      <c r="CW581" s="1287" t="s">
        <v>1854</v>
      </c>
      <c r="CX581" s="1289" t="s">
        <v>1854</v>
      </c>
      <c r="CY581" s="1287" t="s">
        <v>1854</v>
      </c>
      <c r="CZ581" s="1287" t="s">
        <v>1854</v>
      </c>
      <c r="DA581" s="1287" t="s">
        <v>1854</v>
      </c>
      <c r="DB581" s="1289" t="s">
        <v>1854</v>
      </c>
      <c r="DC581" s="788"/>
      <c r="DD581" s="816">
        <v>1</v>
      </c>
      <c r="DE581" s="817"/>
    </row>
    <row r="582" spans="1:109" ht="15.75" customHeight="1">
      <c r="A582" s="775" t="s">
        <v>981</v>
      </c>
      <c r="B582" s="776">
        <v>576</v>
      </c>
      <c r="C582" s="792" t="s">
        <v>4284</v>
      </c>
      <c r="D582" s="776" t="s">
        <v>4279</v>
      </c>
      <c r="E582" s="776" t="s">
        <v>1819</v>
      </c>
      <c r="F582" s="788" t="s">
        <v>4285</v>
      </c>
      <c r="G582" s="793" t="s">
        <v>4286</v>
      </c>
      <c r="H582" s="794" t="s">
        <v>4287</v>
      </c>
      <c r="I582" s="795">
        <v>0.04</v>
      </c>
      <c r="J582" s="796">
        <v>0.39</v>
      </c>
      <c r="K582" s="796">
        <v>0.31</v>
      </c>
      <c r="L582" s="796">
        <v>7.0000000000000007E-2</v>
      </c>
      <c r="M582" s="796">
        <v>0.17</v>
      </c>
      <c r="N582" s="796">
        <v>0.02</v>
      </c>
      <c r="O582" s="796"/>
      <c r="P582" s="797"/>
      <c r="Q582" s="798">
        <f t="shared" si="8"/>
        <v>1</v>
      </c>
      <c r="R582" s="792" t="s">
        <v>963</v>
      </c>
      <c r="S582" s="776"/>
      <c r="T582" s="799"/>
      <c r="U582" s="776" t="s">
        <v>2258</v>
      </c>
      <c r="V582" s="776" t="s">
        <v>269</v>
      </c>
      <c r="W582" s="776"/>
      <c r="X582" s="832">
        <v>1</v>
      </c>
      <c r="Y582" s="824" t="s">
        <v>966</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1854</v>
      </c>
      <c r="BR582" s="803" t="s">
        <v>1854</v>
      </c>
      <c r="BS582" s="803" t="s">
        <v>1854</v>
      </c>
      <c r="BT582" s="803" t="s">
        <v>1854</v>
      </c>
      <c r="BU582" s="808" t="s">
        <v>1854</v>
      </c>
      <c r="BV582" s="811" t="s">
        <v>1854</v>
      </c>
      <c r="BW582" s="803" t="s">
        <v>1854</v>
      </c>
      <c r="BX582" s="803" t="s">
        <v>1854</v>
      </c>
      <c r="BY582" s="803" t="s">
        <v>1854</v>
      </c>
      <c r="BZ582" s="803" t="s">
        <v>1854</v>
      </c>
      <c r="CA582" s="811" t="s">
        <v>1854</v>
      </c>
      <c r="CB582" s="803" t="s">
        <v>1854</v>
      </c>
      <c r="CC582" s="803" t="s">
        <v>1854</v>
      </c>
      <c r="CD582" s="803" t="s">
        <v>1854</v>
      </c>
      <c r="CE582" s="808" t="s">
        <v>1854</v>
      </c>
      <c r="CF582" s="803" t="s">
        <v>1854</v>
      </c>
      <c r="CG582" s="803" t="s">
        <v>1854</v>
      </c>
      <c r="CH582" s="803" t="s">
        <v>1854</v>
      </c>
      <c r="CI582" s="803" t="s">
        <v>1854</v>
      </c>
      <c r="CJ582" s="803" t="s">
        <v>1854</v>
      </c>
      <c r="CK582" s="811" t="s">
        <v>1854</v>
      </c>
      <c r="CL582" s="803" t="s">
        <v>1854</v>
      </c>
      <c r="CM582" s="803" t="s">
        <v>1854</v>
      </c>
      <c r="CN582" s="803" t="s">
        <v>1854</v>
      </c>
      <c r="CO582" s="808" t="s">
        <v>1854</v>
      </c>
      <c r="CP582" s="811" t="s">
        <v>1854</v>
      </c>
      <c r="CQ582" s="803" t="s">
        <v>1854</v>
      </c>
      <c r="CR582" s="803" t="s">
        <v>1854</v>
      </c>
      <c r="CS582" s="803" t="s">
        <v>1854</v>
      </c>
      <c r="CT582" s="808" t="s">
        <v>1854</v>
      </c>
      <c r="CU582" s="1288" t="s">
        <v>1854</v>
      </c>
      <c r="CV582" s="1287" t="s">
        <v>1854</v>
      </c>
      <c r="CW582" s="1287" t="s">
        <v>1854</v>
      </c>
      <c r="CX582" s="1289" t="s">
        <v>1854</v>
      </c>
      <c r="CY582" s="1287" t="s">
        <v>1854</v>
      </c>
      <c r="CZ582" s="1287" t="s">
        <v>1854</v>
      </c>
      <c r="DA582" s="1287" t="s">
        <v>1854</v>
      </c>
      <c r="DB582" s="1289" t="s">
        <v>1854</v>
      </c>
      <c r="DC582" s="788"/>
      <c r="DD582" s="816">
        <v>1</v>
      </c>
      <c r="DE582" s="817"/>
    </row>
    <row r="583" spans="1:109" ht="15.75" customHeight="1">
      <c r="A583" s="775" t="s">
        <v>981</v>
      </c>
      <c r="B583" s="776">
        <v>577</v>
      </c>
      <c r="C583" s="792" t="s">
        <v>4288</v>
      </c>
      <c r="D583" s="776" t="s">
        <v>4279</v>
      </c>
      <c r="E583" s="776" t="s">
        <v>1819</v>
      </c>
      <c r="F583" s="788" t="s">
        <v>4289</v>
      </c>
      <c r="G583" s="793" t="s">
        <v>4290</v>
      </c>
      <c r="H583" s="794" t="s">
        <v>4291</v>
      </c>
      <c r="I583" s="795">
        <v>0.04</v>
      </c>
      <c r="J583" s="796">
        <v>0.39</v>
      </c>
      <c r="K583" s="796">
        <v>0.31</v>
      </c>
      <c r="L583" s="796">
        <v>7.0000000000000007E-2</v>
      </c>
      <c r="M583" s="796">
        <v>0.17</v>
      </c>
      <c r="N583" s="796">
        <v>0.02</v>
      </c>
      <c r="O583" s="796"/>
      <c r="P583" s="797"/>
      <c r="Q583" s="798">
        <f t="shared" si="8"/>
        <v>1</v>
      </c>
      <c r="R583" s="792" t="s">
        <v>963</v>
      </c>
      <c r="S583" s="776"/>
      <c r="T583" s="799"/>
      <c r="U583" s="776" t="s">
        <v>2258</v>
      </c>
      <c r="V583" s="776" t="s">
        <v>269</v>
      </c>
      <c r="W583" s="776"/>
      <c r="X583" s="832">
        <v>0</v>
      </c>
      <c r="Y583" s="822" t="s">
        <v>966</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1854</v>
      </c>
      <c r="BR583" s="803" t="s">
        <v>1854</v>
      </c>
      <c r="BS583" s="803" t="s">
        <v>1854</v>
      </c>
      <c r="BT583" s="803" t="s">
        <v>1854</v>
      </c>
      <c r="BU583" s="808" t="s">
        <v>1854</v>
      </c>
      <c r="BV583" s="811" t="s">
        <v>1854</v>
      </c>
      <c r="BW583" s="803" t="s">
        <v>1854</v>
      </c>
      <c r="BX583" s="803" t="s">
        <v>1854</v>
      </c>
      <c r="BY583" s="803" t="s">
        <v>1854</v>
      </c>
      <c r="BZ583" s="803" t="s">
        <v>1854</v>
      </c>
      <c r="CA583" s="811" t="s">
        <v>1854</v>
      </c>
      <c r="CB583" s="803" t="s">
        <v>1854</v>
      </c>
      <c r="CC583" s="803" t="s">
        <v>1854</v>
      </c>
      <c r="CD583" s="803" t="s">
        <v>1854</v>
      </c>
      <c r="CE583" s="808" t="s">
        <v>1854</v>
      </c>
      <c r="CF583" s="803" t="s">
        <v>1854</v>
      </c>
      <c r="CG583" s="803" t="s">
        <v>1854</v>
      </c>
      <c r="CH583" s="803" t="s">
        <v>1854</v>
      </c>
      <c r="CI583" s="803" t="s">
        <v>1854</v>
      </c>
      <c r="CJ583" s="808" t="s">
        <v>1854</v>
      </c>
      <c r="CK583" s="811" t="s">
        <v>1854</v>
      </c>
      <c r="CL583" s="803" t="s">
        <v>1854</v>
      </c>
      <c r="CM583" s="803" t="s">
        <v>1854</v>
      </c>
      <c r="CN583" s="803" t="s">
        <v>1854</v>
      </c>
      <c r="CO583" s="808" t="s">
        <v>1854</v>
      </c>
      <c r="CP583" s="811" t="s">
        <v>1854</v>
      </c>
      <c r="CQ583" s="803" t="s">
        <v>1854</v>
      </c>
      <c r="CR583" s="803" t="s">
        <v>1854</v>
      </c>
      <c r="CS583" s="803" t="s">
        <v>1854</v>
      </c>
      <c r="CT583" s="808" t="s">
        <v>1854</v>
      </c>
      <c r="CU583" s="1288" t="s">
        <v>1854</v>
      </c>
      <c r="CV583" s="1287" t="s">
        <v>1854</v>
      </c>
      <c r="CW583" s="1287" t="s">
        <v>1854</v>
      </c>
      <c r="CX583" s="1289" t="s">
        <v>1854</v>
      </c>
      <c r="CY583" s="1287" t="s">
        <v>1854</v>
      </c>
      <c r="CZ583" s="1287" t="s">
        <v>1854</v>
      </c>
      <c r="DA583" s="1287" t="s">
        <v>1854</v>
      </c>
      <c r="DB583" s="1289" t="s">
        <v>1854</v>
      </c>
      <c r="DC583" s="788"/>
      <c r="DD583" s="816">
        <v>1</v>
      </c>
      <c r="DE583" s="817"/>
    </row>
    <row r="584" spans="1:109" ht="15.75" customHeight="1">
      <c r="A584" s="775" t="s">
        <v>981</v>
      </c>
      <c r="B584" s="776">
        <v>578</v>
      </c>
      <c r="C584" s="792" t="s">
        <v>4292</v>
      </c>
      <c r="D584" s="776" t="s">
        <v>4212</v>
      </c>
      <c r="E584" s="776" t="s">
        <v>1819</v>
      </c>
      <c r="F584" s="788" t="s">
        <v>4293</v>
      </c>
      <c r="G584" s="793" t="s">
        <v>4294</v>
      </c>
      <c r="H584" s="794" t="s">
        <v>4295</v>
      </c>
      <c r="I584" s="795">
        <v>1</v>
      </c>
      <c r="J584" s="796"/>
      <c r="K584" s="796"/>
      <c r="L584" s="796"/>
      <c r="M584" s="796"/>
      <c r="N584" s="796"/>
      <c r="O584" s="796"/>
      <c r="P584" s="797"/>
      <c r="Q584" s="798">
        <f t="shared" si="8"/>
        <v>1</v>
      </c>
      <c r="R584" s="792" t="s">
        <v>983</v>
      </c>
      <c r="S584" s="776" t="s">
        <v>964</v>
      </c>
      <c r="T584" s="799" t="s">
        <v>965</v>
      </c>
      <c r="U584" s="776" t="s">
        <v>2030</v>
      </c>
      <c r="V584" s="859" t="s">
        <v>990</v>
      </c>
      <c r="W584" s="776"/>
      <c r="X584" s="1278">
        <v>0</v>
      </c>
      <c r="Y584" s="822" t="s">
        <v>966</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1" t="s">
        <v>961</v>
      </c>
      <c r="BM584" s="1962" t="s">
        <v>961</v>
      </c>
      <c r="BN584" s="1962" t="s">
        <v>961</v>
      </c>
      <c r="BO584" s="1962" t="s">
        <v>961</v>
      </c>
      <c r="BP584" s="788" t="s">
        <v>961</v>
      </c>
      <c r="BQ584" s="811" t="s">
        <v>1854</v>
      </c>
      <c r="BR584" s="803" t="s">
        <v>1854</v>
      </c>
      <c r="BS584" s="803" t="s">
        <v>1854</v>
      </c>
      <c r="BT584" s="803" t="s">
        <v>1854</v>
      </c>
      <c r="BU584" s="808" t="s">
        <v>1854</v>
      </c>
      <c r="BV584" s="811" t="s">
        <v>1854</v>
      </c>
      <c r="BW584" s="803" t="s">
        <v>1854</v>
      </c>
      <c r="BX584" s="803" t="s">
        <v>1854</v>
      </c>
      <c r="BY584" s="803" t="s">
        <v>1854</v>
      </c>
      <c r="BZ584" s="803" t="s">
        <v>1854</v>
      </c>
      <c r="CA584" s="811" t="s">
        <v>1854</v>
      </c>
      <c r="CB584" s="803" t="s">
        <v>1854</v>
      </c>
      <c r="CC584" s="803" t="s">
        <v>1854</v>
      </c>
      <c r="CD584" s="803" t="s">
        <v>1854</v>
      </c>
      <c r="CE584" s="808" t="s">
        <v>1854</v>
      </c>
      <c r="CF584" s="803" t="s">
        <v>1854</v>
      </c>
      <c r="CG584" s="803" t="s">
        <v>1854</v>
      </c>
      <c r="CH584" s="803" t="s">
        <v>1854</v>
      </c>
      <c r="CI584" s="803" t="s">
        <v>1854</v>
      </c>
      <c r="CJ584" s="808" t="s">
        <v>1854</v>
      </c>
      <c r="CK584" s="811" t="s">
        <v>1854</v>
      </c>
      <c r="CL584" s="803" t="s">
        <v>1854</v>
      </c>
      <c r="CM584" s="803" t="s">
        <v>1854</v>
      </c>
      <c r="CN584" s="803" t="s">
        <v>1854</v>
      </c>
      <c r="CO584" s="808" t="s">
        <v>1854</v>
      </c>
      <c r="CP584" s="811" t="s">
        <v>1854</v>
      </c>
      <c r="CQ584" s="803" t="s">
        <v>1854</v>
      </c>
      <c r="CR584" s="803" t="s">
        <v>1854</v>
      </c>
      <c r="CS584" s="803" t="s">
        <v>1854</v>
      </c>
      <c r="CT584" s="808" t="s">
        <v>1854</v>
      </c>
      <c r="CU584" s="1288">
        <v>-0.1961</v>
      </c>
      <c r="CV584" s="1287" t="s">
        <v>1854</v>
      </c>
      <c r="CW584" s="1287" t="s">
        <v>1854</v>
      </c>
      <c r="CX584" s="1289" t="s">
        <v>1854</v>
      </c>
      <c r="CY584" s="1287" t="s">
        <v>1854</v>
      </c>
      <c r="CZ584" s="1287" t="s">
        <v>1854</v>
      </c>
      <c r="DA584" s="1287" t="s">
        <v>1854</v>
      </c>
      <c r="DB584" s="1289" t="s">
        <v>1854</v>
      </c>
      <c r="DC584" s="788"/>
      <c r="DD584" s="816">
        <v>1</v>
      </c>
      <c r="DE584" s="817"/>
    </row>
    <row r="585" spans="1:109" ht="15.75" customHeight="1">
      <c r="A585" s="775" t="s">
        <v>981</v>
      </c>
      <c r="B585" s="776">
        <v>579</v>
      </c>
      <c r="C585" s="792" t="s">
        <v>4296</v>
      </c>
      <c r="D585" s="776" t="s">
        <v>4212</v>
      </c>
      <c r="E585" s="776" t="s">
        <v>1819</v>
      </c>
      <c r="F585" s="788" t="s">
        <v>4297</v>
      </c>
      <c r="G585" s="793" t="s">
        <v>4298</v>
      </c>
      <c r="H585" s="794" t="s">
        <v>4299</v>
      </c>
      <c r="I585" s="795"/>
      <c r="J585" s="796">
        <v>1</v>
      </c>
      <c r="K585" s="796"/>
      <c r="L585" s="796"/>
      <c r="M585" s="796"/>
      <c r="N585" s="796"/>
      <c r="O585" s="796"/>
      <c r="P585" s="797"/>
      <c r="Q585" s="798">
        <f t="shared" ref="Q585:Q648" si="9">SUM(I585:P585)</f>
        <v>1</v>
      </c>
      <c r="R585" s="792" t="s">
        <v>983</v>
      </c>
      <c r="S585" s="776" t="s">
        <v>964</v>
      </c>
      <c r="T585" s="799" t="s">
        <v>976</v>
      </c>
      <c r="U585" s="776" t="s">
        <v>2030</v>
      </c>
      <c r="V585" s="859" t="s">
        <v>990</v>
      </c>
      <c r="W585" s="776"/>
      <c r="X585" s="1278">
        <v>0</v>
      </c>
      <c r="Y585" s="822" t="s">
        <v>966</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961</v>
      </c>
      <c r="BQ585" s="811" t="s">
        <v>1854</v>
      </c>
      <c r="BR585" s="803" t="s">
        <v>1854</v>
      </c>
      <c r="BS585" s="803" t="s">
        <v>1854</v>
      </c>
      <c r="BT585" s="803" t="s">
        <v>1854</v>
      </c>
      <c r="BU585" s="808" t="s">
        <v>1854</v>
      </c>
      <c r="BV585" s="811" t="s">
        <v>1854</v>
      </c>
      <c r="BW585" s="803" t="s">
        <v>1854</v>
      </c>
      <c r="BX585" s="803" t="s">
        <v>1854</v>
      </c>
      <c r="BY585" s="803" t="s">
        <v>1854</v>
      </c>
      <c r="BZ585" s="803" t="s">
        <v>1854</v>
      </c>
      <c r="CA585" s="811" t="s">
        <v>1854</v>
      </c>
      <c r="CB585" s="803" t="s">
        <v>1854</v>
      </c>
      <c r="CC585" s="803" t="s">
        <v>1854</v>
      </c>
      <c r="CD585" s="803" t="s">
        <v>1854</v>
      </c>
      <c r="CE585" s="808" t="s">
        <v>1854</v>
      </c>
      <c r="CF585" s="803" t="s">
        <v>1854</v>
      </c>
      <c r="CG585" s="803" t="s">
        <v>1854</v>
      </c>
      <c r="CH585" s="803" t="s">
        <v>1854</v>
      </c>
      <c r="CI585" s="803" t="s">
        <v>1854</v>
      </c>
      <c r="CJ585" s="808" t="s">
        <v>1854</v>
      </c>
      <c r="CK585" s="811" t="s">
        <v>1854</v>
      </c>
      <c r="CL585" s="803" t="s">
        <v>1854</v>
      </c>
      <c r="CM585" s="803" t="s">
        <v>1854</v>
      </c>
      <c r="CN585" s="803" t="s">
        <v>1854</v>
      </c>
      <c r="CO585" s="808" t="s">
        <v>1854</v>
      </c>
      <c r="CP585" s="811" t="s">
        <v>1854</v>
      </c>
      <c r="CQ585" s="803" t="s">
        <v>1854</v>
      </c>
      <c r="CR585" s="803" t="s">
        <v>1854</v>
      </c>
      <c r="CS585" s="803" t="s">
        <v>1854</v>
      </c>
      <c r="CT585" s="808" t="s">
        <v>1854</v>
      </c>
      <c r="CU585" s="1288">
        <v>-2.4308000000000001</v>
      </c>
      <c r="CV585" s="1294" t="s">
        <v>1854</v>
      </c>
      <c r="CW585" s="1287" t="s">
        <v>1854</v>
      </c>
      <c r="CX585" s="1289" t="s">
        <v>1854</v>
      </c>
      <c r="CY585" s="1287" t="s">
        <v>1854</v>
      </c>
      <c r="CZ585" s="1287" t="s">
        <v>1854</v>
      </c>
      <c r="DA585" s="1287" t="s">
        <v>1854</v>
      </c>
      <c r="DB585" s="1289" t="s">
        <v>1854</v>
      </c>
      <c r="DC585" s="788"/>
      <c r="DD585" s="816">
        <v>1</v>
      </c>
      <c r="DE585" s="817"/>
    </row>
    <row r="586" spans="1:109" ht="15.75" customHeight="1">
      <c r="A586" s="775" t="s">
        <v>981</v>
      </c>
      <c r="B586" s="776">
        <v>580</v>
      </c>
      <c r="C586" s="792" t="s">
        <v>4300</v>
      </c>
      <c r="D586" s="776"/>
      <c r="E586" s="776"/>
      <c r="F586" s="788" t="s">
        <v>4301</v>
      </c>
      <c r="G586" s="793" t="s">
        <v>4302</v>
      </c>
      <c r="H586" s="794"/>
      <c r="I586" s="795"/>
      <c r="J586" s="796"/>
      <c r="K586" s="796">
        <v>1</v>
      </c>
      <c r="L586" s="796"/>
      <c r="M586" s="796"/>
      <c r="N586" s="796"/>
      <c r="O586" s="796"/>
      <c r="P586" s="797"/>
      <c r="Q586" s="798">
        <f t="shared" si="9"/>
        <v>1</v>
      </c>
      <c r="R586" s="792" t="s">
        <v>983</v>
      </c>
      <c r="S586" s="776" t="s">
        <v>964</v>
      </c>
      <c r="T586" s="799" t="s">
        <v>976</v>
      </c>
      <c r="U586" s="776"/>
      <c r="V586" s="1252" t="s">
        <v>1004</v>
      </c>
      <c r="W586" s="776" t="s">
        <v>4303</v>
      </c>
      <c r="X586" s="832">
        <v>0</v>
      </c>
      <c r="Y586" s="822" t="s">
        <v>966</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961</v>
      </c>
      <c r="BQ586" s="811" t="s">
        <v>1854</v>
      </c>
      <c r="BR586" s="803" t="s">
        <v>1854</v>
      </c>
      <c r="BS586" s="803" t="s">
        <v>1854</v>
      </c>
      <c r="BT586" s="803" t="s">
        <v>1854</v>
      </c>
      <c r="BU586" s="808" t="s">
        <v>1854</v>
      </c>
      <c r="BV586" s="811" t="s">
        <v>1854</v>
      </c>
      <c r="BW586" s="803" t="s">
        <v>1854</v>
      </c>
      <c r="BX586" s="803" t="s">
        <v>1854</v>
      </c>
      <c r="BY586" s="803" t="s">
        <v>1854</v>
      </c>
      <c r="BZ586" s="803" t="s">
        <v>1854</v>
      </c>
      <c r="CA586" s="811" t="s">
        <v>1854</v>
      </c>
      <c r="CB586" s="803" t="s">
        <v>1854</v>
      </c>
      <c r="CC586" s="803" t="s">
        <v>1854</v>
      </c>
      <c r="CD586" s="803" t="s">
        <v>1854</v>
      </c>
      <c r="CE586" s="808" t="s">
        <v>1854</v>
      </c>
      <c r="CF586" s="803" t="s">
        <v>1854</v>
      </c>
      <c r="CG586" s="803" t="s">
        <v>1854</v>
      </c>
      <c r="CH586" s="803" t="s">
        <v>1854</v>
      </c>
      <c r="CI586" s="803" t="s">
        <v>1854</v>
      </c>
      <c r="CJ586" s="808" t="s">
        <v>1854</v>
      </c>
      <c r="CK586" s="811" t="s">
        <v>1854</v>
      </c>
      <c r="CL586" s="803" t="s">
        <v>1854</v>
      </c>
      <c r="CM586" s="803" t="s">
        <v>1854</v>
      </c>
      <c r="CN586" s="803" t="s">
        <v>1854</v>
      </c>
      <c r="CO586" s="808" t="s">
        <v>1854</v>
      </c>
      <c r="CP586" s="811" t="s">
        <v>1854</v>
      </c>
      <c r="CQ586" s="803" t="s">
        <v>1854</v>
      </c>
      <c r="CR586" s="803" t="s">
        <v>1854</v>
      </c>
      <c r="CS586" s="803" t="s">
        <v>1854</v>
      </c>
      <c r="CT586" s="808" t="s">
        <v>1854</v>
      </c>
      <c r="CU586" s="1295">
        <v>-7.6000000000000004E-4</v>
      </c>
      <c r="CV586" s="1287" t="s">
        <v>1854</v>
      </c>
      <c r="CW586" s="1287" t="s">
        <v>1854</v>
      </c>
      <c r="CX586" s="1289" t="s">
        <v>1854</v>
      </c>
      <c r="CY586" s="1287" t="s">
        <v>1854</v>
      </c>
      <c r="CZ586" s="1287" t="s">
        <v>1854</v>
      </c>
      <c r="DA586" s="1287" t="s">
        <v>1854</v>
      </c>
      <c r="DB586" s="1289" t="s">
        <v>1854</v>
      </c>
      <c r="DC586" s="788"/>
      <c r="DD586" s="816"/>
      <c r="DE586" s="817"/>
    </row>
    <row r="587" spans="1:109" ht="15.75" customHeight="1">
      <c r="A587" s="775" t="s">
        <v>981</v>
      </c>
      <c r="B587" s="776">
        <v>581</v>
      </c>
      <c r="C587" s="792" t="s">
        <v>4304</v>
      </c>
      <c r="D587" s="776"/>
      <c r="E587" s="776"/>
      <c r="F587" s="788" t="s">
        <v>1944</v>
      </c>
      <c r="G587" s="793" t="s">
        <v>1945</v>
      </c>
      <c r="H587" s="794"/>
      <c r="I587" s="795"/>
      <c r="J587" s="796"/>
      <c r="K587" s="796"/>
      <c r="L587" s="796"/>
      <c r="M587" s="796"/>
      <c r="N587" s="796"/>
      <c r="O587" s="796"/>
      <c r="P587" s="797"/>
      <c r="Q587" s="798">
        <f t="shared" si="9"/>
        <v>0</v>
      </c>
      <c r="R587" s="792" t="s">
        <v>963</v>
      </c>
      <c r="S587" s="776"/>
      <c r="T587" s="799"/>
      <c r="U587" s="776"/>
      <c r="V587" s="859" t="s">
        <v>1030</v>
      </c>
      <c r="W587" s="776" t="s">
        <v>1946</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1947</v>
      </c>
      <c r="AR587" s="803" t="s">
        <v>1947</v>
      </c>
      <c r="AS587" s="803" t="s">
        <v>1947</v>
      </c>
      <c r="AT587" s="803" t="s">
        <v>1947</v>
      </c>
      <c r="AU587" s="808" t="s">
        <v>1947</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1854</v>
      </c>
      <c r="BR587" s="803" t="s">
        <v>1854</v>
      </c>
      <c r="BS587" s="803" t="s">
        <v>1854</v>
      </c>
      <c r="BT587" s="803" t="s">
        <v>1854</v>
      </c>
      <c r="BU587" s="808" t="s">
        <v>1854</v>
      </c>
      <c r="BV587" s="811" t="s">
        <v>1854</v>
      </c>
      <c r="BW587" s="803" t="s">
        <v>1854</v>
      </c>
      <c r="BX587" s="803" t="s">
        <v>1854</v>
      </c>
      <c r="BY587" s="803" t="s">
        <v>1854</v>
      </c>
      <c r="BZ587" s="803" t="s">
        <v>1854</v>
      </c>
      <c r="CA587" s="811" t="s">
        <v>1854</v>
      </c>
      <c r="CB587" s="803" t="s">
        <v>1854</v>
      </c>
      <c r="CC587" s="803" t="s">
        <v>1854</v>
      </c>
      <c r="CD587" s="803" t="s">
        <v>1854</v>
      </c>
      <c r="CE587" s="808" t="s">
        <v>1854</v>
      </c>
      <c r="CF587" s="803" t="s">
        <v>1854</v>
      </c>
      <c r="CG587" s="803" t="s">
        <v>1854</v>
      </c>
      <c r="CH587" s="803" t="s">
        <v>1854</v>
      </c>
      <c r="CI587" s="803" t="s">
        <v>1854</v>
      </c>
      <c r="CJ587" s="808" t="s">
        <v>1854</v>
      </c>
      <c r="CK587" s="811" t="s">
        <v>1854</v>
      </c>
      <c r="CL587" s="803" t="s">
        <v>1854</v>
      </c>
      <c r="CM587" s="803" t="s">
        <v>1854</v>
      </c>
      <c r="CN587" s="803" t="s">
        <v>1854</v>
      </c>
      <c r="CO587" s="808" t="s">
        <v>1854</v>
      </c>
      <c r="CP587" s="811" t="s">
        <v>1854</v>
      </c>
      <c r="CQ587" s="803" t="s">
        <v>1854</v>
      </c>
      <c r="CR587" s="803" t="s">
        <v>1854</v>
      </c>
      <c r="CS587" s="803" t="s">
        <v>1854</v>
      </c>
      <c r="CT587" s="808" t="s">
        <v>1854</v>
      </c>
      <c r="CU587" s="1288" t="s">
        <v>1854</v>
      </c>
      <c r="CV587" s="1287" t="s">
        <v>1854</v>
      </c>
      <c r="CW587" s="1287" t="s">
        <v>1854</v>
      </c>
      <c r="CX587" s="1289" t="s">
        <v>1854</v>
      </c>
      <c r="CY587" s="1287" t="s">
        <v>1854</v>
      </c>
      <c r="CZ587" s="1287" t="s">
        <v>1854</v>
      </c>
      <c r="DA587" s="1287" t="s">
        <v>1854</v>
      </c>
      <c r="DB587" s="1289" t="s">
        <v>1854</v>
      </c>
      <c r="DC587" s="788"/>
      <c r="DD587" s="816"/>
      <c r="DE587" s="817"/>
    </row>
    <row r="588" spans="1:109" ht="15.75" customHeight="1">
      <c r="A588" s="775" t="s">
        <v>981</v>
      </c>
      <c r="B588" s="776">
        <v>582</v>
      </c>
      <c r="C588" s="792" t="s">
        <v>4305</v>
      </c>
      <c r="D588" s="776"/>
      <c r="E588" s="776"/>
      <c r="F588" s="788" t="s">
        <v>4306</v>
      </c>
      <c r="G588" s="793" t="s">
        <v>4307</v>
      </c>
      <c r="H588" s="794"/>
      <c r="I588" s="795"/>
      <c r="J588" s="796">
        <v>1</v>
      </c>
      <c r="K588" s="796"/>
      <c r="L588" s="796"/>
      <c r="M588" s="796"/>
      <c r="N588" s="796"/>
      <c r="O588" s="796"/>
      <c r="P588" s="797"/>
      <c r="Q588" s="798">
        <f t="shared" si="9"/>
        <v>1</v>
      </c>
      <c r="R588" s="792" t="s">
        <v>983</v>
      </c>
      <c r="S588" s="776" t="s">
        <v>964</v>
      </c>
      <c r="T588" s="799" t="s">
        <v>976</v>
      </c>
      <c r="U588" s="776"/>
      <c r="V588" s="776" t="s">
        <v>269</v>
      </c>
      <c r="W588" s="776" t="s">
        <v>4308</v>
      </c>
      <c r="X588" s="832">
        <v>0</v>
      </c>
      <c r="Y588" s="822" t="s">
        <v>966</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961</v>
      </c>
      <c r="BQ588" s="811" t="s">
        <v>1854</v>
      </c>
      <c r="BR588" s="803" t="s">
        <v>1854</v>
      </c>
      <c r="BS588" s="803" t="s">
        <v>1854</v>
      </c>
      <c r="BT588" s="803" t="s">
        <v>1854</v>
      </c>
      <c r="BU588" s="808" t="s">
        <v>1854</v>
      </c>
      <c r="BV588" s="811" t="s">
        <v>1854</v>
      </c>
      <c r="BW588" s="803" t="s">
        <v>1854</v>
      </c>
      <c r="BX588" s="803" t="s">
        <v>1854</v>
      </c>
      <c r="BY588" s="803" t="s">
        <v>1854</v>
      </c>
      <c r="BZ588" s="803" t="s">
        <v>1854</v>
      </c>
      <c r="CA588" s="811" t="s">
        <v>1854</v>
      </c>
      <c r="CB588" s="803" t="s">
        <v>1854</v>
      </c>
      <c r="CC588" s="803" t="s">
        <v>1854</v>
      </c>
      <c r="CD588" s="803" t="s">
        <v>1854</v>
      </c>
      <c r="CE588" s="808" t="s">
        <v>1854</v>
      </c>
      <c r="CF588" s="803" t="s">
        <v>1854</v>
      </c>
      <c r="CG588" s="803" t="s">
        <v>1854</v>
      </c>
      <c r="CH588" s="803" t="s">
        <v>1854</v>
      </c>
      <c r="CI588" s="803" t="s">
        <v>1854</v>
      </c>
      <c r="CJ588" s="808" t="s">
        <v>1854</v>
      </c>
      <c r="CK588" s="811" t="s">
        <v>1854</v>
      </c>
      <c r="CL588" s="803" t="s">
        <v>1854</v>
      </c>
      <c r="CM588" s="803" t="s">
        <v>1854</v>
      </c>
      <c r="CN588" s="803" t="s">
        <v>1854</v>
      </c>
      <c r="CO588" s="808" t="s">
        <v>1854</v>
      </c>
      <c r="CP588" s="811" t="s">
        <v>1854</v>
      </c>
      <c r="CQ588" s="803" t="s">
        <v>1854</v>
      </c>
      <c r="CR588" s="803" t="s">
        <v>1854</v>
      </c>
      <c r="CS588" s="803" t="s">
        <v>1854</v>
      </c>
      <c r="CT588" s="808" t="s">
        <v>1854</v>
      </c>
      <c r="CU588" s="1288">
        <v>-1.12E-2</v>
      </c>
      <c r="CV588" s="1287" t="s">
        <v>1854</v>
      </c>
      <c r="CW588" s="1287" t="s">
        <v>1854</v>
      </c>
      <c r="CX588" s="1289" t="s">
        <v>1854</v>
      </c>
      <c r="CY588" s="1287" t="s">
        <v>1854</v>
      </c>
      <c r="CZ588" s="1287" t="s">
        <v>1854</v>
      </c>
      <c r="DA588" s="1287" t="s">
        <v>1854</v>
      </c>
      <c r="DB588" s="1289" t="s">
        <v>1854</v>
      </c>
      <c r="DC588" s="788"/>
      <c r="DD588" s="816"/>
      <c r="DE588" s="817"/>
    </row>
    <row r="589" spans="1:109" ht="15.75" customHeight="1">
      <c r="A589" s="775" t="s">
        <v>981</v>
      </c>
      <c r="B589" s="776">
        <v>583</v>
      </c>
      <c r="C589" s="792" t="s">
        <v>4309</v>
      </c>
      <c r="D589" s="776"/>
      <c r="E589" s="776"/>
      <c r="F589" s="788" t="s">
        <v>3890</v>
      </c>
      <c r="G589" s="793" t="s">
        <v>2610</v>
      </c>
      <c r="H589" s="794"/>
      <c r="I589" s="795"/>
      <c r="J589" s="796"/>
      <c r="K589" s="796"/>
      <c r="L589" s="796"/>
      <c r="M589" s="796"/>
      <c r="N589" s="796"/>
      <c r="O589" s="796"/>
      <c r="P589" s="797"/>
      <c r="Q589" s="798">
        <f t="shared" si="9"/>
        <v>0</v>
      </c>
      <c r="R589" s="792" t="s">
        <v>963</v>
      </c>
      <c r="S589" s="776"/>
      <c r="T589" s="799"/>
      <c r="U589" s="776"/>
      <c r="V589" s="776" t="s">
        <v>269</v>
      </c>
      <c r="W589" s="776" t="s">
        <v>2611</v>
      </c>
      <c r="X589" s="1278">
        <v>0</v>
      </c>
      <c r="Y589" s="822" t="s">
        <v>966</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1854</v>
      </c>
      <c r="BR589" s="803" t="s">
        <v>1854</v>
      </c>
      <c r="BS589" s="803" t="s">
        <v>1854</v>
      </c>
      <c r="BT589" s="803" t="s">
        <v>1854</v>
      </c>
      <c r="BU589" s="808" t="s">
        <v>1854</v>
      </c>
      <c r="BV589" s="811" t="s">
        <v>1854</v>
      </c>
      <c r="BW589" s="803" t="s">
        <v>1854</v>
      </c>
      <c r="BX589" s="803" t="s">
        <v>1854</v>
      </c>
      <c r="BY589" s="803" t="s">
        <v>1854</v>
      </c>
      <c r="BZ589" s="803" t="s">
        <v>1854</v>
      </c>
      <c r="CA589" s="811" t="s">
        <v>1854</v>
      </c>
      <c r="CB589" s="803" t="s">
        <v>1854</v>
      </c>
      <c r="CC589" s="803" t="s">
        <v>1854</v>
      </c>
      <c r="CD589" s="803" t="s">
        <v>1854</v>
      </c>
      <c r="CE589" s="808" t="s">
        <v>1854</v>
      </c>
      <c r="CF589" s="803" t="s">
        <v>1854</v>
      </c>
      <c r="CG589" s="803" t="s">
        <v>1854</v>
      </c>
      <c r="CH589" s="803" t="s">
        <v>1854</v>
      </c>
      <c r="CI589" s="803" t="s">
        <v>1854</v>
      </c>
      <c r="CJ589" s="808" t="s">
        <v>1854</v>
      </c>
      <c r="CK589" s="811" t="s">
        <v>1854</v>
      </c>
      <c r="CL589" s="803" t="s">
        <v>1854</v>
      </c>
      <c r="CM589" s="803" t="s">
        <v>1854</v>
      </c>
      <c r="CN589" s="803" t="s">
        <v>1854</v>
      </c>
      <c r="CO589" s="808" t="s">
        <v>1854</v>
      </c>
      <c r="CP589" s="811" t="s">
        <v>1854</v>
      </c>
      <c r="CQ589" s="803" t="s">
        <v>1854</v>
      </c>
      <c r="CR589" s="803" t="s">
        <v>1854</v>
      </c>
      <c r="CS589" s="803" t="s">
        <v>1854</v>
      </c>
      <c r="CT589" s="808" t="s">
        <v>1854</v>
      </c>
      <c r="CU589" s="1288" t="s">
        <v>1854</v>
      </c>
      <c r="CV589" s="1287" t="s">
        <v>1854</v>
      </c>
      <c r="CW589" s="1287" t="s">
        <v>1854</v>
      </c>
      <c r="CX589" s="1289" t="s">
        <v>1854</v>
      </c>
      <c r="CY589" s="1287" t="s">
        <v>1854</v>
      </c>
      <c r="CZ589" s="1287" t="s">
        <v>1854</v>
      </c>
      <c r="DA589" s="1287" t="s">
        <v>1854</v>
      </c>
      <c r="DB589" s="1289" t="s">
        <v>1854</v>
      </c>
      <c r="DC589" s="788"/>
      <c r="DD589" s="816"/>
      <c r="DE589" s="817"/>
    </row>
    <row r="590" spans="1:109" ht="15.75" customHeight="1">
      <c r="A590" s="775" t="s">
        <v>981</v>
      </c>
      <c r="B590" s="776">
        <v>584</v>
      </c>
      <c r="C590" s="792" t="s">
        <v>4310</v>
      </c>
      <c r="D590" s="776"/>
      <c r="E590" s="776"/>
      <c r="F590" s="788" t="s">
        <v>4311</v>
      </c>
      <c r="G590" s="793" t="s">
        <v>4312</v>
      </c>
      <c r="H590" s="794"/>
      <c r="I590" s="795">
        <v>1</v>
      </c>
      <c r="J590" s="796"/>
      <c r="K590" s="796"/>
      <c r="L590" s="796"/>
      <c r="M590" s="796"/>
      <c r="N590" s="796"/>
      <c r="O590" s="796"/>
      <c r="P590" s="797"/>
      <c r="Q590" s="798">
        <f t="shared" si="9"/>
        <v>1</v>
      </c>
      <c r="R590" s="792" t="s">
        <v>983</v>
      </c>
      <c r="S590" s="776" t="s">
        <v>964</v>
      </c>
      <c r="T590" s="799" t="s">
        <v>976</v>
      </c>
      <c r="U590" s="776"/>
      <c r="V590" s="1252" t="s">
        <v>1030</v>
      </c>
      <c r="W590" s="776"/>
      <c r="X590" s="1278">
        <v>0</v>
      </c>
      <c r="Y590" s="822" t="s">
        <v>977</v>
      </c>
      <c r="Z590" s="793"/>
      <c r="AA590" s="788"/>
      <c r="AB590" s="788"/>
      <c r="AC590" s="788"/>
      <c r="AD590" s="788"/>
      <c r="AE590" s="788"/>
      <c r="AF590" s="802"/>
      <c r="AG590" s="803"/>
      <c r="AH590" s="803"/>
      <c r="AI590" s="803"/>
      <c r="AJ590" s="803"/>
      <c r="AK590" s="803"/>
      <c r="AL590" s="803"/>
      <c r="AM590" s="803"/>
      <c r="AN590" s="803"/>
      <c r="AO590" s="803"/>
      <c r="AP590" s="803"/>
      <c r="AQ590" s="811" t="s">
        <v>879</v>
      </c>
      <c r="AR590" s="803" t="s">
        <v>879</v>
      </c>
      <c r="AS590" s="803" t="s">
        <v>879</v>
      </c>
      <c r="AT590" s="803" t="s">
        <v>879</v>
      </c>
      <c r="AU590" s="808" t="s">
        <v>4313</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961</v>
      </c>
      <c r="BQ590" s="811" t="s">
        <v>1854</v>
      </c>
      <c r="BR590" s="803" t="s">
        <v>1854</v>
      </c>
      <c r="BS590" s="803" t="s">
        <v>1854</v>
      </c>
      <c r="BT590" s="803" t="s">
        <v>1854</v>
      </c>
      <c r="BU590" s="808" t="s">
        <v>1854</v>
      </c>
      <c r="BV590" s="811" t="s">
        <v>1854</v>
      </c>
      <c r="BW590" s="803" t="s">
        <v>1854</v>
      </c>
      <c r="BX590" s="803" t="s">
        <v>1854</v>
      </c>
      <c r="BY590" s="803" t="s">
        <v>1854</v>
      </c>
      <c r="BZ590" s="803" t="s">
        <v>1854</v>
      </c>
      <c r="CA590" s="811" t="s">
        <v>1854</v>
      </c>
      <c r="CB590" s="803" t="s">
        <v>1854</v>
      </c>
      <c r="CC590" s="803" t="s">
        <v>1854</v>
      </c>
      <c r="CD590" s="803" t="s">
        <v>1854</v>
      </c>
      <c r="CE590" s="808" t="s">
        <v>1854</v>
      </c>
      <c r="CF590" s="803" t="s">
        <v>1854</v>
      </c>
      <c r="CG590" s="803" t="s">
        <v>1854</v>
      </c>
      <c r="CH590" s="803" t="s">
        <v>1854</v>
      </c>
      <c r="CI590" s="803" t="s">
        <v>1854</v>
      </c>
      <c r="CJ590" s="808" t="s">
        <v>1854</v>
      </c>
      <c r="CK590" s="811" t="s">
        <v>1854</v>
      </c>
      <c r="CL590" s="803" t="s">
        <v>1854</v>
      </c>
      <c r="CM590" s="803" t="s">
        <v>1854</v>
      </c>
      <c r="CN590" s="803" t="s">
        <v>1854</v>
      </c>
      <c r="CO590" s="808" t="s">
        <v>1854</v>
      </c>
      <c r="CP590" s="811" t="s">
        <v>1854</v>
      </c>
      <c r="CQ590" s="803" t="s">
        <v>1854</v>
      </c>
      <c r="CR590" s="803" t="s">
        <v>1854</v>
      </c>
      <c r="CS590" s="803" t="s">
        <v>1854</v>
      </c>
      <c r="CT590" s="808" t="s">
        <v>1854</v>
      </c>
      <c r="CU590" s="1288">
        <v>-2.1185</v>
      </c>
      <c r="CV590" s="1287" t="s">
        <v>1854</v>
      </c>
      <c r="CW590" s="1287" t="s">
        <v>1854</v>
      </c>
      <c r="CX590" s="1289" t="s">
        <v>1854</v>
      </c>
      <c r="CY590" s="1287" t="s">
        <v>1854</v>
      </c>
      <c r="CZ590" s="1287" t="s">
        <v>1854</v>
      </c>
      <c r="DA590" s="1287" t="s">
        <v>1854</v>
      </c>
      <c r="DB590" s="1289" t="s">
        <v>1854</v>
      </c>
      <c r="DC590" s="788"/>
      <c r="DD590" s="816"/>
      <c r="DE590" s="817"/>
    </row>
    <row r="591" spans="1:109" ht="15.75" customHeight="1">
      <c r="A591" s="775" t="s">
        <v>981</v>
      </c>
      <c r="B591" s="776">
        <v>585</v>
      </c>
      <c r="C591" s="792" t="s">
        <v>4314</v>
      </c>
      <c r="D591" s="776"/>
      <c r="E591" s="776"/>
      <c r="F591" s="788" t="s">
        <v>4315</v>
      </c>
      <c r="G591" s="793" t="s">
        <v>4316</v>
      </c>
      <c r="H591" s="794"/>
      <c r="I591" s="795"/>
      <c r="J591" s="796">
        <v>1</v>
      </c>
      <c r="K591" s="796"/>
      <c r="L591" s="796"/>
      <c r="M591" s="796"/>
      <c r="N591" s="796"/>
      <c r="O591" s="796"/>
      <c r="P591" s="797"/>
      <c r="Q591" s="798">
        <f t="shared" si="9"/>
        <v>1</v>
      </c>
      <c r="R591" s="792" t="s">
        <v>983</v>
      </c>
      <c r="S591" s="776" t="s">
        <v>964</v>
      </c>
      <c r="T591" s="799" t="s">
        <v>976</v>
      </c>
      <c r="U591" s="776"/>
      <c r="V591" s="1252" t="s">
        <v>990</v>
      </c>
      <c r="W591" s="776" t="s">
        <v>4317</v>
      </c>
      <c r="X591" s="932">
        <v>0</v>
      </c>
      <c r="Y591" s="822" t="s">
        <v>1010</v>
      </c>
      <c r="Z591" s="793"/>
      <c r="AA591" s="788"/>
      <c r="AB591" s="788"/>
      <c r="AC591" s="788"/>
      <c r="AD591" s="788"/>
      <c r="AE591" s="788"/>
      <c r="AF591" s="802"/>
      <c r="AG591" s="803"/>
      <c r="AH591" s="803"/>
      <c r="AI591" s="803"/>
      <c r="AJ591" s="803"/>
      <c r="AK591" s="803"/>
      <c r="AL591" s="803"/>
      <c r="AM591" s="803"/>
      <c r="AN591" s="803"/>
      <c r="AO591" s="803"/>
      <c r="AP591" s="803"/>
      <c r="AQ591" s="811" t="s">
        <v>1854</v>
      </c>
      <c r="AR591" s="803" t="s">
        <v>1854</v>
      </c>
      <c r="AS591" s="803" t="s">
        <v>1854</v>
      </c>
      <c r="AT591" s="803" t="s">
        <v>1854</v>
      </c>
      <c r="AU591" s="808" t="s">
        <v>1854</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961</v>
      </c>
      <c r="BQ591" s="811" t="s">
        <v>1854</v>
      </c>
      <c r="BR591" s="803" t="s">
        <v>1854</v>
      </c>
      <c r="BS591" s="803" t="s">
        <v>1854</v>
      </c>
      <c r="BT591" s="803" t="s">
        <v>1854</v>
      </c>
      <c r="BU591" s="808" t="s">
        <v>1854</v>
      </c>
      <c r="BV591" s="811" t="s">
        <v>1854</v>
      </c>
      <c r="BW591" s="803" t="s">
        <v>1854</v>
      </c>
      <c r="BX591" s="803" t="s">
        <v>1854</v>
      </c>
      <c r="BY591" s="803" t="s">
        <v>1854</v>
      </c>
      <c r="BZ591" s="803" t="s">
        <v>1854</v>
      </c>
      <c r="CA591" s="811" t="s">
        <v>1854</v>
      </c>
      <c r="CB591" s="803" t="s">
        <v>1854</v>
      </c>
      <c r="CC591" s="803" t="s">
        <v>1854</v>
      </c>
      <c r="CD591" s="803" t="s">
        <v>1854</v>
      </c>
      <c r="CE591" s="808" t="s">
        <v>1854</v>
      </c>
      <c r="CF591" s="803" t="s">
        <v>1854</v>
      </c>
      <c r="CG591" s="803" t="s">
        <v>1854</v>
      </c>
      <c r="CH591" s="803" t="s">
        <v>1854</v>
      </c>
      <c r="CI591" s="803" t="s">
        <v>1854</v>
      </c>
      <c r="CJ591" s="808" t="s">
        <v>1854</v>
      </c>
      <c r="CK591" s="811" t="s">
        <v>1854</v>
      </c>
      <c r="CL591" s="803" t="s">
        <v>1854</v>
      </c>
      <c r="CM591" s="803" t="s">
        <v>1854</v>
      </c>
      <c r="CN591" s="803" t="s">
        <v>1854</v>
      </c>
      <c r="CO591" s="808" t="s">
        <v>1854</v>
      </c>
      <c r="CP591" s="811" t="s">
        <v>1854</v>
      </c>
      <c r="CQ591" s="803" t="s">
        <v>1854</v>
      </c>
      <c r="CR591" s="803" t="s">
        <v>1854</v>
      </c>
      <c r="CS591" s="803" t="s">
        <v>1854</v>
      </c>
      <c r="CT591" s="808" t="s">
        <v>1854</v>
      </c>
      <c r="CU591" s="1288">
        <v>-0.68</v>
      </c>
      <c r="CV591" s="1287" t="s">
        <v>1854</v>
      </c>
      <c r="CW591" s="1287" t="s">
        <v>1854</v>
      </c>
      <c r="CX591" s="1289" t="s">
        <v>1854</v>
      </c>
      <c r="CY591" s="1287" t="s">
        <v>1854</v>
      </c>
      <c r="CZ591" s="1287" t="s">
        <v>1854</v>
      </c>
      <c r="DA591" s="1287" t="s">
        <v>1854</v>
      </c>
      <c r="DB591" s="1289" t="s">
        <v>1854</v>
      </c>
      <c r="DC591" s="788"/>
      <c r="DD591" s="816"/>
      <c r="DE591" s="817"/>
    </row>
    <row r="592" spans="1:109" ht="15.75" customHeight="1">
      <c r="A592" s="775" t="s">
        <v>981</v>
      </c>
      <c r="B592" s="776">
        <v>586</v>
      </c>
      <c r="C592" s="792" t="s">
        <v>4318</v>
      </c>
      <c r="D592" s="776"/>
      <c r="E592" s="776"/>
      <c r="F592" s="788" t="s">
        <v>4319</v>
      </c>
      <c r="G592" s="793" t="s">
        <v>4320</v>
      </c>
      <c r="H592" s="794"/>
      <c r="I592" s="795"/>
      <c r="J592" s="796">
        <v>1</v>
      </c>
      <c r="K592" s="796"/>
      <c r="L592" s="796"/>
      <c r="M592" s="796"/>
      <c r="N592" s="796"/>
      <c r="O592" s="796"/>
      <c r="P592" s="797"/>
      <c r="Q592" s="798">
        <f t="shared" si="9"/>
        <v>1</v>
      </c>
      <c r="R592" s="792" t="s">
        <v>974</v>
      </c>
      <c r="S592" s="776" t="s">
        <v>964</v>
      </c>
      <c r="T592" s="799" t="s">
        <v>976</v>
      </c>
      <c r="U592" s="776"/>
      <c r="V592" s="1252" t="s">
        <v>1030</v>
      </c>
      <c r="W592" s="776" t="s">
        <v>4321</v>
      </c>
      <c r="X592" s="1278">
        <v>0</v>
      </c>
      <c r="Y592" s="822" t="s">
        <v>1010</v>
      </c>
      <c r="Z592" s="793"/>
      <c r="AA592" s="788"/>
      <c r="AB592" s="788"/>
      <c r="AC592" s="788"/>
      <c r="AD592" s="788"/>
      <c r="AE592" s="788"/>
      <c r="AF592" s="802"/>
      <c r="AG592" s="803"/>
      <c r="AH592" s="803"/>
      <c r="AI592" s="803"/>
      <c r="AJ592" s="803"/>
      <c r="AK592" s="803"/>
      <c r="AL592" s="803"/>
      <c r="AM592" s="803"/>
      <c r="AN592" s="803"/>
      <c r="AO592" s="803"/>
      <c r="AP592" s="803"/>
      <c r="AQ592" s="811" t="s">
        <v>1854</v>
      </c>
      <c r="AR592" s="803" t="s">
        <v>1854</v>
      </c>
      <c r="AS592" s="803" t="s">
        <v>1854</v>
      </c>
      <c r="AT592" s="803" t="s">
        <v>1854</v>
      </c>
      <c r="AU592" s="808" t="s">
        <v>1854</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961</v>
      </c>
      <c r="BQ592" s="811" t="s">
        <v>1854</v>
      </c>
      <c r="BR592" s="803" t="s">
        <v>1854</v>
      </c>
      <c r="BS592" s="803" t="s">
        <v>1854</v>
      </c>
      <c r="BT592" s="803" t="s">
        <v>1854</v>
      </c>
      <c r="BU592" s="808" t="s">
        <v>1854</v>
      </c>
      <c r="BV592" s="811" t="s">
        <v>1854</v>
      </c>
      <c r="BW592" s="803" t="s">
        <v>1854</v>
      </c>
      <c r="BX592" s="803" t="s">
        <v>1854</v>
      </c>
      <c r="BY592" s="803" t="s">
        <v>1854</v>
      </c>
      <c r="BZ592" s="803" t="s">
        <v>1854</v>
      </c>
      <c r="CA592" s="811" t="s">
        <v>1854</v>
      </c>
      <c r="CB592" s="803" t="s">
        <v>1854</v>
      </c>
      <c r="CC592" s="803" t="s">
        <v>1854</v>
      </c>
      <c r="CD592" s="803" t="s">
        <v>1854</v>
      </c>
      <c r="CE592" s="808" t="s">
        <v>1854</v>
      </c>
      <c r="CF592" s="803" t="s">
        <v>1854</v>
      </c>
      <c r="CG592" s="803" t="s">
        <v>1854</v>
      </c>
      <c r="CH592" s="803" t="s">
        <v>1854</v>
      </c>
      <c r="CI592" s="803" t="s">
        <v>1854</v>
      </c>
      <c r="CJ592" s="808" t="s">
        <v>1854</v>
      </c>
      <c r="CK592" s="811" t="s">
        <v>1854</v>
      </c>
      <c r="CL592" s="803" t="s">
        <v>1854</v>
      </c>
      <c r="CM592" s="803" t="s">
        <v>1854</v>
      </c>
      <c r="CN592" s="803" t="s">
        <v>1854</v>
      </c>
      <c r="CO592" s="808" t="s">
        <v>1854</v>
      </c>
      <c r="CP592" s="811" t="s">
        <v>1854</v>
      </c>
      <c r="CQ592" s="803" t="s">
        <v>1854</v>
      </c>
      <c r="CR592" s="803" t="s">
        <v>1854</v>
      </c>
      <c r="CS592" s="803" t="s">
        <v>1854</v>
      </c>
      <c r="CT592" s="808" t="s">
        <v>1854</v>
      </c>
      <c r="CU592" s="1288" t="s">
        <v>1854</v>
      </c>
      <c r="CV592" s="1287" t="s">
        <v>1854</v>
      </c>
      <c r="CW592" s="1287" t="s">
        <v>1854</v>
      </c>
      <c r="CX592" s="1289" t="s">
        <v>1854</v>
      </c>
      <c r="CY592" s="1287">
        <v>1.36</v>
      </c>
      <c r="CZ592" s="1287" t="s">
        <v>1854</v>
      </c>
      <c r="DA592" s="1287" t="s">
        <v>1854</v>
      </c>
      <c r="DB592" s="1289" t="s">
        <v>1854</v>
      </c>
      <c r="DC592" s="788"/>
      <c r="DD592" s="816"/>
      <c r="DE592" s="817"/>
    </row>
    <row r="593" spans="1:109" ht="15.75" customHeight="1">
      <c r="A593" s="775" t="s">
        <v>1012</v>
      </c>
      <c r="B593" s="776">
        <v>587</v>
      </c>
      <c r="C593" s="792" t="s">
        <v>4322</v>
      </c>
      <c r="D593" s="776" t="s">
        <v>4323</v>
      </c>
      <c r="E593" s="776" t="s">
        <v>1819</v>
      </c>
      <c r="F593" s="788" t="s">
        <v>2246</v>
      </c>
      <c r="G593" s="793" t="s">
        <v>4324</v>
      </c>
      <c r="H593" s="794" t="s">
        <v>4325</v>
      </c>
      <c r="I593" s="795"/>
      <c r="J593" s="796"/>
      <c r="K593" s="796"/>
      <c r="L593" s="796"/>
      <c r="M593" s="796">
        <v>1</v>
      </c>
      <c r="N593" s="796"/>
      <c r="O593" s="796"/>
      <c r="P593" s="797"/>
      <c r="Q593" s="798">
        <f t="shared" si="9"/>
        <v>1</v>
      </c>
      <c r="R593" s="792" t="s">
        <v>986</v>
      </c>
      <c r="S593" s="776" t="s">
        <v>964</v>
      </c>
      <c r="T593" s="799" t="s">
        <v>965</v>
      </c>
      <c r="U593" s="776" t="s">
        <v>1941</v>
      </c>
      <c r="V593" s="776" t="s">
        <v>990</v>
      </c>
      <c r="W593" s="776" t="s">
        <v>4326</v>
      </c>
      <c r="X593" s="832">
        <v>0</v>
      </c>
      <c r="Y593" s="824" t="s">
        <v>966</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961</v>
      </c>
      <c r="BM593" s="788" t="s">
        <v>961</v>
      </c>
      <c r="BN593" s="788" t="s">
        <v>961</v>
      </c>
      <c r="BO593" s="788" t="s">
        <v>961</v>
      </c>
      <c r="BP593" s="788" t="s">
        <v>961</v>
      </c>
      <c r="BQ593" s="811" t="s">
        <v>1854</v>
      </c>
      <c r="BR593" s="803" t="s">
        <v>1854</v>
      </c>
      <c r="BS593" s="803" t="s">
        <v>1854</v>
      </c>
      <c r="BT593" s="803" t="s">
        <v>1854</v>
      </c>
      <c r="BU593" s="808" t="s">
        <v>1854</v>
      </c>
      <c r="BV593" s="830">
        <v>53642</v>
      </c>
      <c r="BW593" s="800">
        <v>57524</v>
      </c>
      <c r="BX593" s="800">
        <v>61338</v>
      </c>
      <c r="BY593" s="800">
        <v>65092</v>
      </c>
      <c r="BZ593" s="800">
        <v>68804</v>
      </c>
      <c r="CA593" s="811" t="s">
        <v>1854</v>
      </c>
      <c r="CB593" s="803" t="s">
        <v>1854</v>
      </c>
      <c r="CC593" s="803" t="s">
        <v>1854</v>
      </c>
      <c r="CD593" s="803" t="s">
        <v>1854</v>
      </c>
      <c r="CE593" s="808" t="s">
        <v>1854</v>
      </c>
      <c r="CF593" s="803" t="s">
        <v>1854</v>
      </c>
      <c r="CG593" s="803" t="s">
        <v>1854</v>
      </c>
      <c r="CH593" s="803" t="s">
        <v>1854</v>
      </c>
      <c r="CI593" s="803" t="s">
        <v>1854</v>
      </c>
      <c r="CJ593" s="808" t="s">
        <v>1854</v>
      </c>
      <c r="CK593" s="830">
        <v>69942</v>
      </c>
      <c r="CL593" s="800">
        <v>79032</v>
      </c>
      <c r="CM593" s="800">
        <v>87953</v>
      </c>
      <c r="CN593" s="800">
        <v>96719</v>
      </c>
      <c r="CO593" s="844">
        <v>105363</v>
      </c>
      <c r="CP593" s="811" t="s">
        <v>1854</v>
      </c>
      <c r="CQ593" s="803" t="s">
        <v>1854</v>
      </c>
      <c r="CR593" s="803" t="s">
        <v>1854</v>
      </c>
      <c r="CS593" s="803" t="s">
        <v>1854</v>
      </c>
      <c r="CT593" s="808" t="s">
        <v>1854</v>
      </c>
      <c r="CU593" s="1288">
        <v>-1.2999999999999999E-5</v>
      </c>
      <c r="CV593" s="1287" t="s">
        <v>1854</v>
      </c>
      <c r="CW593" s="1287" t="s">
        <v>1854</v>
      </c>
      <c r="CX593" s="1289" t="s">
        <v>1854</v>
      </c>
      <c r="CY593" s="1287">
        <v>1.1E-5</v>
      </c>
      <c r="CZ593" s="1287" t="s">
        <v>1854</v>
      </c>
      <c r="DA593" s="1287" t="s">
        <v>1854</v>
      </c>
      <c r="DB593" s="1289" t="s">
        <v>1854</v>
      </c>
      <c r="DC593" s="788"/>
      <c r="DD593" s="816">
        <v>1</v>
      </c>
      <c r="DE593" s="817"/>
    </row>
    <row r="594" spans="1:109" ht="15.75" customHeight="1">
      <c r="A594" s="775" t="s">
        <v>1012</v>
      </c>
      <c r="B594" s="776">
        <v>588</v>
      </c>
      <c r="C594" s="792" t="s">
        <v>4327</v>
      </c>
      <c r="D594" s="776" t="s">
        <v>4323</v>
      </c>
      <c r="E594" s="776" t="s">
        <v>1819</v>
      </c>
      <c r="F594" s="788" t="s">
        <v>2250</v>
      </c>
      <c r="G594" s="793" t="s">
        <v>4328</v>
      </c>
      <c r="H594" s="794" t="s">
        <v>4329</v>
      </c>
      <c r="I594" s="795"/>
      <c r="J594" s="796"/>
      <c r="K594" s="796"/>
      <c r="L594" s="796"/>
      <c r="M594" s="796">
        <v>1</v>
      </c>
      <c r="N594" s="796"/>
      <c r="O594" s="796"/>
      <c r="P594" s="797"/>
      <c r="Q594" s="798">
        <f t="shared" si="9"/>
        <v>1</v>
      </c>
      <c r="R594" s="792" t="s">
        <v>963</v>
      </c>
      <c r="S594" s="776"/>
      <c r="T594" s="799"/>
      <c r="U594" s="776" t="s">
        <v>1941</v>
      </c>
      <c r="V594" s="776" t="s">
        <v>990</v>
      </c>
      <c r="W594" s="776" t="s">
        <v>4330</v>
      </c>
      <c r="X594" s="832">
        <v>0</v>
      </c>
      <c r="Y594" s="824" t="s">
        <v>966</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1854</v>
      </c>
      <c r="BR594" s="803" t="s">
        <v>1854</v>
      </c>
      <c r="BS594" s="803" t="s">
        <v>1854</v>
      </c>
      <c r="BT594" s="803" t="s">
        <v>1854</v>
      </c>
      <c r="BU594" s="808" t="s">
        <v>1854</v>
      </c>
      <c r="BV594" s="811" t="s">
        <v>1854</v>
      </c>
      <c r="BW594" s="803" t="s">
        <v>1854</v>
      </c>
      <c r="BX594" s="803" t="s">
        <v>1854</v>
      </c>
      <c r="BY594" s="803" t="s">
        <v>1854</v>
      </c>
      <c r="BZ594" s="803" t="s">
        <v>1854</v>
      </c>
      <c r="CA594" s="811" t="s">
        <v>1854</v>
      </c>
      <c r="CB594" s="803" t="s">
        <v>1854</v>
      </c>
      <c r="CC594" s="803" t="s">
        <v>1854</v>
      </c>
      <c r="CD594" s="803" t="s">
        <v>1854</v>
      </c>
      <c r="CE594" s="808" t="s">
        <v>1854</v>
      </c>
      <c r="CF594" s="803" t="s">
        <v>1854</v>
      </c>
      <c r="CG594" s="803" t="s">
        <v>1854</v>
      </c>
      <c r="CH594" s="803" t="s">
        <v>1854</v>
      </c>
      <c r="CI594" s="803" t="s">
        <v>1854</v>
      </c>
      <c r="CJ594" s="808" t="s">
        <v>1854</v>
      </c>
      <c r="CK594" s="811" t="s">
        <v>1854</v>
      </c>
      <c r="CL594" s="803" t="s">
        <v>1854</v>
      </c>
      <c r="CM594" s="803" t="s">
        <v>1854</v>
      </c>
      <c r="CN594" s="803" t="s">
        <v>1854</v>
      </c>
      <c r="CO594" s="808" t="s">
        <v>1854</v>
      </c>
      <c r="CP594" s="811" t="s">
        <v>1854</v>
      </c>
      <c r="CQ594" s="803" t="s">
        <v>1854</v>
      </c>
      <c r="CR594" s="803" t="s">
        <v>1854</v>
      </c>
      <c r="CS594" s="803" t="s">
        <v>1854</v>
      </c>
      <c r="CT594" s="808" t="s">
        <v>1854</v>
      </c>
      <c r="CU594" s="1288" t="s">
        <v>1854</v>
      </c>
      <c r="CV594" s="1287" t="s">
        <v>1854</v>
      </c>
      <c r="CW594" s="1287" t="s">
        <v>1854</v>
      </c>
      <c r="CX594" s="1289" t="s">
        <v>1854</v>
      </c>
      <c r="CY594" s="1287" t="s">
        <v>1854</v>
      </c>
      <c r="CZ594" s="1287" t="s">
        <v>1854</v>
      </c>
      <c r="DA594" s="1287" t="s">
        <v>1854</v>
      </c>
      <c r="DB594" s="1289" t="s">
        <v>1854</v>
      </c>
      <c r="DC594" s="788"/>
      <c r="DD594" s="816">
        <v>1</v>
      </c>
      <c r="DE594" s="817"/>
    </row>
    <row r="595" spans="1:109" ht="15.75" customHeight="1">
      <c r="A595" s="775" t="s">
        <v>1012</v>
      </c>
      <c r="B595" s="776">
        <v>589</v>
      </c>
      <c r="C595" s="792" t="s">
        <v>4331</v>
      </c>
      <c r="D595" s="776" t="s">
        <v>4323</v>
      </c>
      <c r="E595" s="776" t="s">
        <v>1819</v>
      </c>
      <c r="F595" s="788" t="s">
        <v>2255</v>
      </c>
      <c r="G595" s="793" t="s">
        <v>4332</v>
      </c>
      <c r="H595" s="794" t="s">
        <v>4333</v>
      </c>
      <c r="I595" s="795"/>
      <c r="J595" s="796"/>
      <c r="K595" s="796"/>
      <c r="L595" s="796"/>
      <c r="M595" s="796">
        <v>1</v>
      </c>
      <c r="N595" s="796"/>
      <c r="O595" s="796"/>
      <c r="P595" s="797"/>
      <c r="Q595" s="798">
        <f t="shared" si="9"/>
        <v>1</v>
      </c>
      <c r="R595" s="792" t="s">
        <v>986</v>
      </c>
      <c r="S595" s="776" t="s">
        <v>964</v>
      </c>
      <c r="T595" s="799" t="s">
        <v>965</v>
      </c>
      <c r="U595" s="776" t="s">
        <v>2676</v>
      </c>
      <c r="V595" s="776" t="s">
        <v>269</v>
      </c>
      <c r="W595" s="776" t="s">
        <v>4334</v>
      </c>
      <c r="X595" s="832">
        <v>2</v>
      </c>
      <c r="Y595" s="824" t="s">
        <v>977</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961</v>
      </c>
      <c r="BM595" s="788" t="s">
        <v>961</v>
      </c>
      <c r="BN595" s="788" t="s">
        <v>961</v>
      </c>
      <c r="BO595" s="788" t="s">
        <v>961</v>
      </c>
      <c r="BP595" s="788" t="s">
        <v>961</v>
      </c>
      <c r="BQ595" s="811" t="s">
        <v>1854</v>
      </c>
      <c r="BR595" s="803" t="s">
        <v>1854</v>
      </c>
      <c r="BS595" s="803" t="s">
        <v>1854</v>
      </c>
      <c r="BT595" s="803" t="s">
        <v>1854</v>
      </c>
      <c r="BU595" s="808" t="s">
        <v>1854</v>
      </c>
      <c r="BV595" s="809">
        <v>2.56</v>
      </c>
      <c r="BW595" s="810">
        <v>2.56</v>
      </c>
      <c r="BX595" s="810">
        <v>2.56</v>
      </c>
      <c r="BY595" s="810">
        <v>2.56</v>
      </c>
      <c r="BZ595" s="810">
        <v>2.56</v>
      </c>
      <c r="CA595" s="811" t="s">
        <v>1854</v>
      </c>
      <c r="CB595" s="803" t="s">
        <v>1854</v>
      </c>
      <c r="CC595" s="803" t="s">
        <v>1854</v>
      </c>
      <c r="CD595" s="803" t="s">
        <v>1854</v>
      </c>
      <c r="CE595" s="808" t="s">
        <v>1854</v>
      </c>
      <c r="CF595" s="813" t="s">
        <v>1854</v>
      </c>
      <c r="CG595" s="813" t="s">
        <v>1854</v>
      </c>
      <c r="CH595" s="813" t="s">
        <v>1854</v>
      </c>
      <c r="CI595" s="813" t="s">
        <v>1854</v>
      </c>
      <c r="CJ595" s="814" t="s">
        <v>1854</v>
      </c>
      <c r="CK595" s="811">
        <v>1.5</v>
      </c>
      <c r="CL595" s="803">
        <v>1.5</v>
      </c>
      <c r="CM595" s="803">
        <v>1.5</v>
      </c>
      <c r="CN595" s="803">
        <v>1.5</v>
      </c>
      <c r="CO595" s="808">
        <v>1.5</v>
      </c>
      <c r="CP595" s="811" t="s">
        <v>1854</v>
      </c>
      <c r="CQ595" s="803" t="s">
        <v>1854</v>
      </c>
      <c r="CR595" s="803" t="s">
        <v>1854</v>
      </c>
      <c r="CS595" s="803" t="s">
        <v>1854</v>
      </c>
      <c r="CT595" s="808" t="s">
        <v>1854</v>
      </c>
      <c r="CU595" s="1288">
        <v>-1.931</v>
      </c>
      <c r="CV595" s="1287" t="s">
        <v>1854</v>
      </c>
      <c r="CW595" s="1287" t="s">
        <v>1854</v>
      </c>
      <c r="CX595" s="1289" t="s">
        <v>1854</v>
      </c>
      <c r="CY595" s="1287">
        <v>1.931</v>
      </c>
      <c r="CZ595" s="1287" t="s">
        <v>1854</v>
      </c>
      <c r="DA595" s="1287" t="s">
        <v>1854</v>
      </c>
      <c r="DB595" s="1289" t="s">
        <v>1854</v>
      </c>
      <c r="DC595" s="788"/>
      <c r="DD595" s="816">
        <v>1</v>
      </c>
      <c r="DE595" s="817"/>
    </row>
    <row r="596" spans="1:109" ht="15.75" customHeight="1">
      <c r="A596" s="775" t="s">
        <v>1012</v>
      </c>
      <c r="B596" s="776">
        <v>590</v>
      </c>
      <c r="C596" s="792" t="s">
        <v>4335</v>
      </c>
      <c r="D596" s="776" t="s">
        <v>4323</v>
      </c>
      <c r="E596" s="776" t="s">
        <v>1819</v>
      </c>
      <c r="F596" s="788" t="s">
        <v>4336</v>
      </c>
      <c r="G596" s="793" t="s">
        <v>2487</v>
      </c>
      <c r="H596" s="794" t="s">
        <v>4337</v>
      </c>
      <c r="I596" s="795"/>
      <c r="J596" s="796"/>
      <c r="K596" s="796"/>
      <c r="L596" s="796"/>
      <c r="M596" s="796">
        <v>1</v>
      </c>
      <c r="N596" s="796"/>
      <c r="O596" s="796"/>
      <c r="P596" s="797"/>
      <c r="Q596" s="798">
        <f t="shared" si="9"/>
        <v>1</v>
      </c>
      <c r="R596" s="792" t="s">
        <v>986</v>
      </c>
      <c r="S596" s="776" t="s">
        <v>964</v>
      </c>
      <c r="T596" s="799" t="s">
        <v>965</v>
      </c>
      <c r="U596" s="776" t="s">
        <v>2676</v>
      </c>
      <c r="V596" s="776" t="s">
        <v>990</v>
      </c>
      <c r="W596" s="776" t="s">
        <v>4338</v>
      </c>
      <c r="X596" s="832">
        <v>0</v>
      </c>
      <c r="Y596" s="824" t="s">
        <v>966</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961</v>
      </c>
      <c r="BM596" s="788" t="s">
        <v>961</v>
      </c>
      <c r="BN596" s="788" t="s">
        <v>961</v>
      </c>
      <c r="BO596" s="788" t="s">
        <v>961</v>
      </c>
      <c r="BP596" s="799" t="s">
        <v>961</v>
      </c>
      <c r="BQ596" s="811" t="s">
        <v>1854</v>
      </c>
      <c r="BR596" s="803" t="s">
        <v>1854</v>
      </c>
      <c r="BS596" s="803" t="s">
        <v>1854</v>
      </c>
      <c r="BT596" s="803" t="s">
        <v>1854</v>
      </c>
      <c r="BU596" s="808" t="s">
        <v>1854</v>
      </c>
      <c r="BV596" s="811" t="s">
        <v>1854</v>
      </c>
      <c r="BW596" s="803" t="s">
        <v>1854</v>
      </c>
      <c r="BX596" s="803" t="s">
        <v>1854</v>
      </c>
      <c r="BY596" s="803" t="s">
        <v>1854</v>
      </c>
      <c r="BZ596" s="803" t="s">
        <v>1854</v>
      </c>
      <c r="CA596" s="811" t="s">
        <v>1854</v>
      </c>
      <c r="CB596" s="803" t="s">
        <v>1854</v>
      </c>
      <c r="CC596" s="803" t="s">
        <v>1854</v>
      </c>
      <c r="CD596" s="803" t="s">
        <v>1854</v>
      </c>
      <c r="CE596" s="808" t="s">
        <v>1854</v>
      </c>
      <c r="CF596" s="803" t="s">
        <v>1854</v>
      </c>
      <c r="CG596" s="803" t="s">
        <v>1854</v>
      </c>
      <c r="CH596" s="803" t="s">
        <v>1854</v>
      </c>
      <c r="CI596" s="803" t="s">
        <v>1854</v>
      </c>
      <c r="CJ596" s="808" t="s">
        <v>1854</v>
      </c>
      <c r="CK596" s="811" t="s">
        <v>1854</v>
      </c>
      <c r="CL596" s="803" t="s">
        <v>1854</v>
      </c>
      <c r="CM596" s="803" t="s">
        <v>1854</v>
      </c>
      <c r="CN596" s="803" t="s">
        <v>1854</v>
      </c>
      <c r="CO596" s="808" t="s">
        <v>1854</v>
      </c>
      <c r="CP596" s="811" t="s">
        <v>1854</v>
      </c>
      <c r="CQ596" s="803" t="s">
        <v>1854</v>
      </c>
      <c r="CR596" s="803" t="s">
        <v>1854</v>
      </c>
      <c r="CS596" s="803" t="s">
        <v>1854</v>
      </c>
      <c r="CT596" s="808" t="s">
        <v>1854</v>
      </c>
      <c r="CU596" s="1288">
        <v>-2.5999999999999998E-4</v>
      </c>
      <c r="CV596" s="1287" t="s">
        <v>1854</v>
      </c>
      <c r="CW596" s="1287" t="s">
        <v>1854</v>
      </c>
      <c r="CX596" s="1289" t="s">
        <v>1854</v>
      </c>
      <c r="CY596" s="1287">
        <v>1.45E-4</v>
      </c>
      <c r="CZ596" s="1287" t="s">
        <v>1854</v>
      </c>
      <c r="DA596" s="1287" t="s">
        <v>1854</v>
      </c>
      <c r="DB596" s="1289" t="s">
        <v>1854</v>
      </c>
      <c r="DC596" s="788"/>
      <c r="DD596" s="816">
        <v>1</v>
      </c>
      <c r="DE596" s="817"/>
    </row>
    <row r="597" spans="1:109" ht="15.75" customHeight="1">
      <c r="A597" s="775" t="s">
        <v>1012</v>
      </c>
      <c r="B597" s="776">
        <v>591</v>
      </c>
      <c r="C597" s="792" t="s">
        <v>4339</v>
      </c>
      <c r="D597" s="776" t="s">
        <v>4340</v>
      </c>
      <c r="E597" s="776" t="s">
        <v>1819</v>
      </c>
      <c r="F597" s="788" t="s">
        <v>4341</v>
      </c>
      <c r="G597" s="793" t="s">
        <v>1843</v>
      </c>
      <c r="H597" s="794" t="s">
        <v>1027</v>
      </c>
      <c r="I597" s="795"/>
      <c r="J597" s="796"/>
      <c r="K597" s="796"/>
      <c r="L597" s="796"/>
      <c r="M597" s="796">
        <v>1</v>
      </c>
      <c r="N597" s="796"/>
      <c r="O597" s="796"/>
      <c r="P597" s="797"/>
      <c r="Q597" s="798">
        <f t="shared" si="9"/>
        <v>1</v>
      </c>
      <c r="R597" s="792" t="s">
        <v>986</v>
      </c>
      <c r="S597" s="776" t="s">
        <v>964</v>
      </c>
      <c r="T597" s="799" t="s">
        <v>965</v>
      </c>
      <c r="U597" s="776" t="s">
        <v>1027</v>
      </c>
      <c r="V597" s="776" t="s">
        <v>1039</v>
      </c>
      <c r="W597" s="776" t="s">
        <v>1951</v>
      </c>
      <c r="X597" s="1278">
        <v>2</v>
      </c>
      <c r="Y597" s="824" t="s">
        <v>966</v>
      </c>
      <c r="Z597" s="793" t="s">
        <v>1843</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1012</v>
      </c>
      <c r="B598" s="776">
        <v>592</v>
      </c>
      <c r="C598" s="792" t="s">
        <v>4342</v>
      </c>
      <c r="D598" s="776" t="s">
        <v>4340</v>
      </c>
      <c r="E598" s="776" t="s">
        <v>1819</v>
      </c>
      <c r="F598" s="788" t="s">
        <v>4343</v>
      </c>
      <c r="G598" s="793" t="s">
        <v>1847</v>
      </c>
      <c r="H598" s="794" t="s">
        <v>1031</v>
      </c>
      <c r="I598" s="795"/>
      <c r="J598" s="796">
        <v>0.37</v>
      </c>
      <c r="K598" s="796">
        <v>0.63</v>
      </c>
      <c r="L598" s="796"/>
      <c r="M598" s="796"/>
      <c r="N598" s="796"/>
      <c r="O598" s="796"/>
      <c r="P598" s="797"/>
      <c r="Q598" s="798">
        <f t="shared" si="9"/>
        <v>1</v>
      </c>
      <c r="R598" s="792" t="s">
        <v>986</v>
      </c>
      <c r="S598" s="776" t="s">
        <v>964</v>
      </c>
      <c r="T598" s="799" t="s">
        <v>965</v>
      </c>
      <c r="U598" s="776" t="s">
        <v>1031</v>
      </c>
      <c r="V598" s="776" t="s">
        <v>1039</v>
      </c>
      <c r="W598" s="776" t="s">
        <v>4344</v>
      </c>
      <c r="X598" s="1278">
        <v>2</v>
      </c>
      <c r="Y598" s="824" t="s">
        <v>966</v>
      </c>
      <c r="Z598" s="793" t="s">
        <v>1847</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1012</v>
      </c>
      <c r="B599" s="776">
        <v>593</v>
      </c>
      <c r="C599" s="792" t="s">
        <v>4345</v>
      </c>
      <c r="D599" s="776" t="s">
        <v>4340</v>
      </c>
      <c r="E599" s="776" t="s">
        <v>1808</v>
      </c>
      <c r="F599" s="788" t="s">
        <v>4346</v>
      </c>
      <c r="G599" s="793" t="s">
        <v>2166</v>
      </c>
      <c r="H599" s="794" t="s">
        <v>4347</v>
      </c>
      <c r="I599" s="795"/>
      <c r="J599" s="796"/>
      <c r="K599" s="796"/>
      <c r="L599" s="796"/>
      <c r="M599" s="796">
        <v>1</v>
      </c>
      <c r="N599" s="796"/>
      <c r="O599" s="796"/>
      <c r="P599" s="797"/>
      <c r="Q599" s="798">
        <f t="shared" si="9"/>
        <v>1</v>
      </c>
      <c r="R599" s="792" t="s">
        <v>963</v>
      </c>
      <c r="S599" s="776"/>
      <c r="T599" s="799"/>
      <c r="U599" s="776" t="s">
        <v>1941</v>
      </c>
      <c r="V599" s="776" t="s">
        <v>269</v>
      </c>
      <c r="W599" s="776" t="s">
        <v>4348</v>
      </c>
      <c r="X599" s="832">
        <v>0</v>
      </c>
      <c r="Y599" s="824" t="s">
        <v>966</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1854</v>
      </c>
      <c r="BR599" s="803" t="s">
        <v>1854</v>
      </c>
      <c r="BS599" s="803" t="s">
        <v>1854</v>
      </c>
      <c r="BT599" s="803" t="s">
        <v>1854</v>
      </c>
      <c r="BU599" s="808" t="s">
        <v>1854</v>
      </c>
      <c r="BV599" s="811" t="s">
        <v>1854</v>
      </c>
      <c r="BW599" s="803" t="s">
        <v>1854</v>
      </c>
      <c r="BX599" s="803" t="s">
        <v>1854</v>
      </c>
      <c r="BY599" s="803" t="s">
        <v>1854</v>
      </c>
      <c r="BZ599" s="803" t="s">
        <v>1854</v>
      </c>
      <c r="CA599" s="811" t="s">
        <v>1854</v>
      </c>
      <c r="CB599" s="803" t="s">
        <v>1854</v>
      </c>
      <c r="CC599" s="803" t="s">
        <v>1854</v>
      </c>
      <c r="CD599" s="803" t="s">
        <v>1854</v>
      </c>
      <c r="CE599" s="808" t="s">
        <v>1854</v>
      </c>
      <c r="CF599" s="803" t="s">
        <v>1854</v>
      </c>
      <c r="CG599" s="803" t="s">
        <v>1854</v>
      </c>
      <c r="CH599" s="803" t="s">
        <v>1854</v>
      </c>
      <c r="CI599" s="803" t="s">
        <v>1854</v>
      </c>
      <c r="CJ599" s="808" t="s">
        <v>1854</v>
      </c>
      <c r="CK599" s="811" t="s">
        <v>1854</v>
      </c>
      <c r="CL599" s="803" t="s">
        <v>1854</v>
      </c>
      <c r="CM599" s="803" t="s">
        <v>1854</v>
      </c>
      <c r="CN599" s="803" t="s">
        <v>1854</v>
      </c>
      <c r="CO599" s="808" t="s">
        <v>1854</v>
      </c>
      <c r="CP599" s="811" t="s">
        <v>1854</v>
      </c>
      <c r="CQ599" s="803" t="s">
        <v>1854</v>
      </c>
      <c r="CR599" s="803" t="s">
        <v>1854</v>
      </c>
      <c r="CS599" s="803" t="s">
        <v>1854</v>
      </c>
      <c r="CT599" s="808" t="s">
        <v>1854</v>
      </c>
      <c r="CU599" s="1288" t="s">
        <v>1854</v>
      </c>
      <c r="CV599" s="1287" t="s">
        <v>1854</v>
      </c>
      <c r="CW599" s="1287" t="s">
        <v>1854</v>
      </c>
      <c r="CX599" s="1289" t="s">
        <v>1854</v>
      </c>
      <c r="CY599" s="1287" t="s">
        <v>1854</v>
      </c>
      <c r="CZ599" s="1287" t="s">
        <v>1854</v>
      </c>
      <c r="DA599" s="1287" t="s">
        <v>1854</v>
      </c>
      <c r="DB599" s="1289" t="s">
        <v>1854</v>
      </c>
      <c r="DC599" s="788"/>
      <c r="DD599" s="816">
        <v>1</v>
      </c>
      <c r="DE599" s="817"/>
    </row>
    <row r="600" spans="1:109" ht="15.75" customHeight="1">
      <c r="A600" s="775" t="s">
        <v>1012</v>
      </c>
      <c r="B600" s="776">
        <v>594</v>
      </c>
      <c r="C600" s="792" t="s">
        <v>4349</v>
      </c>
      <c r="D600" s="776" t="s">
        <v>4350</v>
      </c>
      <c r="E600" s="776" t="s">
        <v>1819</v>
      </c>
      <c r="F600" s="788" t="s">
        <v>2290</v>
      </c>
      <c r="G600" s="793" t="s">
        <v>659</v>
      </c>
      <c r="H600" s="794" t="s">
        <v>4351</v>
      </c>
      <c r="I600" s="795"/>
      <c r="J600" s="796"/>
      <c r="K600" s="796"/>
      <c r="L600" s="796"/>
      <c r="M600" s="796">
        <v>1</v>
      </c>
      <c r="N600" s="796"/>
      <c r="O600" s="796"/>
      <c r="P600" s="797"/>
      <c r="Q600" s="798">
        <f t="shared" si="9"/>
        <v>1</v>
      </c>
      <c r="R600" s="792" t="s">
        <v>963</v>
      </c>
      <c r="S600" s="776"/>
      <c r="T600" s="799"/>
      <c r="U600" s="776" t="s">
        <v>1941</v>
      </c>
      <c r="V600" s="776" t="s">
        <v>269</v>
      </c>
      <c r="W600" s="776" t="s">
        <v>4352</v>
      </c>
      <c r="X600" s="832">
        <v>1</v>
      </c>
      <c r="Y600" s="824" t="s">
        <v>966</v>
      </c>
      <c r="Z600" s="793" t="s">
        <v>659</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1012</v>
      </c>
      <c r="B601" s="776">
        <v>595</v>
      </c>
      <c r="C601" s="792" t="s">
        <v>4353</v>
      </c>
      <c r="D601" s="776" t="s">
        <v>4350</v>
      </c>
      <c r="E601" s="776" t="s">
        <v>1808</v>
      </c>
      <c r="F601" s="788" t="s">
        <v>2295</v>
      </c>
      <c r="G601" s="793" t="s">
        <v>4354</v>
      </c>
      <c r="H601" s="794" t="s">
        <v>4355</v>
      </c>
      <c r="I601" s="795"/>
      <c r="J601" s="796"/>
      <c r="K601" s="796"/>
      <c r="L601" s="796"/>
      <c r="M601" s="796">
        <v>1</v>
      </c>
      <c r="N601" s="796"/>
      <c r="O601" s="796"/>
      <c r="P601" s="797"/>
      <c r="Q601" s="798">
        <f t="shared" si="9"/>
        <v>1</v>
      </c>
      <c r="R601" s="792" t="s">
        <v>963</v>
      </c>
      <c r="S601" s="776"/>
      <c r="T601" s="799"/>
      <c r="U601" s="776" t="s">
        <v>1941</v>
      </c>
      <c r="V601" s="776" t="s">
        <v>1030</v>
      </c>
      <c r="W601" s="776" t="s">
        <v>4356</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3608</v>
      </c>
      <c r="AR601" s="803" t="s">
        <v>3608</v>
      </c>
      <c r="AS601" s="803" t="s">
        <v>3608</v>
      </c>
      <c r="AT601" s="803" t="s">
        <v>3608</v>
      </c>
      <c r="AU601" s="808" t="s">
        <v>3608</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1854</v>
      </c>
      <c r="BR601" s="803" t="s">
        <v>1854</v>
      </c>
      <c r="BS601" s="803" t="s">
        <v>1854</v>
      </c>
      <c r="BT601" s="803" t="s">
        <v>1854</v>
      </c>
      <c r="BU601" s="808" t="s">
        <v>1854</v>
      </c>
      <c r="BV601" s="811" t="s">
        <v>1854</v>
      </c>
      <c r="BW601" s="803" t="s">
        <v>1854</v>
      </c>
      <c r="BX601" s="803" t="s">
        <v>1854</v>
      </c>
      <c r="BY601" s="803" t="s">
        <v>1854</v>
      </c>
      <c r="BZ601" s="803" t="s">
        <v>1854</v>
      </c>
      <c r="CA601" s="811" t="s">
        <v>1854</v>
      </c>
      <c r="CB601" s="803" t="s">
        <v>1854</v>
      </c>
      <c r="CC601" s="803" t="s">
        <v>1854</v>
      </c>
      <c r="CD601" s="803" t="s">
        <v>1854</v>
      </c>
      <c r="CE601" s="808" t="s">
        <v>1854</v>
      </c>
      <c r="CF601" s="803" t="s">
        <v>1854</v>
      </c>
      <c r="CG601" s="803" t="s">
        <v>1854</v>
      </c>
      <c r="CH601" s="803" t="s">
        <v>1854</v>
      </c>
      <c r="CI601" s="803" t="s">
        <v>1854</v>
      </c>
      <c r="CJ601" s="808" t="s">
        <v>1854</v>
      </c>
      <c r="CK601" s="811" t="s">
        <v>1854</v>
      </c>
      <c r="CL601" s="803" t="s">
        <v>1854</v>
      </c>
      <c r="CM601" s="803" t="s">
        <v>1854</v>
      </c>
      <c r="CN601" s="803" t="s">
        <v>1854</v>
      </c>
      <c r="CO601" s="808" t="s">
        <v>1854</v>
      </c>
      <c r="CP601" s="811" t="s">
        <v>1854</v>
      </c>
      <c r="CQ601" s="803" t="s">
        <v>1854</v>
      </c>
      <c r="CR601" s="803" t="s">
        <v>1854</v>
      </c>
      <c r="CS601" s="803" t="s">
        <v>1854</v>
      </c>
      <c r="CT601" s="808" t="s">
        <v>1854</v>
      </c>
      <c r="CU601" s="1288" t="s">
        <v>1854</v>
      </c>
      <c r="CV601" s="1287" t="s">
        <v>1854</v>
      </c>
      <c r="CW601" s="1287" t="s">
        <v>1854</v>
      </c>
      <c r="CX601" s="1289" t="s">
        <v>1854</v>
      </c>
      <c r="CY601" s="1287" t="s">
        <v>1854</v>
      </c>
      <c r="CZ601" s="1287" t="s">
        <v>1854</v>
      </c>
      <c r="DA601" s="1287" t="s">
        <v>1854</v>
      </c>
      <c r="DB601" s="1289" t="s">
        <v>1854</v>
      </c>
      <c r="DC601" s="788"/>
      <c r="DD601" s="816">
        <v>1</v>
      </c>
      <c r="DE601" s="817"/>
    </row>
    <row r="602" spans="1:109" ht="15.75" customHeight="1">
      <c r="A602" s="775" t="s">
        <v>1012</v>
      </c>
      <c r="B602" s="776">
        <v>596</v>
      </c>
      <c r="C602" s="792" t="s">
        <v>4357</v>
      </c>
      <c r="D602" s="776" t="s">
        <v>4350</v>
      </c>
      <c r="E602" s="776" t="s">
        <v>1819</v>
      </c>
      <c r="F602" s="788" t="s">
        <v>2300</v>
      </c>
      <c r="G602" s="793" t="s">
        <v>4358</v>
      </c>
      <c r="H602" s="794" t="s">
        <v>4359</v>
      </c>
      <c r="I602" s="795">
        <v>0.25</v>
      </c>
      <c r="J602" s="796">
        <v>0.25</v>
      </c>
      <c r="K602" s="796">
        <v>0.25</v>
      </c>
      <c r="L602" s="796">
        <v>0.25</v>
      </c>
      <c r="M602" s="796"/>
      <c r="N602" s="796"/>
      <c r="O602" s="796"/>
      <c r="P602" s="797"/>
      <c r="Q602" s="798">
        <f t="shared" si="9"/>
        <v>1</v>
      </c>
      <c r="R602" s="792" t="s">
        <v>986</v>
      </c>
      <c r="S602" s="776" t="s">
        <v>964</v>
      </c>
      <c r="T602" s="799" t="s">
        <v>965</v>
      </c>
      <c r="U602" s="776" t="s">
        <v>2313</v>
      </c>
      <c r="V602" s="776" t="s">
        <v>990</v>
      </c>
      <c r="W602" s="776" t="s">
        <v>4358</v>
      </c>
      <c r="X602" s="832">
        <v>0</v>
      </c>
      <c r="Y602" s="824" t="s">
        <v>966</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961</v>
      </c>
      <c r="BM602" s="788" t="s">
        <v>961</v>
      </c>
      <c r="BN602" s="788" t="s">
        <v>961</v>
      </c>
      <c r="BO602" s="788" t="s">
        <v>961</v>
      </c>
      <c r="BP602" s="788" t="s">
        <v>961</v>
      </c>
      <c r="BQ602" s="811" t="s">
        <v>1854</v>
      </c>
      <c r="BR602" s="803" t="s">
        <v>1854</v>
      </c>
      <c r="BS602" s="803" t="s">
        <v>1854</v>
      </c>
      <c r="BT602" s="803" t="s">
        <v>1854</v>
      </c>
      <c r="BU602" s="808" t="s">
        <v>1854</v>
      </c>
      <c r="BV602" s="811" t="s">
        <v>1854</v>
      </c>
      <c r="BW602" s="803" t="s">
        <v>1854</v>
      </c>
      <c r="BX602" s="803" t="s">
        <v>1854</v>
      </c>
      <c r="BY602" s="803" t="s">
        <v>1854</v>
      </c>
      <c r="BZ602" s="803" t="s">
        <v>1854</v>
      </c>
      <c r="CA602" s="811" t="s">
        <v>1854</v>
      </c>
      <c r="CB602" s="803" t="s">
        <v>1854</v>
      </c>
      <c r="CC602" s="803" t="s">
        <v>1854</v>
      </c>
      <c r="CD602" s="803" t="s">
        <v>1854</v>
      </c>
      <c r="CE602" s="808" t="s">
        <v>1854</v>
      </c>
      <c r="CF602" s="803" t="s">
        <v>1854</v>
      </c>
      <c r="CG602" s="803" t="s">
        <v>1854</v>
      </c>
      <c r="CH602" s="803" t="s">
        <v>1854</v>
      </c>
      <c r="CI602" s="803" t="s">
        <v>1854</v>
      </c>
      <c r="CJ602" s="808" t="s">
        <v>1854</v>
      </c>
      <c r="CK602" s="811" t="s">
        <v>1854</v>
      </c>
      <c r="CL602" s="803" t="s">
        <v>1854</v>
      </c>
      <c r="CM602" s="803" t="s">
        <v>1854</v>
      </c>
      <c r="CN602" s="803" t="s">
        <v>1854</v>
      </c>
      <c r="CO602" s="808" t="s">
        <v>1854</v>
      </c>
      <c r="CP602" s="811" t="s">
        <v>1854</v>
      </c>
      <c r="CQ602" s="803" t="s">
        <v>1854</v>
      </c>
      <c r="CR602" s="803" t="s">
        <v>1854</v>
      </c>
      <c r="CS602" s="803" t="s">
        <v>1854</v>
      </c>
      <c r="CT602" s="808" t="s">
        <v>1854</v>
      </c>
      <c r="CU602" s="1288">
        <v>-3.9999999999999998E-6</v>
      </c>
      <c r="CV602" s="1287" t="s">
        <v>1854</v>
      </c>
      <c r="CW602" s="1287" t="s">
        <v>1854</v>
      </c>
      <c r="CX602" s="1289" t="s">
        <v>1854</v>
      </c>
      <c r="CY602" s="1287">
        <v>3.9999999999999998E-6</v>
      </c>
      <c r="CZ602" s="1287" t="s">
        <v>1854</v>
      </c>
      <c r="DA602" s="1287" t="s">
        <v>1854</v>
      </c>
      <c r="DB602" s="1289" t="s">
        <v>1854</v>
      </c>
      <c r="DC602" s="788"/>
      <c r="DD602" s="816">
        <v>1</v>
      </c>
      <c r="DE602" s="817"/>
    </row>
    <row r="603" spans="1:109" ht="15.75" customHeight="1">
      <c r="A603" s="775" t="s">
        <v>1012</v>
      </c>
      <c r="B603" s="776">
        <v>597</v>
      </c>
      <c r="C603" s="792" t="s">
        <v>4360</v>
      </c>
      <c r="D603" s="776" t="s">
        <v>4361</v>
      </c>
      <c r="E603" s="776" t="s">
        <v>1801</v>
      </c>
      <c r="F603" s="788" t="s">
        <v>4362</v>
      </c>
      <c r="G603" s="793" t="s">
        <v>625</v>
      </c>
      <c r="H603" s="794" t="s">
        <v>4363</v>
      </c>
      <c r="I603" s="795"/>
      <c r="J603" s="796">
        <v>1</v>
      </c>
      <c r="K603" s="796"/>
      <c r="L603" s="796"/>
      <c r="M603" s="796"/>
      <c r="N603" s="796"/>
      <c r="O603" s="796"/>
      <c r="P603" s="797"/>
      <c r="Q603" s="798">
        <f t="shared" si="9"/>
        <v>1</v>
      </c>
      <c r="R603" s="792" t="s">
        <v>986</v>
      </c>
      <c r="S603" s="776" t="s">
        <v>964</v>
      </c>
      <c r="T603" s="799" t="s">
        <v>965</v>
      </c>
      <c r="U603" s="776" t="s">
        <v>625</v>
      </c>
      <c r="V603" s="776" t="s">
        <v>269</v>
      </c>
      <c r="W603" s="776" t="s">
        <v>4364</v>
      </c>
      <c r="X603" s="832">
        <v>1</v>
      </c>
      <c r="Y603" s="822" t="s">
        <v>966</v>
      </c>
      <c r="Z603" s="793" t="s">
        <v>625</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1012</v>
      </c>
      <c r="B604" s="776">
        <v>598</v>
      </c>
      <c r="C604" s="931" t="s">
        <v>4365</v>
      </c>
      <c r="D604" s="776" t="s">
        <v>4361</v>
      </c>
      <c r="E604" s="776" t="s">
        <v>1801</v>
      </c>
      <c r="F604" s="788" t="s">
        <v>4366</v>
      </c>
      <c r="G604" s="793" t="s">
        <v>1814</v>
      </c>
      <c r="H604" s="794" t="s">
        <v>4367</v>
      </c>
      <c r="I604" s="795"/>
      <c r="J604" s="796">
        <v>1</v>
      </c>
      <c r="K604" s="796"/>
      <c r="L604" s="796"/>
      <c r="M604" s="796"/>
      <c r="N604" s="796"/>
      <c r="O604" s="796"/>
      <c r="P604" s="797"/>
      <c r="Q604" s="798">
        <f t="shared" si="9"/>
        <v>1</v>
      </c>
      <c r="R604" s="792" t="s">
        <v>986</v>
      </c>
      <c r="S604" s="776" t="s">
        <v>964</v>
      </c>
      <c r="T604" s="1444" t="s">
        <v>976</v>
      </c>
      <c r="U604" s="776" t="s">
        <v>1967</v>
      </c>
      <c r="V604" s="776" t="s">
        <v>990</v>
      </c>
      <c r="W604" s="776" t="s">
        <v>4368</v>
      </c>
      <c r="X604" s="832">
        <v>1</v>
      </c>
      <c r="Y604" s="822" t="s">
        <v>977</v>
      </c>
      <c r="Z604" s="793" t="s">
        <v>1814</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1012</v>
      </c>
      <c r="B605" s="776">
        <v>599</v>
      </c>
      <c r="C605" s="792" t="s">
        <v>4369</v>
      </c>
      <c r="D605" s="776" t="s">
        <v>4361</v>
      </c>
      <c r="E605" s="776" t="s">
        <v>1808</v>
      </c>
      <c r="F605" s="788" t="s">
        <v>4370</v>
      </c>
      <c r="G605" s="793" t="s">
        <v>4371</v>
      </c>
      <c r="H605" s="794" t="s">
        <v>4372</v>
      </c>
      <c r="I605" s="795"/>
      <c r="J605" s="796">
        <v>1</v>
      </c>
      <c r="K605" s="796"/>
      <c r="L605" s="796"/>
      <c r="M605" s="796"/>
      <c r="N605" s="796"/>
      <c r="O605" s="796"/>
      <c r="P605" s="797"/>
      <c r="Q605" s="798">
        <f t="shared" si="9"/>
        <v>1</v>
      </c>
      <c r="R605" s="792" t="s">
        <v>986</v>
      </c>
      <c r="S605" s="776" t="s">
        <v>964</v>
      </c>
      <c r="T605" s="799" t="s">
        <v>965</v>
      </c>
      <c r="U605" s="776" t="s">
        <v>625</v>
      </c>
      <c r="V605" s="776" t="s">
        <v>269</v>
      </c>
      <c r="W605" s="776" t="s">
        <v>4373</v>
      </c>
      <c r="X605" s="832">
        <v>0</v>
      </c>
      <c r="Y605" s="829" t="s">
        <v>966</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961</v>
      </c>
      <c r="BM605" s="788" t="s">
        <v>961</v>
      </c>
      <c r="BN605" s="788" t="s">
        <v>961</v>
      </c>
      <c r="BO605" s="788" t="s">
        <v>961</v>
      </c>
      <c r="BP605" s="788" t="s">
        <v>961</v>
      </c>
      <c r="BQ605" s="811" t="s">
        <v>1854</v>
      </c>
      <c r="BR605" s="803" t="s">
        <v>1854</v>
      </c>
      <c r="BS605" s="803" t="s">
        <v>1854</v>
      </c>
      <c r="BT605" s="803" t="s">
        <v>1854</v>
      </c>
      <c r="BU605" s="808" t="s">
        <v>1854</v>
      </c>
      <c r="BV605" s="811">
        <v>75</v>
      </c>
      <c r="BW605" s="803">
        <v>75</v>
      </c>
      <c r="BX605" s="803">
        <v>75</v>
      </c>
      <c r="BY605" s="803">
        <v>75</v>
      </c>
      <c r="BZ605" s="803">
        <v>75</v>
      </c>
      <c r="CA605" s="811" t="s">
        <v>1854</v>
      </c>
      <c r="CB605" s="803" t="s">
        <v>1854</v>
      </c>
      <c r="CC605" s="803" t="s">
        <v>1854</v>
      </c>
      <c r="CD605" s="803" t="s">
        <v>1854</v>
      </c>
      <c r="CE605" s="808" t="s">
        <v>1854</v>
      </c>
      <c r="CF605" s="803" t="s">
        <v>1854</v>
      </c>
      <c r="CG605" s="803" t="s">
        <v>1854</v>
      </c>
      <c r="CH605" s="803" t="s">
        <v>1854</v>
      </c>
      <c r="CI605" s="803" t="s">
        <v>1854</v>
      </c>
      <c r="CJ605" s="808" t="s">
        <v>1854</v>
      </c>
      <c r="CK605" s="811">
        <v>97</v>
      </c>
      <c r="CL605" s="803">
        <v>97</v>
      </c>
      <c r="CM605" s="803">
        <v>97</v>
      </c>
      <c r="CN605" s="803">
        <v>97</v>
      </c>
      <c r="CO605" s="808">
        <v>97</v>
      </c>
      <c r="CP605" s="811" t="s">
        <v>1854</v>
      </c>
      <c r="CQ605" s="803" t="s">
        <v>1854</v>
      </c>
      <c r="CR605" s="803" t="s">
        <v>1854</v>
      </c>
      <c r="CS605" s="803" t="s">
        <v>1854</v>
      </c>
      <c r="CT605" s="808" t="s">
        <v>1854</v>
      </c>
      <c r="CU605" s="1288">
        <v>-0.12</v>
      </c>
      <c r="CV605" s="1287" t="s">
        <v>1854</v>
      </c>
      <c r="CW605" s="1287" t="s">
        <v>1854</v>
      </c>
      <c r="CX605" s="1289" t="s">
        <v>1854</v>
      </c>
      <c r="CY605" s="1287">
        <v>6.3E-2</v>
      </c>
      <c r="CZ605" s="1287" t="s">
        <v>1854</v>
      </c>
      <c r="DA605" s="1287" t="s">
        <v>1854</v>
      </c>
      <c r="DB605" s="1289" t="s">
        <v>1854</v>
      </c>
      <c r="DC605" s="788"/>
      <c r="DD605" s="816">
        <v>1</v>
      </c>
      <c r="DE605" s="817"/>
    </row>
    <row r="606" spans="1:109" ht="15.75" customHeight="1">
      <c r="A606" s="775" t="s">
        <v>1012</v>
      </c>
      <c r="B606" s="776">
        <v>600</v>
      </c>
      <c r="C606" s="792" t="s">
        <v>4374</v>
      </c>
      <c r="D606" s="776" t="s">
        <v>4361</v>
      </c>
      <c r="E606" s="776" t="s">
        <v>1801</v>
      </c>
      <c r="F606" s="788" t="s">
        <v>4375</v>
      </c>
      <c r="G606" s="793" t="s">
        <v>4376</v>
      </c>
      <c r="H606" s="794" t="s">
        <v>4377</v>
      </c>
      <c r="I606" s="795"/>
      <c r="J606" s="796">
        <v>1</v>
      </c>
      <c r="K606" s="796"/>
      <c r="L606" s="796"/>
      <c r="M606" s="796"/>
      <c r="N606" s="796"/>
      <c r="O606" s="796"/>
      <c r="P606" s="797"/>
      <c r="Q606" s="798">
        <f t="shared" si="9"/>
        <v>1</v>
      </c>
      <c r="R606" s="792" t="s">
        <v>963</v>
      </c>
      <c r="S606" s="776"/>
      <c r="T606" s="799"/>
      <c r="U606" s="776" t="s">
        <v>1967</v>
      </c>
      <c r="V606" s="776" t="s">
        <v>990</v>
      </c>
      <c r="W606" s="776" t="s">
        <v>4378</v>
      </c>
      <c r="X606" s="832">
        <v>1</v>
      </c>
      <c r="Y606" s="824" t="s">
        <v>966</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1854</v>
      </c>
      <c r="BR606" s="803" t="s">
        <v>1854</v>
      </c>
      <c r="BS606" s="803" t="s">
        <v>1854</v>
      </c>
      <c r="BT606" s="803" t="s">
        <v>1854</v>
      </c>
      <c r="BU606" s="808" t="s">
        <v>1854</v>
      </c>
      <c r="BV606" s="811" t="s">
        <v>1854</v>
      </c>
      <c r="BW606" s="803" t="s">
        <v>1854</v>
      </c>
      <c r="BX606" s="803" t="s">
        <v>1854</v>
      </c>
      <c r="BY606" s="803" t="s">
        <v>1854</v>
      </c>
      <c r="BZ606" s="803" t="s">
        <v>1854</v>
      </c>
      <c r="CA606" s="811" t="s">
        <v>1854</v>
      </c>
      <c r="CB606" s="803" t="s">
        <v>1854</v>
      </c>
      <c r="CC606" s="803" t="s">
        <v>1854</v>
      </c>
      <c r="CD606" s="803" t="s">
        <v>1854</v>
      </c>
      <c r="CE606" s="808" t="s">
        <v>1854</v>
      </c>
      <c r="CF606" s="803" t="s">
        <v>1854</v>
      </c>
      <c r="CG606" s="803" t="s">
        <v>1854</v>
      </c>
      <c r="CH606" s="803" t="s">
        <v>1854</v>
      </c>
      <c r="CI606" s="803" t="s">
        <v>1854</v>
      </c>
      <c r="CJ606" s="808" t="s">
        <v>1854</v>
      </c>
      <c r="CK606" s="811" t="s">
        <v>1854</v>
      </c>
      <c r="CL606" s="803" t="s">
        <v>1854</v>
      </c>
      <c r="CM606" s="803" t="s">
        <v>1854</v>
      </c>
      <c r="CN606" s="803" t="s">
        <v>1854</v>
      </c>
      <c r="CO606" s="808" t="s">
        <v>1854</v>
      </c>
      <c r="CP606" s="811" t="s">
        <v>1854</v>
      </c>
      <c r="CQ606" s="803" t="s">
        <v>1854</v>
      </c>
      <c r="CR606" s="803" t="s">
        <v>1854</v>
      </c>
      <c r="CS606" s="803" t="s">
        <v>1854</v>
      </c>
      <c r="CT606" s="808" t="s">
        <v>1854</v>
      </c>
      <c r="CU606" s="1288" t="s">
        <v>1854</v>
      </c>
      <c r="CV606" s="1287" t="s">
        <v>1854</v>
      </c>
      <c r="CW606" s="1287" t="s">
        <v>1854</v>
      </c>
      <c r="CX606" s="1289" t="s">
        <v>1854</v>
      </c>
      <c r="CY606" s="1287" t="s">
        <v>1854</v>
      </c>
      <c r="CZ606" s="1287" t="s">
        <v>1854</v>
      </c>
      <c r="DA606" s="1287" t="s">
        <v>1854</v>
      </c>
      <c r="DB606" s="1289" t="s">
        <v>1854</v>
      </c>
      <c r="DC606" s="788"/>
      <c r="DD606" s="816">
        <v>1</v>
      </c>
      <c r="DE606" s="817"/>
    </row>
    <row r="607" spans="1:109" ht="15.75" customHeight="1">
      <c r="A607" s="775" t="s">
        <v>1012</v>
      </c>
      <c r="B607" s="776">
        <v>601</v>
      </c>
      <c r="C607" s="792" t="s">
        <v>4379</v>
      </c>
      <c r="D607" s="776" t="s">
        <v>4380</v>
      </c>
      <c r="E607" s="776" t="s">
        <v>1819</v>
      </c>
      <c r="F607" s="788" t="s">
        <v>4381</v>
      </c>
      <c r="G607" s="793" t="s">
        <v>124</v>
      </c>
      <c r="H607" s="794" t="s">
        <v>4382</v>
      </c>
      <c r="I607" s="795"/>
      <c r="J607" s="796">
        <v>1</v>
      </c>
      <c r="K607" s="796"/>
      <c r="L607" s="796"/>
      <c r="M607" s="796"/>
      <c r="N607" s="796"/>
      <c r="O607" s="796"/>
      <c r="P607" s="797"/>
      <c r="Q607" s="798">
        <f t="shared" si="9"/>
        <v>1</v>
      </c>
      <c r="R607" s="792" t="s">
        <v>983</v>
      </c>
      <c r="S607" s="776" t="s">
        <v>964</v>
      </c>
      <c r="T607" s="799" t="s">
        <v>965</v>
      </c>
      <c r="U607" s="776" t="s">
        <v>1838</v>
      </c>
      <c r="V607" s="776" t="s">
        <v>1039</v>
      </c>
      <c r="W607" s="776" t="s">
        <v>2248</v>
      </c>
      <c r="X607" s="1278">
        <v>2</v>
      </c>
      <c r="Y607" s="824" t="s">
        <v>977</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1012</v>
      </c>
      <c r="B608" s="776">
        <v>602</v>
      </c>
      <c r="C608" s="792" t="s">
        <v>4383</v>
      </c>
      <c r="D608" s="776" t="s">
        <v>4380</v>
      </c>
      <c r="E608" s="776" t="s">
        <v>1801</v>
      </c>
      <c r="F608" s="788" t="s">
        <v>4384</v>
      </c>
      <c r="G608" s="793" t="s">
        <v>4385</v>
      </c>
      <c r="H608" s="794" t="s">
        <v>4386</v>
      </c>
      <c r="I608" s="795"/>
      <c r="J608" s="796">
        <v>1</v>
      </c>
      <c r="K608" s="796"/>
      <c r="L608" s="796"/>
      <c r="M608" s="796"/>
      <c r="N608" s="796"/>
      <c r="O608" s="796"/>
      <c r="P608" s="797"/>
      <c r="Q608" s="798">
        <f t="shared" si="9"/>
        <v>1</v>
      </c>
      <c r="R608" s="792" t="s">
        <v>986</v>
      </c>
      <c r="S608" s="776" t="s">
        <v>964</v>
      </c>
      <c r="T608" s="799" t="s">
        <v>965</v>
      </c>
      <c r="U608" s="776" t="s">
        <v>2062</v>
      </c>
      <c r="V608" s="776" t="s">
        <v>990</v>
      </c>
      <c r="W608" s="776" t="s">
        <v>4387</v>
      </c>
      <c r="X608" s="832">
        <v>2</v>
      </c>
      <c r="Y608" s="824" t="s">
        <v>977</v>
      </c>
      <c r="Z608" s="793" t="s">
        <v>1914</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961</v>
      </c>
      <c r="BM608" s="788" t="s">
        <v>961</v>
      </c>
      <c r="BN608" s="788" t="s">
        <v>961</v>
      </c>
      <c r="BO608" s="788" t="s">
        <v>961</v>
      </c>
      <c r="BP608" s="788" t="s">
        <v>961</v>
      </c>
      <c r="BQ608" s="811" t="s">
        <v>1854</v>
      </c>
      <c r="BR608" s="803" t="s">
        <v>1854</v>
      </c>
      <c r="BS608" s="803" t="s">
        <v>1854</v>
      </c>
      <c r="BT608" s="803" t="s">
        <v>1854</v>
      </c>
      <c r="BU608" s="808" t="s">
        <v>1854</v>
      </c>
      <c r="BV608" s="811" t="s">
        <v>1854</v>
      </c>
      <c r="BW608" s="803" t="s">
        <v>1854</v>
      </c>
      <c r="BX608" s="803" t="s">
        <v>1854</v>
      </c>
      <c r="BY608" s="803" t="s">
        <v>1854</v>
      </c>
      <c r="BZ608" s="803" t="s">
        <v>1854</v>
      </c>
      <c r="CA608" s="811" t="s">
        <v>1854</v>
      </c>
      <c r="CB608" s="803" t="s">
        <v>1854</v>
      </c>
      <c r="CC608" s="803" t="s">
        <v>1854</v>
      </c>
      <c r="CD608" s="803" t="s">
        <v>1854</v>
      </c>
      <c r="CE608" s="808" t="s">
        <v>1854</v>
      </c>
      <c r="CF608" s="803" t="s">
        <v>1854</v>
      </c>
      <c r="CG608" s="803" t="s">
        <v>1854</v>
      </c>
      <c r="CH608" s="803" t="s">
        <v>1854</v>
      </c>
      <c r="CI608" s="803" t="s">
        <v>1854</v>
      </c>
      <c r="CJ608" s="808" t="s">
        <v>1854</v>
      </c>
      <c r="CK608" s="811" t="s">
        <v>1854</v>
      </c>
      <c r="CL608" s="803" t="s">
        <v>1854</v>
      </c>
      <c r="CM608" s="803" t="s">
        <v>1854</v>
      </c>
      <c r="CN608" s="803" t="s">
        <v>1854</v>
      </c>
      <c r="CO608" s="808" t="s">
        <v>1854</v>
      </c>
      <c r="CP608" s="811" t="s">
        <v>1854</v>
      </c>
      <c r="CQ608" s="803" t="s">
        <v>1854</v>
      </c>
      <c r="CR608" s="803" t="s">
        <v>1854</v>
      </c>
      <c r="CS608" s="803" t="s">
        <v>1854</v>
      </c>
      <c r="CT608" s="808" t="s">
        <v>1854</v>
      </c>
      <c r="CU608" s="1288">
        <v>-0.60299999999999998</v>
      </c>
      <c r="CV608" s="1287" t="s">
        <v>1854</v>
      </c>
      <c r="CW608" s="1287" t="s">
        <v>1854</v>
      </c>
      <c r="CX608" s="1289" t="s">
        <v>1854</v>
      </c>
      <c r="CY608" s="1287">
        <v>0.503</v>
      </c>
      <c r="CZ608" s="1287" t="s">
        <v>1854</v>
      </c>
      <c r="DA608" s="1287" t="s">
        <v>1854</v>
      </c>
      <c r="DB608" s="1289" t="s">
        <v>1854</v>
      </c>
      <c r="DC608" s="788"/>
      <c r="DD608" s="816">
        <v>1</v>
      </c>
      <c r="DE608" s="817"/>
    </row>
    <row r="609" spans="1:109" ht="15.75" customHeight="1">
      <c r="A609" s="775" t="s">
        <v>1012</v>
      </c>
      <c r="B609" s="776">
        <v>603</v>
      </c>
      <c r="C609" s="792" t="s">
        <v>4388</v>
      </c>
      <c r="D609" s="776" t="s">
        <v>4380</v>
      </c>
      <c r="E609" s="776" t="s">
        <v>1819</v>
      </c>
      <c r="F609" s="788" t="s">
        <v>4389</v>
      </c>
      <c r="G609" s="793" t="s">
        <v>4390</v>
      </c>
      <c r="H609" s="794" t="s">
        <v>4391</v>
      </c>
      <c r="I609" s="795"/>
      <c r="J609" s="796">
        <v>1</v>
      </c>
      <c r="K609" s="796"/>
      <c r="L609" s="796"/>
      <c r="M609" s="796"/>
      <c r="N609" s="796"/>
      <c r="O609" s="796"/>
      <c r="P609" s="797"/>
      <c r="Q609" s="798">
        <f t="shared" si="9"/>
        <v>1</v>
      </c>
      <c r="R609" s="792" t="s">
        <v>986</v>
      </c>
      <c r="S609" s="776" t="s">
        <v>964</v>
      </c>
      <c r="T609" s="799" t="s">
        <v>965</v>
      </c>
      <c r="U609" s="776" t="s">
        <v>1838</v>
      </c>
      <c r="V609" s="776" t="s">
        <v>1039</v>
      </c>
      <c r="W609" s="776" t="s">
        <v>4392</v>
      </c>
      <c r="X609" s="832">
        <v>0</v>
      </c>
      <c r="Y609" s="824" t="s">
        <v>966</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961</v>
      </c>
      <c r="BM609" s="788" t="s">
        <v>961</v>
      </c>
      <c r="BN609" s="788" t="s">
        <v>961</v>
      </c>
      <c r="BO609" s="788" t="s">
        <v>961</v>
      </c>
      <c r="BP609" s="788" t="s">
        <v>961</v>
      </c>
      <c r="BQ609" s="811" t="s">
        <v>1854</v>
      </c>
      <c r="BR609" s="803" t="s">
        <v>1854</v>
      </c>
      <c r="BS609" s="803" t="s">
        <v>1854</v>
      </c>
      <c r="BT609" s="803" t="s">
        <v>1854</v>
      </c>
      <c r="BU609" s="808" t="s">
        <v>1854</v>
      </c>
      <c r="BV609" s="811" t="s">
        <v>1854</v>
      </c>
      <c r="BW609" s="803" t="s">
        <v>1854</v>
      </c>
      <c r="BX609" s="803" t="s">
        <v>1854</v>
      </c>
      <c r="BY609" s="803" t="s">
        <v>1854</v>
      </c>
      <c r="BZ609" s="803" t="s">
        <v>1854</v>
      </c>
      <c r="CA609" s="811" t="s">
        <v>1854</v>
      </c>
      <c r="CB609" s="803" t="s">
        <v>1854</v>
      </c>
      <c r="CC609" s="803" t="s">
        <v>1854</v>
      </c>
      <c r="CD609" s="803" t="s">
        <v>1854</v>
      </c>
      <c r="CE609" s="808" t="s">
        <v>1854</v>
      </c>
      <c r="CF609" s="803" t="s">
        <v>1854</v>
      </c>
      <c r="CG609" s="803" t="s">
        <v>1854</v>
      </c>
      <c r="CH609" s="803" t="s">
        <v>1854</v>
      </c>
      <c r="CI609" s="803" t="s">
        <v>1854</v>
      </c>
      <c r="CJ609" s="803" t="s">
        <v>1854</v>
      </c>
      <c r="CK609" s="811" t="s">
        <v>1854</v>
      </c>
      <c r="CL609" s="803" t="s">
        <v>1854</v>
      </c>
      <c r="CM609" s="803" t="s">
        <v>1854</v>
      </c>
      <c r="CN609" s="803" t="s">
        <v>1854</v>
      </c>
      <c r="CO609" s="808" t="s">
        <v>1854</v>
      </c>
      <c r="CP609" s="811" t="s">
        <v>1854</v>
      </c>
      <c r="CQ609" s="803" t="s">
        <v>1854</v>
      </c>
      <c r="CR609" s="803" t="s">
        <v>1854</v>
      </c>
      <c r="CS609" s="803" t="s">
        <v>1854</v>
      </c>
      <c r="CT609" s="808" t="s">
        <v>1854</v>
      </c>
      <c r="CU609" s="1288">
        <v>-1.2999999999999999E-5</v>
      </c>
      <c r="CV609" s="1287" t="s">
        <v>1854</v>
      </c>
      <c r="CW609" s="1287" t="s">
        <v>1854</v>
      </c>
      <c r="CX609" s="1289" t="s">
        <v>1854</v>
      </c>
      <c r="CY609" s="1287">
        <v>1.1E-5</v>
      </c>
      <c r="CZ609" s="1287" t="s">
        <v>1854</v>
      </c>
      <c r="DA609" s="1287" t="s">
        <v>1854</v>
      </c>
      <c r="DB609" s="1289" t="s">
        <v>1854</v>
      </c>
      <c r="DC609" s="788"/>
      <c r="DD609" s="816">
        <v>1</v>
      </c>
      <c r="DE609" s="817"/>
    </row>
    <row r="610" spans="1:109" ht="15.75" customHeight="1">
      <c r="A610" s="775" t="s">
        <v>1012</v>
      </c>
      <c r="B610" s="776">
        <v>604</v>
      </c>
      <c r="C610" s="792" t="s">
        <v>4393</v>
      </c>
      <c r="D610" s="776" t="s">
        <v>4380</v>
      </c>
      <c r="E610" s="776" t="s">
        <v>1819</v>
      </c>
      <c r="F610" s="788" t="s">
        <v>4394</v>
      </c>
      <c r="G610" s="793" t="s">
        <v>4395</v>
      </c>
      <c r="H610" s="794" t="s">
        <v>4396</v>
      </c>
      <c r="I610" s="795"/>
      <c r="J610" s="796">
        <v>1</v>
      </c>
      <c r="K610" s="796"/>
      <c r="L610" s="796"/>
      <c r="M610" s="796"/>
      <c r="N610" s="796"/>
      <c r="O610" s="796"/>
      <c r="P610" s="797"/>
      <c r="Q610" s="798">
        <f t="shared" si="9"/>
        <v>1</v>
      </c>
      <c r="R610" s="792" t="s">
        <v>986</v>
      </c>
      <c r="S610" s="776" t="s">
        <v>964</v>
      </c>
      <c r="T610" s="799" t="s">
        <v>965</v>
      </c>
      <c r="U610" s="776" t="s">
        <v>1838</v>
      </c>
      <c r="V610" s="776" t="s">
        <v>990</v>
      </c>
      <c r="W610" s="776" t="s">
        <v>4397</v>
      </c>
      <c r="X610" s="832">
        <v>0</v>
      </c>
      <c r="Y610" s="824" t="s">
        <v>966</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1" t="s">
        <v>961</v>
      </c>
      <c r="BM610" s="1962" t="s">
        <v>961</v>
      </c>
      <c r="BN610" s="1962" t="s">
        <v>961</v>
      </c>
      <c r="BO610" s="1962" t="s">
        <v>961</v>
      </c>
      <c r="BP610" s="788" t="s">
        <v>961</v>
      </c>
      <c r="BQ610" s="811" t="s">
        <v>1854</v>
      </c>
      <c r="BR610" s="803" t="s">
        <v>1854</v>
      </c>
      <c r="BS610" s="803" t="s">
        <v>1854</v>
      </c>
      <c r="BT610" s="803" t="s">
        <v>1854</v>
      </c>
      <c r="BU610" s="808" t="s">
        <v>1854</v>
      </c>
      <c r="BV610" s="811" t="s">
        <v>1854</v>
      </c>
      <c r="BW610" s="803" t="s">
        <v>1854</v>
      </c>
      <c r="BX610" s="803" t="s">
        <v>1854</v>
      </c>
      <c r="BY610" s="803" t="s">
        <v>1854</v>
      </c>
      <c r="BZ610" s="803" t="s">
        <v>1854</v>
      </c>
      <c r="CA610" s="811" t="s">
        <v>1854</v>
      </c>
      <c r="CB610" s="803" t="s">
        <v>1854</v>
      </c>
      <c r="CC610" s="803" t="s">
        <v>1854</v>
      </c>
      <c r="CD610" s="803" t="s">
        <v>1854</v>
      </c>
      <c r="CE610" s="808" t="s">
        <v>1854</v>
      </c>
      <c r="CF610" s="803" t="s">
        <v>1854</v>
      </c>
      <c r="CG610" s="803" t="s">
        <v>1854</v>
      </c>
      <c r="CH610" s="803" t="s">
        <v>1854</v>
      </c>
      <c r="CI610" s="803" t="s">
        <v>1854</v>
      </c>
      <c r="CJ610" s="808" t="s">
        <v>1854</v>
      </c>
      <c r="CK610" s="811">
        <v>9900</v>
      </c>
      <c r="CL610" s="803">
        <v>9900</v>
      </c>
      <c r="CM610" s="803">
        <v>9900</v>
      </c>
      <c r="CN610" s="803">
        <v>9900</v>
      </c>
      <c r="CO610" s="808">
        <v>9900</v>
      </c>
      <c r="CP610" s="811" t="s">
        <v>1854</v>
      </c>
      <c r="CQ610" s="803" t="s">
        <v>1854</v>
      </c>
      <c r="CR610" s="803" t="s">
        <v>1854</v>
      </c>
      <c r="CS610" s="803" t="s">
        <v>1854</v>
      </c>
      <c r="CT610" s="808" t="s">
        <v>1854</v>
      </c>
      <c r="CU610" s="1288">
        <v>-5.9999999999999995E-4</v>
      </c>
      <c r="CV610" s="1287" t="s">
        <v>1854</v>
      </c>
      <c r="CW610" s="1287" t="s">
        <v>1854</v>
      </c>
      <c r="CX610" s="1289" t="s">
        <v>1854</v>
      </c>
      <c r="CY610" s="1287">
        <v>6.9999999999999999E-4</v>
      </c>
      <c r="CZ610" s="1287" t="s">
        <v>1854</v>
      </c>
      <c r="DA610" s="1287" t="s">
        <v>1854</v>
      </c>
      <c r="DB610" s="1289" t="s">
        <v>1854</v>
      </c>
      <c r="DC610" s="788"/>
      <c r="DD610" s="816">
        <v>1</v>
      </c>
      <c r="DE610" s="817"/>
    </row>
    <row r="611" spans="1:109" ht="15.75" customHeight="1">
      <c r="A611" s="775" t="s">
        <v>1012</v>
      </c>
      <c r="B611" s="776">
        <v>605</v>
      </c>
      <c r="C611" s="792" t="s">
        <v>4398</v>
      </c>
      <c r="D611" s="776" t="s">
        <v>4380</v>
      </c>
      <c r="E611" s="776" t="s">
        <v>1819</v>
      </c>
      <c r="F611" s="788" t="s">
        <v>4399</v>
      </c>
      <c r="G611" s="793" t="s">
        <v>4400</v>
      </c>
      <c r="H611" s="794" t="s">
        <v>4401</v>
      </c>
      <c r="I611" s="795"/>
      <c r="J611" s="796">
        <v>1</v>
      </c>
      <c r="K611" s="796"/>
      <c r="L611" s="796"/>
      <c r="M611" s="796"/>
      <c r="N611" s="796"/>
      <c r="O611" s="796"/>
      <c r="P611" s="797"/>
      <c r="Q611" s="798">
        <f t="shared" si="9"/>
        <v>1</v>
      </c>
      <c r="R611" s="792" t="s">
        <v>963</v>
      </c>
      <c r="S611" s="776"/>
      <c r="T611" s="799"/>
      <c r="U611" s="776" t="s">
        <v>1838</v>
      </c>
      <c r="V611" s="776" t="s">
        <v>1039</v>
      </c>
      <c r="W611" s="776" t="s">
        <v>2248</v>
      </c>
      <c r="X611" s="832">
        <v>3</v>
      </c>
      <c r="Y611" s="824" t="s">
        <v>977</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961</v>
      </c>
      <c r="BM611" s="788" t="s">
        <v>961</v>
      </c>
      <c r="BN611" s="788" t="s">
        <v>961</v>
      </c>
      <c r="BO611" s="788" t="s">
        <v>961</v>
      </c>
      <c r="BP611" s="788" t="s">
        <v>961</v>
      </c>
      <c r="BQ611" s="811" t="s">
        <v>1854</v>
      </c>
      <c r="BR611" s="803" t="s">
        <v>1854</v>
      </c>
      <c r="BS611" s="803" t="s">
        <v>1854</v>
      </c>
      <c r="BT611" s="803" t="s">
        <v>1854</v>
      </c>
      <c r="BU611" s="808" t="s">
        <v>1854</v>
      </c>
      <c r="BV611" s="811" t="s">
        <v>1854</v>
      </c>
      <c r="BW611" s="803" t="s">
        <v>1854</v>
      </c>
      <c r="BX611" s="803" t="s">
        <v>1854</v>
      </c>
      <c r="BY611" s="803" t="s">
        <v>1854</v>
      </c>
      <c r="BZ611" s="803" t="s">
        <v>1854</v>
      </c>
      <c r="CA611" s="811" t="s">
        <v>1854</v>
      </c>
      <c r="CB611" s="803" t="s">
        <v>1854</v>
      </c>
      <c r="CC611" s="803" t="s">
        <v>1854</v>
      </c>
      <c r="CD611" s="803" t="s">
        <v>1854</v>
      </c>
      <c r="CE611" s="808" t="s">
        <v>1854</v>
      </c>
      <c r="CF611" s="803" t="s">
        <v>1854</v>
      </c>
      <c r="CG611" s="803" t="s">
        <v>1854</v>
      </c>
      <c r="CH611" s="803" t="s">
        <v>1854</v>
      </c>
      <c r="CI611" s="803" t="s">
        <v>1854</v>
      </c>
      <c r="CJ611" s="808" t="s">
        <v>1854</v>
      </c>
      <c r="CK611" s="811" t="s">
        <v>1854</v>
      </c>
      <c r="CL611" s="803" t="s">
        <v>1854</v>
      </c>
      <c r="CM611" s="803" t="s">
        <v>1854</v>
      </c>
      <c r="CN611" s="803" t="s">
        <v>1854</v>
      </c>
      <c r="CO611" s="808" t="s">
        <v>1854</v>
      </c>
      <c r="CP611" s="811" t="s">
        <v>1854</v>
      </c>
      <c r="CQ611" s="803" t="s">
        <v>1854</v>
      </c>
      <c r="CR611" s="803" t="s">
        <v>1854</v>
      </c>
      <c r="CS611" s="803" t="s">
        <v>1854</v>
      </c>
      <c r="CT611" s="808" t="s">
        <v>1854</v>
      </c>
      <c r="CU611" s="1288" t="s">
        <v>1854</v>
      </c>
      <c r="CV611" s="1287" t="s">
        <v>1854</v>
      </c>
      <c r="CW611" s="1287" t="s">
        <v>1854</v>
      </c>
      <c r="CX611" s="1289" t="s">
        <v>1854</v>
      </c>
      <c r="CY611" s="1287" t="s">
        <v>1854</v>
      </c>
      <c r="CZ611" s="1287" t="s">
        <v>1854</v>
      </c>
      <c r="DA611" s="1287" t="s">
        <v>1854</v>
      </c>
      <c r="DB611" s="1289" t="s">
        <v>1854</v>
      </c>
      <c r="DC611" s="788"/>
      <c r="DD611" s="816">
        <v>1</v>
      </c>
      <c r="DE611" s="817"/>
    </row>
    <row r="612" spans="1:109" ht="15.75" customHeight="1">
      <c r="A612" s="775" t="s">
        <v>1012</v>
      </c>
      <c r="B612" s="776">
        <v>606</v>
      </c>
      <c r="C612" s="792" t="s">
        <v>4402</v>
      </c>
      <c r="D612" s="776" t="s">
        <v>4403</v>
      </c>
      <c r="E612" s="776" t="s">
        <v>1801</v>
      </c>
      <c r="F612" s="788" t="s">
        <v>2340</v>
      </c>
      <c r="G612" s="793" t="s">
        <v>687</v>
      </c>
      <c r="H612" s="794" t="s">
        <v>4404</v>
      </c>
      <c r="I612" s="795"/>
      <c r="J612" s="796"/>
      <c r="K612" s="796">
        <v>1</v>
      </c>
      <c r="L612" s="796"/>
      <c r="M612" s="796"/>
      <c r="N612" s="796"/>
      <c r="O612" s="796"/>
      <c r="P612" s="797"/>
      <c r="Q612" s="798">
        <f t="shared" si="9"/>
        <v>1</v>
      </c>
      <c r="R612" s="792" t="s">
        <v>986</v>
      </c>
      <c r="S612" s="776" t="s">
        <v>964</v>
      </c>
      <c r="T612" s="799" t="s">
        <v>965</v>
      </c>
      <c r="U612" s="776" t="s">
        <v>1971</v>
      </c>
      <c r="V612" s="776" t="s">
        <v>990</v>
      </c>
      <c r="W612" s="776" t="s">
        <v>4405</v>
      </c>
      <c r="X612" s="832">
        <v>2</v>
      </c>
      <c r="Y612" s="824" t="s">
        <v>977</v>
      </c>
      <c r="Z612" s="793" t="s">
        <v>687</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1012</v>
      </c>
      <c r="B613" s="776">
        <v>607</v>
      </c>
      <c r="C613" s="792" t="s">
        <v>4406</v>
      </c>
      <c r="D613" s="776" t="s">
        <v>4403</v>
      </c>
      <c r="E613" s="776" t="s">
        <v>1819</v>
      </c>
      <c r="F613" s="788" t="s">
        <v>3338</v>
      </c>
      <c r="G613" s="793" t="s">
        <v>4407</v>
      </c>
      <c r="H613" s="794" t="s">
        <v>4408</v>
      </c>
      <c r="I613" s="795"/>
      <c r="J613" s="796"/>
      <c r="K613" s="796">
        <v>1</v>
      </c>
      <c r="L613" s="796"/>
      <c r="M613" s="796"/>
      <c r="N613" s="796"/>
      <c r="O613" s="796"/>
      <c r="P613" s="797"/>
      <c r="Q613" s="798">
        <f t="shared" si="9"/>
        <v>1</v>
      </c>
      <c r="R613" s="792" t="s">
        <v>986</v>
      </c>
      <c r="S613" s="776" t="s">
        <v>964</v>
      </c>
      <c r="T613" s="799" t="s">
        <v>965</v>
      </c>
      <c r="U613" s="776" t="s">
        <v>1971</v>
      </c>
      <c r="V613" s="776" t="s">
        <v>990</v>
      </c>
      <c r="W613" s="776" t="s">
        <v>4405</v>
      </c>
      <c r="X613" s="832">
        <v>2</v>
      </c>
      <c r="Y613" s="824" t="s">
        <v>977</v>
      </c>
      <c r="Z613" s="793" t="s">
        <v>2011</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961</v>
      </c>
      <c r="BM613" s="788" t="s">
        <v>961</v>
      </c>
      <c r="BN613" s="788" t="s">
        <v>961</v>
      </c>
      <c r="BO613" s="788" t="s">
        <v>961</v>
      </c>
      <c r="BP613" s="788" t="s">
        <v>961</v>
      </c>
      <c r="BQ613" s="811" t="s">
        <v>1854</v>
      </c>
      <c r="BR613" s="803" t="s">
        <v>1854</v>
      </c>
      <c r="BS613" s="803" t="s">
        <v>1854</v>
      </c>
      <c r="BT613" s="803" t="s">
        <v>1854</v>
      </c>
      <c r="BU613" s="808" t="s">
        <v>1854</v>
      </c>
      <c r="BV613" s="811">
        <v>25.61</v>
      </c>
      <c r="BW613" s="803">
        <v>25.61</v>
      </c>
      <c r="BX613" s="803">
        <v>25.61</v>
      </c>
      <c r="BY613" s="803">
        <v>25.61</v>
      </c>
      <c r="BZ613" s="803">
        <v>25.61</v>
      </c>
      <c r="CA613" s="811" t="s">
        <v>1854</v>
      </c>
      <c r="CB613" s="803" t="s">
        <v>1854</v>
      </c>
      <c r="CC613" s="803" t="s">
        <v>1854</v>
      </c>
      <c r="CD613" s="803" t="s">
        <v>1854</v>
      </c>
      <c r="CE613" s="808" t="s">
        <v>1854</v>
      </c>
      <c r="CF613" s="803" t="s">
        <v>1854</v>
      </c>
      <c r="CG613" s="803" t="s">
        <v>1854</v>
      </c>
      <c r="CH613" s="803" t="s">
        <v>1854</v>
      </c>
      <c r="CI613" s="803" t="s">
        <v>1854</v>
      </c>
      <c r="CJ613" s="808" t="s">
        <v>1854</v>
      </c>
      <c r="CK613" s="811">
        <v>13.82</v>
      </c>
      <c r="CL613" s="803">
        <v>13.82</v>
      </c>
      <c r="CM613" s="803">
        <v>13.82</v>
      </c>
      <c r="CN613" s="803">
        <v>13.82</v>
      </c>
      <c r="CO613" s="808">
        <v>13.82</v>
      </c>
      <c r="CP613" s="811" t="s">
        <v>1854</v>
      </c>
      <c r="CQ613" s="803" t="s">
        <v>1854</v>
      </c>
      <c r="CR613" s="803" t="s">
        <v>1854</v>
      </c>
      <c r="CS613" s="803" t="s">
        <v>1854</v>
      </c>
      <c r="CT613" s="808" t="s">
        <v>1854</v>
      </c>
      <c r="CU613" s="1288">
        <v>-0.8</v>
      </c>
      <c r="CV613" s="1287" t="s">
        <v>1854</v>
      </c>
      <c r="CW613" s="1287" t="s">
        <v>1854</v>
      </c>
      <c r="CX613" s="1289" t="s">
        <v>1854</v>
      </c>
      <c r="CY613" s="1287">
        <v>0.48</v>
      </c>
      <c r="CZ613" s="1287" t="s">
        <v>1854</v>
      </c>
      <c r="DA613" s="1287" t="s">
        <v>1854</v>
      </c>
      <c r="DB613" s="1289" t="s">
        <v>1854</v>
      </c>
      <c r="DC613" s="788"/>
      <c r="DD613" s="816">
        <v>1</v>
      </c>
      <c r="DE613" s="817"/>
    </row>
    <row r="614" spans="1:109" ht="15.75" customHeight="1">
      <c r="A614" s="775" t="s">
        <v>1012</v>
      </c>
      <c r="B614" s="776">
        <v>608</v>
      </c>
      <c r="C614" s="792" t="s">
        <v>4409</v>
      </c>
      <c r="D614" s="776" t="s">
        <v>4403</v>
      </c>
      <c r="E614" s="776" t="s">
        <v>1808</v>
      </c>
      <c r="F614" s="788" t="s">
        <v>4410</v>
      </c>
      <c r="G614" s="793" t="s">
        <v>4411</v>
      </c>
      <c r="H614" s="794" t="s">
        <v>4412</v>
      </c>
      <c r="I614" s="795"/>
      <c r="J614" s="796"/>
      <c r="K614" s="796">
        <v>1</v>
      </c>
      <c r="L614" s="796"/>
      <c r="M614" s="796"/>
      <c r="N614" s="796"/>
      <c r="O614" s="796"/>
      <c r="P614" s="797"/>
      <c r="Q614" s="798">
        <f t="shared" si="9"/>
        <v>1</v>
      </c>
      <c r="R614" s="792" t="s">
        <v>983</v>
      </c>
      <c r="S614" s="776" t="s">
        <v>964</v>
      </c>
      <c r="T614" s="799" t="s">
        <v>965</v>
      </c>
      <c r="U614" s="776" t="s">
        <v>1971</v>
      </c>
      <c r="V614" s="776" t="s">
        <v>1039</v>
      </c>
      <c r="W614" s="776" t="s">
        <v>2248</v>
      </c>
      <c r="X614" s="832">
        <v>0</v>
      </c>
      <c r="Y614" s="824" t="s">
        <v>977</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961</v>
      </c>
      <c r="BM614" s="788" t="s">
        <v>961</v>
      </c>
      <c r="BN614" s="788" t="s">
        <v>961</v>
      </c>
      <c r="BO614" s="788" t="s">
        <v>961</v>
      </c>
      <c r="BP614" s="788" t="s">
        <v>961</v>
      </c>
      <c r="BQ614" s="811" t="s">
        <v>1854</v>
      </c>
      <c r="BR614" s="803" t="s">
        <v>1854</v>
      </c>
      <c r="BS614" s="803" t="s">
        <v>1854</v>
      </c>
      <c r="BT614" s="803" t="s">
        <v>1854</v>
      </c>
      <c r="BU614" s="808" t="s">
        <v>1854</v>
      </c>
      <c r="BV614" s="811" t="s">
        <v>1854</v>
      </c>
      <c r="BW614" s="803" t="s">
        <v>1854</v>
      </c>
      <c r="BX614" s="803" t="s">
        <v>1854</v>
      </c>
      <c r="BY614" s="803" t="s">
        <v>1854</v>
      </c>
      <c r="BZ614" s="803" t="s">
        <v>1854</v>
      </c>
      <c r="CA614" s="811">
        <v>55716</v>
      </c>
      <c r="CB614" s="803">
        <v>55716</v>
      </c>
      <c r="CC614" s="803">
        <v>55716</v>
      </c>
      <c r="CD614" s="803">
        <v>55716</v>
      </c>
      <c r="CE614" s="808">
        <v>55716</v>
      </c>
      <c r="CF614" s="803" t="s">
        <v>1854</v>
      </c>
      <c r="CG614" s="803" t="s">
        <v>1854</v>
      </c>
      <c r="CH614" s="803" t="s">
        <v>1854</v>
      </c>
      <c r="CI614" s="803" t="s">
        <v>1854</v>
      </c>
      <c r="CJ614" s="808" t="s">
        <v>1854</v>
      </c>
      <c r="CK614" s="811" t="s">
        <v>1854</v>
      </c>
      <c r="CL614" s="803" t="s">
        <v>1854</v>
      </c>
      <c r="CM614" s="803" t="s">
        <v>1854</v>
      </c>
      <c r="CN614" s="803" t="s">
        <v>1854</v>
      </c>
      <c r="CO614" s="808" t="s">
        <v>1854</v>
      </c>
      <c r="CP614" s="811" t="s">
        <v>1854</v>
      </c>
      <c r="CQ614" s="803" t="s">
        <v>1854</v>
      </c>
      <c r="CR614" s="803" t="s">
        <v>1854</v>
      </c>
      <c r="CS614" s="803" t="s">
        <v>1854</v>
      </c>
      <c r="CT614" s="808" t="s">
        <v>1854</v>
      </c>
      <c r="CU614" s="1288">
        <v>-1.8000000000000001E-4</v>
      </c>
      <c r="CV614" s="1287" t="s">
        <v>1854</v>
      </c>
      <c r="CW614" s="1287" t="s">
        <v>1854</v>
      </c>
      <c r="CX614" s="1289" t="s">
        <v>1854</v>
      </c>
      <c r="CY614" s="1287" t="s">
        <v>1854</v>
      </c>
      <c r="CZ614" s="1287" t="s">
        <v>1854</v>
      </c>
      <c r="DA614" s="1287" t="s">
        <v>1854</v>
      </c>
      <c r="DB614" s="1289" t="s">
        <v>1854</v>
      </c>
      <c r="DC614" s="788"/>
      <c r="DD614" s="816">
        <v>1</v>
      </c>
      <c r="DE614" s="817"/>
    </row>
    <row r="615" spans="1:109" ht="15.75" customHeight="1">
      <c r="A615" s="775" t="s">
        <v>1012</v>
      </c>
      <c r="B615" s="776">
        <v>609</v>
      </c>
      <c r="C615" s="792" t="s">
        <v>4413</v>
      </c>
      <c r="D615" s="776" t="s">
        <v>4403</v>
      </c>
      <c r="E615" s="776" t="s">
        <v>1808</v>
      </c>
      <c r="F615" s="788" t="s">
        <v>4414</v>
      </c>
      <c r="G615" s="793" t="s">
        <v>4415</v>
      </c>
      <c r="H615" s="794" t="s">
        <v>4416</v>
      </c>
      <c r="I615" s="795"/>
      <c r="J615" s="796"/>
      <c r="K615" s="796">
        <v>1</v>
      </c>
      <c r="L615" s="796"/>
      <c r="M615" s="796"/>
      <c r="N615" s="796"/>
      <c r="O615" s="796"/>
      <c r="P615" s="797"/>
      <c r="Q615" s="798">
        <f t="shared" si="9"/>
        <v>1</v>
      </c>
      <c r="R615" s="792" t="s">
        <v>983</v>
      </c>
      <c r="S615" s="776" t="s">
        <v>964</v>
      </c>
      <c r="T615" s="799" t="s">
        <v>965</v>
      </c>
      <c r="U615" s="776" t="s">
        <v>1822</v>
      </c>
      <c r="V615" s="776" t="s">
        <v>990</v>
      </c>
      <c r="W615" s="776" t="s">
        <v>4417</v>
      </c>
      <c r="X615" s="832">
        <v>0</v>
      </c>
      <c r="Y615" s="824" t="s">
        <v>977</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1" t="s">
        <v>961</v>
      </c>
      <c r="BM615" s="1962" t="s">
        <v>961</v>
      </c>
      <c r="BN615" s="1962" t="s">
        <v>961</v>
      </c>
      <c r="BO615" s="1962" t="s">
        <v>961</v>
      </c>
      <c r="BP615" s="788" t="s">
        <v>961</v>
      </c>
      <c r="BQ615" s="811" t="s">
        <v>1854</v>
      </c>
      <c r="BR615" s="803" t="s">
        <v>1854</v>
      </c>
      <c r="BS615" s="803" t="s">
        <v>1854</v>
      </c>
      <c r="BT615" s="803" t="s">
        <v>1854</v>
      </c>
      <c r="BU615" s="808" t="s">
        <v>1854</v>
      </c>
      <c r="BV615" s="811" t="s">
        <v>1854</v>
      </c>
      <c r="BW615" s="803" t="s">
        <v>1854</v>
      </c>
      <c r="BX615" s="803" t="s">
        <v>1854</v>
      </c>
      <c r="BY615" s="803" t="s">
        <v>1854</v>
      </c>
      <c r="BZ615" s="803" t="s">
        <v>1854</v>
      </c>
      <c r="CA615" s="811" t="s">
        <v>1854</v>
      </c>
      <c r="CB615" s="803" t="s">
        <v>1854</v>
      </c>
      <c r="CC615" s="803" t="s">
        <v>1854</v>
      </c>
      <c r="CD615" s="803" t="s">
        <v>1854</v>
      </c>
      <c r="CE615" s="808" t="s">
        <v>1854</v>
      </c>
      <c r="CF615" s="803" t="s">
        <v>1854</v>
      </c>
      <c r="CG615" s="803" t="s">
        <v>1854</v>
      </c>
      <c r="CH615" s="803" t="s">
        <v>1854</v>
      </c>
      <c r="CI615" s="803" t="s">
        <v>1854</v>
      </c>
      <c r="CJ615" s="808" t="s">
        <v>1854</v>
      </c>
      <c r="CK615" s="811" t="s">
        <v>1854</v>
      </c>
      <c r="CL615" s="803" t="s">
        <v>1854</v>
      </c>
      <c r="CM615" s="803" t="s">
        <v>1854</v>
      </c>
      <c r="CN615" s="803" t="s">
        <v>1854</v>
      </c>
      <c r="CO615" s="808" t="s">
        <v>1854</v>
      </c>
      <c r="CP615" s="811" t="s">
        <v>1854</v>
      </c>
      <c r="CQ615" s="803" t="s">
        <v>1854</v>
      </c>
      <c r="CR615" s="803" t="s">
        <v>1854</v>
      </c>
      <c r="CS615" s="803" t="s">
        <v>1854</v>
      </c>
      <c r="CT615" s="808" t="s">
        <v>1854</v>
      </c>
      <c r="CU615" s="1288">
        <v>-0.1326</v>
      </c>
      <c r="CV615" s="1287" t="s">
        <v>1854</v>
      </c>
      <c r="CW615" s="1287" t="s">
        <v>1854</v>
      </c>
      <c r="CX615" s="1289" t="s">
        <v>1854</v>
      </c>
      <c r="CY615" s="1287" t="s">
        <v>1854</v>
      </c>
      <c r="CZ615" s="1287" t="s">
        <v>1854</v>
      </c>
      <c r="DA615" s="1287" t="s">
        <v>1854</v>
      </c>
      <c r="DB615" s="1289" t="s">
        <v>1854</v>
      </c>
      <c r="DC615" s="788" t="s">
        <v>972</v>
      </c>
      <c r="DD615" s="816">
        <v>1</v>
      </c>
      <c r="DE615" s="817"/>
    </row>
    <row r="616" spans="1:109" ht="15.75" customHeight="1">
      <c r="A616" s="775" t="s">
        <v>1012</v>
      </c>
      <c r="B616" s="776">
        <v>610</v>
      </c>
      <c r="C616" s="792" t="s">
        <v>4418</v>
      </c>
      <c r="D616" s="776" t="s">
        <v>4419</v>
      </c>
      <c r="E616" s="776" t="s">
        <v>1801</v>
      </c>
      <c r="F616" s="788" t="s">
        <v>4420</v>
      </c>
      <c r="G616" s="793" t="s">
        <v>130</v>
      </c>
      <c r="H616" s="794" t="s">
        <v>4421</v>
      </c>
      <c r="I616" s="795"/>
      <c r="J616" s="796">
        <v>1</v>
      </c>
      <c r="K616" s="796"/>
      <c r="L616" s="796"/>
      <c r="M616" s="796"/>
      <c r="N616" s="796"/>
      <c r="O616" s="796"/>
      <c r="P616" s="797"/>
      <c r="Q616" s="798">
        <f t="shared" si="9"/>
        <v>1</v>
      </c>
      <c r="R616" s="792" t="s">
        <v>986</v>
      </c>
      <c r="S616" s="776" t="s">
        <v>964</v>
      </c>
      <c r="T616" s="799" t="s">
        <v>965</v>
      </c>
      <c r="U616" s="776" t="s">
        <v>1804</v>
      </c>
      <c r="V616" s="776" t="s">
        <v>985</v>
      </c>
      <c r="W616" s="776" t="s">
        <v>2401</v>
      </c>
      <c r="X616" s="1278">
        <v>0</v>
      </c>
      <c r="Y616" s="801" t="s">
        <v>977</v>
      </c>
      <c r="Z616" s="793" t="s">
        <v>130</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1012</v>
      </c>
      <c r="B617" s="776">
        <v>611</v>
      </c>
      <c r="C617" s="792" t="s">
        <v>4422</v>
      </c>
      <c r="D617" s="776" t="s">
        <v>4419</v>
      </c>
      <c r="E617" s="776" t="s">
        <v>1819</v>
      </c>
      <c r="F617" s="788" t="s">
        <v>4423</v>
      </c>
      <c r="G617" s="793" t="s">
        <v>491</v>
      </c>
      <c r="H617" s="794" t="s">
        <v>4424</v>
      </c>
      <c r="I617" s="795">
        <v>1</v>
      </c>
      <c r="J617" s="796"/>
      <c r="K617" s="796"/>
      <c r="L617" s="796"/>
      <c r="M617" s="796"/>
      <c r="N617" s="796"/>
      <c r="O617" s="796"/>
      <c r="P617" s="797"/>
      <c r="Q617" s="798">
        <f t="shared" si="9"/>
        <v>1</v>
      </c>
      <c r="R617" s="792" t="s">
        <v>963</v>
      </c>
      <c r="S617" s="776"/>
      <c r="T617" s="799"/>
      <c r="U617" s="776" t="s">
        <v>2857</v>
      </c>
      <c r="V617" s="776" t="s">
        <v>269</v>
      </c>
      <c r="W617" s="776" t="s">
        <v>2858</v>
      </c>
      <c r="X617" s="1278">
        <v>1</v>
      </c>
      <c r="Y617" s="801" t="s">
        <v>977</v>
      </c>
      <c r="Z617" s="793" t="s">
        <v>491</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1012</v>
      </c>
      <c r="B618" s="776">
        <v>612</v>
      </c>
      <c r="C618" s="792" t="s">
        <v>4425</v>
      </c>
      <c r="D618" s="776" t="s">
        <v>4419</v>
      </c>
      <c r="E618" s="776" t="s">
        <v>1819</v>
      </c>
      <c r="F618" s="788" t="s">
        <v>4426</v>
      </c>
      <c r="G618" s="793" t="s">
        <v>794</v>
      </c>
      <c r="H618" s="794" t="s">
        <v>4427</v>
      </c>
      <c r="I618" s="795"/>
      <c r="J618" s="796"/>
      <c r="K618" s="796">
        <v>1</v>
      </c>
      <c r="L618" s="796"/>
      <c r="M618" s="796"/>
      <c r="N618" s="796"/>
      <c r="O618" s="796"/>
      <c r="P618" s="797"/>
      <c r="Q618" s="798">
        <f t="shared" si="9"/>
        <v>1</v>
      </c>
      <c r="R618" s="792" t="s">
        <v>963</v>
      </c>
      <c r="S618" s="776"/>
      <c r="T618" s="799"/>
      <c r="U618" s="776" t="s">
        <v>1971</v>
      </c>
      <c r="V618" s="776" t="s">
        <v>269</v>
      </c>
      <c r="W618" s="776" t="s">
        <v>2858</v>
      </c>
      <c r="X618" s="832">
        <v>2</v>
      </c>
      <c r="Y618" s="801" t="s">
        <v>977</v>
      </c>
      <c r="Z618" s="793" t="s">
        <v>794</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1012</v>
      </c>
      <c r="B619" s="776">
        <v>613</v>
      </c>
      <c r="C619" s="792" t="s">
        <v>4428</v>
      </c>
      <c r="D619" s="776" t="s">
        <v>4419</v>
      </c>
      <c r="E619" s="776" t="s">
        <v>1808</v>
      </c>
      <c r="F619" s="788" t="s">
        <v>4429</v>
      </c>
      <c r="G619" s="793" t="s">
        <v>154</v>
      </c>
      <c r="H619" s="794" t="s">
        <v>4430</v>
      </c>
      <c r="I619" s="795"/>
      <c r="J619" s="796">
        <v>1</v>
      </c>
      <c r="K619" s="796"/>
      <c r="L619" s="796"/>
      <c r="M619" s="796"/>
      <c r="N619" s="796"/>
      <c r="O619" s="796"/>
      <c r="P619" s="797"/>
      <c r="Q619" s="798">
        <f t="shared" si="9"/>
        <v>1</v>
      </c>
      <c r="R619" s="792" t="s">
        <v>983</v>
      </c>
      <c r="S619" s="776" t="s">
        <v>964</v>
      </c>
      <c r="T619" s="799" t="s">
        <v>965</v>
      </c>
      <c r="U619" s="776" t="s">
        <v>1987</v>
      </c>
      <c r="V619" s="776" t="s">
        <v>990</v>
      </c>
      <c r="W619" s="776" t="s">
        <v>4431</v>
      </c>
      <c r="X619" s="1278">
        <v>1</v>
      </c>
      <c r="Y619" s="801" t="s">
        <v>977</v>
      </c>
      <c r="Z619" s="793" t="s">
        <v>154</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1012</v>
      </c>
      <c r="B620" s="776">
        <v>614</v>
      </c>
      <c r="C620" s="792" t="s">
        <v>4432</v>
      </c>
      <c r="D620" s="776" t="s">
        <v>4419</v>
      </c>
      <c r="E620" s="776" t="s">
        <v>1819</v>
      </c>
      <c r="F620" s="788" t="s">
        <v>4433</v>
      </c>
      <c r="G620" s="793" t="s">
        <v>160</v>
      </c>
      <c r="H620" s="794" t="s">
        <v>4434</v>
      </c>
      <c r="I620" s="795"/>
      <c r="J620" s="796">
        <v>1</v>
      </c>
      <c r="K620" s="796"/>
      <c r="L620" s="796"/>
      <c r="M620" s="796"/>
      <c r="N620" s="796"/>
      <c r="O620" s="796"/>
      <c r="P620" s="797"/>
      <c r="Q620" s="798">
        <f t="shared" si="9"/>
        <v>1</v>
      </c>
      <c r="R620" s="792" t="s">
        <v>983</v>
      </c>
      <c r="S620" s="776" t="s">
        <v>964</v>
      </c>
      <c r="T620" s="799" t="s">
        <v>965</v>
      </c>
      <c r="U620" s="776" t="s">
        <v>1827</v>
      </c>
      <c r="V620" s="776" t="s">
        <v>269</v>
      </c>
      <c r="W620" s="776" t="s">
        <v>4435</v>
      </c>
      <c r="X620" s="832">
        <v>2</v>
      </c>
      <c r="Y620" s="822" t="s">
        <v>977</v>
      </c>
      <c r="Z620" s="793" t="s">
        <v>160</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1012</v>
      </c>
      <c r="B621" s="776">
        <v>615</v>
      </c>
      <c r="C621" s="792" t="s">
        <v>4436</v>
      </c>
      <c r="D621" s="776" t="s">
        <v>4419</v>
      </c>
      <c r="E621" s="776" t="s">
        <v>1808</v>
      </c>
      <c r="F621" s="788" t="s">
        <v>4437</v>
      </c>
      <c r="G621" s="793" t="s">
        <v>698</v>
      </c>
      <c r="H621" s="794" t="s">
        <v>4438</v>
      </c>
      <c r="I621" s="795"/>
      <c r="J621" s="796"/>
      <c r="K621" s="796">
        <v>1</v>
      </c>
      <c r="L621" s="796"/>
      <c r="M621" s="796"/>
      <c r="N621" s="796"/>
      <c r="O621" s="796"/>
      <c r="P621" s="797"/>
      <c r="Q621" s="798">
        <f t="shared" si="9"/>
        <v>1</v>
      </c>
      <c r="R621" s="792" t="s">
        <v>983</v>
      </c>
      <c r="S621" s="776" t="s">
        <v>964</v>
      </c>
      <c r="T621" s="799" t="s">
        <v>965</v>
      </c>
      <c r="U621" s="776" t="s">
        <v>1822</v>
      </c>
      <c r="V621" s="776" t="s">
        <v>990</v>
      </c>
      <c r="W621" s="776" t="s">
        <v>4439</v>
      </c>
      <c r="X621" s="1278">
        <v>2</v>
      </c>
      <c r="Y621" s="822" t="s">
        <v>977</v>
      </c>
      <c r="Z621" s="793" t="s">
        <v>698</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1012</v>
      </c>
      <c r="B622" s="776">
        <v>616</v>
      </c>
      <c r="C622" s="792" t="s">
        <v>4440</v>
      </c>
      <c r="D622" s="776" t="s">
        <v>4419</v>
      </c>
      <c r="E622" s="776" t="s">
        <v>1808</v>
      </c>
      <c r="F622" s="788" t="s">
        <v>4441</v>
      </c>
      <c r="G622" s="793" t="s">
        <v>4442</v>
      </c>
      <c r="H622" s="794" t="s">
        <v>4443</v>
      </c>
      <c r="I622" s="795">
        <v>1</v>
      </c>
      <c r="J622" s="796"/>
      <c r="K622" s="796"/>
      <c r="L622" s="796"/>
      <c r="M622" s="796"/>
      <c r="N622" s="796"/>
      <c r="O622" s="796"/>
      <c r="P622" s="797"/>
      <c r="Q622" s="798">
        <f t="shared" si="9"/>
        <v>1</v>
      </c>
      <c r="R622" s="792" t="s">
        <v>983</v>
      </c>
      <c r="S622" s="776" t="s">
        <v>964</v>
      </c>
      <c r="T622" s="799" t="s">
        <v>965</v>
      </c>
      <c r="U622" s="776" t="s">
        <v>2857</v>
      </c>
      <c r="V622" s="776" t="s">
        <v>990</v>
      </c>
      <c r="W622" s="776" t="s">
        <v>4444</v>
      </c>
      <c r="X622" s="832">
        <v>0</v>
      </c>
      <c r="Y622" s="822" t="s">
        <v>977</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961</v>
      </c>
      <c r="BM622" s="788" t="s">
        <v>961</v>
      </c>
      <c r="BN622" s="788" t="s">
        <v>961</v>
      </c>
      <c r="BO622" s="788" t="s">
        <v>961</v>
      </c>
      <c r="BP622" s="799" t="s">
        <v>961</v>
      </c>
      <c r="BQ622" s="811" t="s">
        <v>1854</v>
      </c>
      <c r="BR622" s="803" t="s">
        <v>1854</v>
      </c>
      <c r="BS622" s="803" t="s">
        <v>1854</v>
      </c>
      <c r="BT622" s="803" t="s">
        <v>1854</v>
      </c>
      <c r="BU622" s="808" t="s">
        <v>1854</v>
      </c>
      <c r="BV622" s="811" t="s">
        <v>1854</v>
      </c>
      <c r="BW622" s="803" t="s">
        <v>1854</v>
      </c>
      <c r="BX622" s="803" t="s">
        <v>1854</v>
      </c>
      <c r="BY622" s="803" t="s">
        <v>1854</v>
      </c>
      <c r="BZ622" s="803" t="s">
        <v>1854</v>
      </c>
      <c r="CA622" s="811">
        <v>0</v>
      </c>
      <c r="CB622" s="803">
        <v>0</v>
      </c>
      <c r="CC622" s="803">
        <v>0</v>
      </c>
      <c r="CD622" s="803">
        <v>0</v>
      </c>
      <c r="CE622" s="808">
        <v>0</v>
      </c>
      <c r="CF622" s="803" t="s">
        <v>1854</v>
      </c>
      <c r="CG622" s="803" t="s">
        <v>1854</v>
      </c>
      <c r="CH622" s="803" t="s">
        <v>1854</v>
      </c>
      <c r="CI622" s="803" t="s">
        <v>1854</v>
      </c>
      <c r="CJ622" s="808" t="s">
        <v>1854</v>
      </c>
      <c r="CK622" s="811" t="s">
        <v>1854</v>
      </c>
      <c r="CL622" s="803" t="s">
        <v>1854</v>
      </c>
      <c r="CM622" s="803" t="s">
        <v>1854</v>
      </c>
      <c r="CN622" s="803" t="s">
        <v>1854</v>
      </c>
      <c r="CO622" s="808" t="s">
        <v>1854</v>
      </c>
      <c r="CP622" s="811" t="s">
        <v>1854</v>
      </c>
      <c r="CQ622" s="803" t="s">
        <v>1854</v>
      </c>
      <c r="CR622" s="803" t="s">
        <v>1854</v>
      </c>
      <c r="CS622" s="803" t="s">
        <v>1854</v>
      </c>
      <c r="CT622" s="808" t="s">
        <v>1854</v>
      </c>
      <c r="CU622" s="1288">
        <v>-0.16</v>
      </c>
      <c r="CV622" s="1287" t="s">
        <v>1854</v>
      </c>
      <c r="CW622" s="1287" t="s">
        <v>1854</v>
      </c>
      <c r="CX622" s="1289" t="s">
        <v>1854</v>
      </c>
      <c r="CY622" s="1287" t="s">
        <v>1854</v>
      </c>
      <c r="CZ622" s="1287" t="s">
        <v>1854</v>
      </c>
      <c r="DA622" s="1287" t="s">
        <v>1854</v>
      </c>
      <c r="DB622" s="1289" t="s">
        <v>1854</v>
      </c>
      <c r="DC622" s="788"/>
      <c r="DD622" s="816">
        <v>1</v>
      </c>
      <c r="DE622" s="817"/>
    </row>
    <row r="623" spans="1:109" ht="15.75" customHeight="1">
      <c r="A623" s="775" t="s">
        <v>1012</v>
      </c>
      <c r="B623" s="776">
        <v>617</v>
      </c>
      <c r="C623" s="792" t="s">
        <v>4445</v>
      </c>
      <c r="D623" s="776" t="s">
        <v>4446</v>
      </c>
      <c r="E623" s="776" t="s">
        <v>1801</v>
      </c>
      <c r="F623" s="788" t="s">
        <v>2317</v>
      </c>
      <c r="G623" s="793" t="s">
        <v>1016</v>
      </c>
      <c r="H623" s="794" t="s">
        <v>4447</v>
      </c>
      <c r="I623" s="795"/>
      <c r="J623" s="796"/>
      <c r="K623" s="796">
        <v>1</v>
      </c>
      <c r="L623" s="796"/>
      <c r="M623" s="796"/>
      <c r="N623" s="796"/>
      <c r="O623" s="796"/>
      <c r="P623" s="797"/>
      <c r="Q623" s="798">
        <f t="shared" si="9"/>
        <v>1</v>
      </c>
      <c r="R623" s="792" t="s">
        <v>983</v>
      </c>
      <c r="S623" s="776" t="s">
        <v>964</v>
      </c>
      <c r="T623" s="799" t="s">
        <v>965</v>
      </c>
      <c r="U623" s="776" t="s">
        <v>2019</v>
      </c>
      <c r="V623" s="776" t="s">
        <v>269</v>
      </c>
      <c r="W623" s="776" t="s">
        <v>4448</v>
      </c>
      <c r="X623" s="1278">
        <v>2</v>
      </c>
      <c r="Y623" s="824" t="s">
        <v>966</v>
      </c>
      <c r="Z623" s="793" t="s">
        <v>1016</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1012</v>
      </c>
      <c r="B624" s="776">
        <v>618</v>
      </c>
      <c r="C624" s="792" t="s">
        <v>4449</v>
      </c>
      <c r="D624" s="776" t="s">
        <v>4446</v>
      </c>
      <c r="E624" s="776" t="s">
        <v>1801</v>
      </c>
      <c r="F624" s="788" t="s">
        <v>2321</v>
      </c>
      <c r="G624" s="793" t="s">
        <v>691</v>
      </c>
      <c r="H624" s="794" t="s">
        <v>4450</v>
      </c>
      <c r="I624" s="795"/>
      <c r="J624" s="796"/>
      <c r="K624" s="796">
        <v>1</v>
      </c>
      <c r="L624" s="796"/>
      <c r="M624" s="796"/>
      <c r="N624" s="796"/>
      <c r="O624" s="796"/>
      <c r="P624" s="797"/>
      <c r="Q624" s="798">
        <f t="shared" si="9"/>
        <v>1</v>
      </c>
      <c r="R624" s="792" t="s">
        <v>986</v>
      </c>
      <c r="S624" s="776" t="s">
        <v>964</v>
      </c>
      <c r="T624" s="799" t="s">
        <v>965</v>
      </c>
      <c r="U624" s="776" t="s">
        <v>691</v>
      </c>
      <c r="V624" s="776" t="s">
        <v>990</v>
      </c>
      <c r="W624" s="776" t="s">
        <v>4451</v>
      </c>
      <c r="X624" s="1278">
        <v>2</v>
      </c>
      <c r="Y624" s="822" t="s">
        <v>977</v>
      </c>
      <c r="Z624" s="793" t="s">
        <v>691</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1012</v>
      </c>
      <c r="B625" s="776">
        <v>619</v>
      </c>
      <c r="C625" s="792" t="s">
        <v>4452</v>
      </c>
      <c r="D625" s="776" t="s">
        <v>4446</v>
      </c>
      <c r="E625" s="776" t="s">
        <v>1808</v>
      </c>
      <c r="F625" s="788" t="s">
        <v>2325</v>
      </c>
      <c r="G625" s="793" t="s">
        <v>4453</v>
      </c>
      <c r="H625" s="794" t="s">
        <v>4454</v>
      </c>
      <c r="I625" s="795">
        <v>1</v>
      </c>
      <c r="J625" s="796"/>
      <c r="K625" s="796"/>
      <c r="L625" s="796"/>
      <c r="M625" s="796"/>
      <c r="N625" s="796"/>
      <c r="O625" s="796"/>
      <c r="P625" s="797"/>
      <c r="Q625" s="798">
        <f t="shared" si="9"/>
        <v>1</v>
      </c>
      <c r="R625" s="792" t="s">
        <v>986</v>
      </c>
      <c r="S625" s="776" t="s">
        <v>964</v>
      </c>
      <c r="T625" s="799" t="s">
        <v>965</v>
      </c>
      <c r="U625" s="776" t="s">
        <v>1891</v>
      </c>
      <c r="V625" s="776" t="s">
        <v>990</v>
      </c>
      <c r="W625" s="776" t="s">
        <v>4455</v>
      </c>
      <c r="X625" s="832">
        <v>0</v>
      </c>
      <c r="Y625" s="825" t="s">
        <v>977</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961</v>
      </c>
      <c r="BM625" s="788" t="s">
        <v>961</v>
      </c>
      <c r="BN625" s="788" t="s">
        <v>961</v>
      </c>
      <c r="BO625" s="788" t="s">
        <v>961</v>
      </c>
      <c r="BP625" s="799" t="s">
        <v>961</v>
      </c>
      <c r="BQ625" s="811" t="s">
        <v>1854</v>
      </c>
      <c r="BR625" s="803" t="s">
        <v>1854</v>
      </c>
      <c r="BS625" s="803" t="s">
        <v>1854</v>
      </c>
      <c r="BT625" s="803" t="s">
        <v>1854</v>
      </c>
      <c r="BU625" s="808" t="s">
        <v>1854</v>
      </c>
      <c r="BV625" s="811" t="s">
        <v>1854</v>
      </c>
      <c r="BW625" s="803" t="s">
        <v>1854</v>
      </c>
      <c r="BX625" s="803" t="s">
        <v>1854</v>
      </c>
      <c r="BY625" s="803" t="s">
        <v>1854</v>
      </c>
      <c r="BZ625" s="803" t="s">
        <v>1854</v>
      </c>
      <c r="CA625" s="811" t="s">
        <v>1854</v>
      </c>
      <c r="CB625" s="803" t="s">
        <v>1854</v>
      </c>
      <c r="CC625" s="803" t="s">
        <v>1854</v>
      </c>
      <c r="CD625" s="803" t="s">
        <v>1854</v>
      </c>
      <c r="CE625" s="808" t="s">
        <v>1854</v>
      </c>
      <c r="CF625" s="803" t="s">
        <v>1854</v>
      </c>
      <c r="CG625" s="803" t="s">
        <v>1854</v>
      </c>
      <c r="CH625" s="803" t="s">
        <v>1854</v>
      </c>
      <c r="CI625" s="803" t="s">
        <v>1854</v>
      </c>
      <c r="CJ625" s="808" t="s">
        <v>1854</v>
      </c>
      <c r="CK625" s="811" t="s">
        <v>1854</v>
      </c>
      <c r="CL625" s="803" t="s">
        <v>1854</v>
      </c>
      <c r="CM625" s="803" t="s">
        <v>1854</v>
      </c>
      <c r="CN625" s="803" t="s">
        <v>1854</v>
      </c>
      <c r="CO625" s="808" t="s">
        <v>1854</v>
      </c>
      <c r="CP625" s="811" t="s">
        <v>1854</v>
      </c>
      <c r="CQ625" s="803" t="s">
        <v>1854</v>
      </c>
      <c r="CR625" s="803" t="s">
        <v>1854</v>
      </c>
      <c r="CS625" s="803" t="s">
        <v>1854</v>
      </c>
      <c r="CT625" s="808" t="s">
        <v>1854</v>
      </c>
      <c r="CU625" s="1288">
        <v>-2.6999999999999999E-5</v>
      </c>
      <c r="CV625" s="1287" t="s">
        <v>1854</v>
      </c>
      <c r="CW625" s="1287" t="s">
        <v>1854</v>
      </c>
      <c r="CX625" s="1289" t="s">
        <v>1854</v>
      </c>
      <c r="CY625" s="1287">
        <v>2.6999999999999999E-5</v>
      </c>
      <c r="CZ625" s="1287" t="s">
        <v>1854</v>
      </c>
      <c r="DA625" s="1287" t="s">
        <v>1854</v>
      </c>
      <c r="DB625" s="1289" t="s">
        <v>1854</v>
      </c>
      <c r="DC625" s="788"/>
      <c r="DD625" s="816">
        <v>1</v>
      </c>
      <c r="DE625" s="817"/>
    </row>
    <row r="626" spans="1:109" ht="15.75" customHeight="1">
      <c r="A626" s="775" t="s">
        <v>1012</v>
      </c>
      <c r="B626" s="776">
        <v>620</v>
      </c>
      <c r="C626" s="792" t="s">
        <v>4456</v>
      </c>
      <c r="D626" s="776" t="s">
        <v>4446</v>
      </c>
      <c r="E626" s="776" t="s">
        <v>1819</v>
      </c>
      <c r="F626" s="788" t="s">
        <v>2331</v>
      </c>
      <c r="G626" s="793" t="s">
        <v>4457</v>
      </c>
      <c r="H626" s="794" t="s">
        <v>4458</v>
      </c>
      <c r="I626" s="795">
        <v>1</v>
      </c>
      <c r="J626" s="796"/>
      <c r="K626" s="796"/>
      <c r="L626" s="796"/>
      <c r="M626" s="796"/>
      <c r="N626" s="796"/>
      <c r="O626" s="796"/>
      <c r="P626" s="797"/>
      <c r="Q626" s="798">
        <f t="shared" si="9"/>
        <v>1</v>
      </c>
      <c r="R626" s="792" t="s">
        <v>986</v>
      </c>
      <c r="S626" s="776" t="s">
        <v>964</v>
      </c>
      <c r="T626" s="799" t="s">
        <v>965</v>
      </c>
      <c r="U626" s="776" t="s">
        <v>2202</v>
      </c>
      <c r="V626" s="776" t="s">
        <v>269</v>
      </c>
      <c r="W626" s="776" t="s">
        <v>4459</v>
      </c>
      <c r="X626" s="832">
        <v>0</v>
      </c>
      <c r="Y626" s="829" t="s">
        <v>966</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961</v>
      </c>
      <c r="BM626" s="788" t="s">
        <v>961</v>
      </c>
      <c r="BN626" s="788" t="s">
        <v>961</v>
      </c>
      <c r="BO626" s="788" t="s">
        <v>961</v>
      </c>
      <c r="BP626" s="799" t="s">
        <v>961</v>
      </c>
      <c r="BQ626" s="811" t="s">
        <v>1854</v>
      </c>
      <c r="BR626" s="803" t="s">
        <v>1854</v>
      </c>
      <c r="BS626" s="803" t="s">
        <v>1854</v>
      </c>
      <c r="BT626" s="803" t="s">
        <v>1854</v>
      </c>
      <c r="BU626" s="808" t="s">
        <v>1854</v>
      </c>
      <c r="BV626" s="811" t="s">
        <v>1854</v>
      </c>
      <c r="BW626" s="803" t="s">
        <v>1854</v>
      </c>
      <c r="BX626" s="803" t="s">
        <v>1854</v>
      </c>
      <c r="BY626" s="803" t="s">
        <v>1854</v>
      </c>
      <c r="BZ626" s="803" t="s">
        <v>1854</v>
      </c>
      <c r="CA626" s="811" t="s">
        <v>1854</v>
      </c>
      <c r="CB626" s="803" t="s">
        <v>1854</v>
      </c>
      <c r="CC626" s="803" t="s">
        <v>1854</v>
      </c>
      <c r="CD626" s="803" t="s">
        <v>1854</v>
      </c>
      <c r="CE626" s="808" t="s">
        <v>1854</v>
      </c>
      <c r="CF626" s="803" t="s">
        <v>1854</v>
      </c>
      <c r="CG626" s="803" t="s">
        <v>1854</v>
      </c>
      <c r="CH626" s="803" t="s">
        <v>1854</v>
      </c>
      <c r="CI626" s="803" t="s">
        <v>1854</v>
      </c>
      <c r="CJ626" s="808" t="s">
        <v>1854</v>
      </c>
      <c r="CK626" s="811" t="s">
        <v>1854</v>
      </c>
      <c r="CL626" s="803" t="s">
        <v>1854</v>
      </c>
      <c r="CM626" s="803" t="s">
        <v>1854</v>
      </c>
      <c r="CN626" s="803" t="s">
        <v>1854</v>
      </c>
      <c r="CO626" s="808" t="s">
        <v>1854</v>
      </c>
      <c r="CP626" s="811" t="s">
        <v>1854</v>
      </c>
      <c r="CQ626" s="803" t="s">
        <v>1854</v>
      </c>
      <c r="CR626" s="803" t="s">
        <v>1854</v>
      </c>
      <c r="CS626" s="803" t="s">
        <v>1854</v>
      </c>
      <c r="CT626" s="808" t="s">
        <v>1854</v>
      </c>
      <c r="CU626" s="1288">
        <v>-2.0000000000000001E-4</v>
      </c>
      <c r="CV626" s="1287" t="s">
        <v>1854</v>
      </c>
      <c r="CW626" s="1287" t="s">
        <v>1854</v>
      </c>
      <c r="CX626" s="1289" t="s">
        <v>1854</v>
      </c>
      <c r="CY626" s="1287">
        <v>1.7000000000000001E-4</v>
      </c>
      <c r="CZ626" s="1287" t="s">
        <v>1854</v>
      </c>
      <c r="DA626" s="1287" t="s">
        <v>1854</v>
      </c>
      <c r="DB626" s="1289" t="s">
        <v>1854</v>
      </c>
      <c r="DC626" s="788"/>
      <c r="DD626" s="816">
        <v>1</v>
      </c>
      <c r="DE626" s="817"/>
    </row>
    <row r="627" spans="1:109" ht="15.75" customHeight="1">
      <c r="A627" s="775" t="s">
        <v>1012</v>
      </c>
      <c r="B627" s="776">
        <v>621</v>
      </c>
      <c r="C627" s="792" t="s">
        <v>4460</v>
      </c>
      <c r="D627" s="776" t="s">
        <v>4446</v>
      </c>
      <c r="E627" s="776" t="s">
        <v>1801</v>
      </c>
      <c r="F627" s="788" t="s">
        <v>2335</v>
      </c>
      <c r="G627" s="793" t="s">
        <v>2795</v>
      </c>
      <c r="H627" s="794" t="s">
        <v>4461</v>
      </c>
      <c r="I627" s="795">
        <v>0.03</v>
      </c>
      <c r="J627" s="796">
        <v>0.25</v>
      </c>
      <c r="K627" s="796">
        <v>0.54</v>
      </c>
      <c r="L627" s="796">
        <v>0.18</v>
      </c>
      <c r="M627" s="796"/>
      <c r="N627" s="796"/>
      <c r="O627" s="796"/>
      <c r="P627" s="797"/>
      <c r="Q627" s="798">
        <f t="shared" si="9"/>
        <v>1</v>
      </c>
      <c r="R627" s="792" t="s">
        <v>983</v>
      </c>
      <c r="S627" s="776" t="s">
        <v>964</v>
      </c>
      <c r="T627" s="799" t="s">
        <v>965</v>
      </c>
      <c r="U627" s="776" t="s">
        <v>2045</v>
      </c>
      <c r="V627" s="776" t="s">
        <v>990</v>
      </c>
      <c r="W627" s="776" t="s">
        <v>4462</v>
      </c>
      <c r="X627" s="832">
        <v>0</v>
      </c>
      <c r="Y627" s="824" t="s">
        <v>977</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961</v>
      </c>
      <c r="BM627" s="788" t="s">
        <v>961</v>
      </c>
      <c r="BN627" s="788" t="s">
        <v>961</v>
      </c>
      <c r="BO627" s="788" t="s">
        <v>961</v>
      </c>
      <c r="BP627" s="799" t="s">
        <v>961</v>
      </c>
      <c r="BQ627" s="811" t="s">
        <v>1854</v>
      </c>
      <c r="BR627" s="803" t="s">
        <v>1854</v>
      </c>
      <c r="BS627" s="803" t="s">
        <v>1854</v>
      </c>
      <c r="BT627" s="803" t="s">
        <v>1854</v>
      </c>
      <c r="BU627" s="808" t="s">
        <v>1854</v>
      </c>
      <c r="BV627" s="811" t="s">
        <v>1854</v>
      </c>
      <c r="BW627" s="803" t="s">
        <v>1854</v>
      </c>
      <c r="BX627" s="803" t="s">
        <v>1854</v>
      </c>
      <c r="BY627" s="803" t="s">
        <v>1854</v>
      </c>
      <c r="BZ627" s="803" t="s">
        <v>1854</v>
      </c>
      <c r="CA627" s="811" t="s">
        <v>1854</v>
      </c>
      <c r="CB627" s="803" t="s">
        <v>1854</v>
      </c>
      <c r="CC627" s="803" t="s">
        <v>1854</v>
      </c>
      <c r="CD627" s="803" t="s">
        <v>1854</v>
      </c>
      <c r="CE627" s="808" t="s">
        <v>1854</v>
      </c>
      <c r="CF627" s="803" t="s">
        <v>1854</v>
      </c>
      <c r="CG627" s="803" t="s">
        <v>1854</v>
      </c>
      <c r="CH627" s="803" t="s">
        <v>1854</v>
      </c>
      <c r="CI627" s="803" t="s">
        <v>1854</v>
      </c>
      <c r="CJ627" s="808" t="s">
        <v>1854</v>
      </c>
      <c r="CK627" s="811" t="s">
        <v>1854</v>
      </c>
      <c r="CL627" s="803" t="s">
        <v>1854</v>
      </c>
      <c r="CM627" s="803" t="s">
        <v>1854</v>
      </c>
      <c r="CN627" s="803" t="s">
        <v>1854</v>
      </c>
      <c r="CO627" s="808" t="s">
        <v>1854</v>
      </c>
      <c r="CP627" s="811" t="s">
        <v>1854</v>
      </c>
      <c r="CQ627" s="803" t="s">
        <v>1854</v>
      </c>
      <c r="CR627" s="803" t="s">
        <v>1854</v>
      </c>
      <c r="CS627" s="803" t="s">
        <v>1854</v>
      </c>
      <c r="CT627" s="808" t="s">
        <v>1854</v>
      </c>
      <c r="CU627" s="1288">
        <v>-1.95E-2</v>
      </c>
      <c r="CV627" s="1287" t="s">
        <v>1854</v>
      </c>
      <c r="CW627" s="1287" t="s">
        <v>1854</v>
      </c>
      <c r="CX627" s="1289" t="s">
        <v>1854</v>
      </c>
      <c r="CY627" s="1287" t="s">
        <v>1854</v>
      </c>
      <c r="CZ627" s="1287" t="s">
        <v>1854</v>
      </c>
      <c r="DA627" s="1287" t="s">
        <v>1854</v>
      </c>
      <c r="DB627" s="1289" t="s">
        <v>1854</v>
      </c>
      <c r="DC627" s="788"/>
      <c r="DD627" s="816">
        <v>1</v>
      </c>
      <c r="DE627" s="817"/>
    </row>
    <row r="628" spans="1:109" ht="15.75" customHeight="1">
      <c r="A628" s="775" t="s">
        <v>1012</v>
      </c>
      <c r="B628" s="776">
        <v>622</v>
      </c>
      <c r="C628" s="792" t="s">
        <v>4463</v>
      </c>
      <c r="D628" s="776" t="s">
        <v>4446</v>
      </c>
      <c r="E628" s="776" t="s">
        <v>1819</v>
      </c>
      <c r="F628" s="788" t="s">
        <v>4464</v>
      </c>
      <c r="G628" s="793" t="s">
        <v>4465</v>
      </c>
      <c r="H628" s="794" t="s">
        <v>4466</v>
      </c>
      <c r="I628" s="795"/>
      <c r="J628" s="796"/>
      <c r="K628" s="796">
        <v>1</v>
      </c>
      <c r="L628" s="796"/>
      <c r="M628" s="796"/>
      <c r="N628" s="796"/>
      <c r="O628" s="796"/>
      <c r="P628" s="797"/>
      <c r="Q628" s="798">
        <f t="shared" si="9"/>
        <v>1</v>
      </c>
      <c r="R628" s="792" t="s">
        <v>986</v>
      </c>
      <c r="S628" s="776" t="s">
        <v>964</v>
      </c>
      <c r="T628" s="799" t="s">
        <v>965</v>
      </c>
      <c r="U628" s="776" t="s">
        <v>2219</v>
      </c>
      <c r="V628" s="776" t="s">
        <v>990</v>
      </c>
      <c r="W628" s="776" t="s">
        <v>4467</v>
      </c>
      <c r="X628" s="832">
        <v>0</v>
      </c>
      <c r="Y628" s="829" t="s">
        <v>966</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961</v>
      </c>
      <c r="BM628" s="788" t="s">
        <v>961</v>
      </c>
      <c r="BN628" s="788" t="s">
        <v>961</v>
      </c>
      <c r="BO628" s="788" t="s">
        <v>961</v>
      </c>
      <c r="BP628" s="799" t="s">
        <v>961</v>
      </c>
      <c r="BQ628" s="811" t="s">
        <v>1854</v>
      </c>
      <c r="BR628" s="803" t="s">
        <v>1854</v>
      </c>
      <c r="BS628" s="803" t="s">
        <v>1854</v>
      </c>
      <c r="BT628" s="803" t="s">
        <v>1854</v>
      </c>
      <c r="BU628" s="808" t="s">
        <v>1854</v>
      </c>
      <c r="BV628" s="811" t="s">
        <v>1854</v>
      </c>
      <c r="BW628" s="803" t="s">
        <v>1854</v>
      </c>
      <c r="BX628" s="803" t="s">
        <v>1854</v>
      </c>
      <c r="BY628" s="803" t="s">
        <v>1854</v>
      </c>
      <c r="BZ628" s="803" t="s">
        <v>1854</v>
      </c>
      <c r="CA628" s="811" t="s">
        <v>1854</v>
      </c>
      <c r="CB628" s="803" t="s">
        <v>1854</v>
      </c>
      <c r="CC628" s="803" t="s">
        <v>1854</v>
      </c>
      <c r="CD628" s="803" t="s">
        <v>1854</v>
      </c>
      <c r="CE628" s="808" t="s">
        <v>1854</v>
      </c>
      <c r="CF628" s="803" t="s">
        <v>1854</v>
      </c>
      <c r="CG628" s="803" t="s">
        <v>1854</v>
      </c>
      <c r="CH628" s="803" t="s">
        <v>1854</v>
      </c>
      <c r="CI628" s="803" t="s">
        <v>1854</v>
      </c>
      <c r="CJ628" s="808" t="s">
        <v>1854</v>
      </c>
      <c r="CK628" s="811" t="s">
        <v>1854</v>
      </c>
      <c r="CL628" s="803" t="s">
        <v>1854</v>
      </c>
      <c r="CM628" s="803" t="s">
        <v>1854</v>
      </c>
      <c r="CN628" s="803" t="s">
        <v>1854</v>
      </c>
      <c r="CO628" s="808" t="s">
        <v>1854</v>
      </c>
      <c r="CP628" s="811" t="s">
        <v>1854</v>
      </c>
      <c r="CQ628" s="803" t="s">
        <v>1854</v>
      </c>
      <c r="CR628" s="803" t="s">
        <v>1854</v>
      </c>
      <c r="CS628" s="803" t="s">
        <v>1854</v>
      </c>
      <c r="CT628" s="808" t="s">
        <v>1854</v>
      </c>
      <c r="CU628" s="1288">
        <v>-8.4999999999999995E-4</v>
      </c>
      <c r="CV628" s="1287" t="s">
        <v>1854</v>
      </c>
      <c r="CW628" s="1287" t="s">
        <v>1854</v>
      </c>
      <c r="CX628" s="1289" t="s">
        <v>1854</v>
      </c>
      <c r="CY628" s="1287">
        <v>6.9999999999999999E-4</v>
      </c>
      <c r="CZ628" s="1287" t="s">
        <v>1854</v>
      </c>
      <c r="DA628" s="1287" t="s">
        <v>1854</v>
      </c>
      <c r="DB628" s="1289" t="s">
        <v>1854</v>
      </c>
      <c r="DC628" s="788"/>
      <c r="DD628" s="816">
        <v>1</v>
      </c>
      <c r="DE628" s="817"/>
    </row>
    <row r="629" spans="1:109" ht="15.75" customHeight="1">
      <c r="A629" s="775" t="s">
        <v>1012</v>
      </c>
      <c r="B629" s="776">
        <v>623</v>
      </c>
      <c r="C629" s="792" t="s">
        <v>4468</v>
      </c>
      <c r="D629" s="776" t="s">
        <v>4446</v>
      </c>
      <c r="E629" s="776" t="s">
        <v>1819</v>
      </c>
      <c r="F629" s="788" t="s">
        <v>4469</v>
      </c>
      <c r="G629" s="793" t="s">
        <v>4470</v>
      </c>
      <c r="H629" s="794" t="s">
        <v>4471</v>
      </c>
      <c r="I629" s="795"/>
      <c r="J629" s="796"/>
      <c r="K629" s="796">
        <v>1</v>
      </c>
      <c r="L629" s="796"/>
      <c r="M629" s="796"/>
      <c r="N629" s="796"/>
      <c r="O629" s="796"/>
      <c r="P629" s="797"/>
      <c r="Q629" s="798">
        <f t="shared" si="9"/>
        <v>1</v>
      </c>
      <c r="R629" s="792" t="s">
        <v>986</v>
      </c>
      <c r="S629" s="776" t="s">
        <v>964</v>
      </c>
      <c r="T629" s="799" t="s">
        <v>965</v>
      </c>
      <c r="U629" s="776" t="s">
        <v>2219</v>
      </c>
      <c r="V629" s="776" t="s">
        <v>990</v>
      </c>
      <c r="W629" s="776" t="s">
        <v>4472</v>
      </c>
      <c r="X629" s="832">
        <v>0</v>
      </c>
      <c r="Y629" s="829" t="s">
        <v>966</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961</v>
      </c>
      <c r="BM629" s="788" t="s">
        <v>961</v>
      </c>
      <c r="BN629" s="788" t="s">
        <v>961</v>
      </c>
      <c r="BO629" s="788" t="s">
        <v>961</v>
      </c>
      <c r="BP629" s="799" t="s">
        <v>961</v>
      </c>
      <c r="BQ629" s="811" t="s">
        <v>1854</v>
      </c>
      <c r="BR629" s="803" t="s">
        <v>1854</v>
      </c>
      <c r="BS629" s="803" t="s">
        <v>1854</v>
      </c>
      <c r="BT629" s="803" t="s">
        <v>1854</v>
      </c>
      <c r="BU629" s="808" t="s">
        <v>1854</v>
      </c>
      <c r="BV629" s="811" t="s">
        <v>1854</v>
      </c>
      <c r="BW629" s="803" t="s">
        <v>1854</v>
      </c>
      <c r="BX629" s="803" t="s">
        <v>1854</v>
      </c>
      <c r="BY629" s="803" t="s">
        <v>1854</v>
      </c>
      <c r="BZ629" s="803" t="s">
        <v>1854</v>
      </c>
      <c r="CA629" s="811" t="s">
        <v>1854</v>
      </c>
      <c r="CB629" s="803" t="s">
        <v>1854</v>
      </c>
      <c r="CC629" s="803" t="s">
        <v>1854</v>
      </c>
      <c r="CD629" s="803" t="s">
        <v>1854</v>
      </c>
      <c r="CE629" s="808" t="s">
        <v>1854</v>
      </c>
      <c r="CF629" s="803" t="s">
        <v>1854</v>
      </c>
      <c r="CG629" s="803" t="s">
        <v>1854</v>
      </c>
      <c r="CH629" s="803" t="s">
        <v>1854</v>
      </c>
      <c r="CI629" s="803" t="s">
        <v>1854</v>
      </c>
      <c r="CJ629" s="803" t="s">
        <v>1854</v>
      </c>
      <c r="CK629" s="811" t="s">
        <v>1854</v>
      </c>
      <c r="CL629" s="803" t="s">
        <v>1854</v>
      </c>
      <c r="CM629" s="803" t="s">
        <v>1854</v>
      </c>
      <c r="CN629" s="803" t="s">
        <v>1854</v>
      </c>
      <c r="CO629" s="808" t="s">
        <v>1854</v>
      </c>
      <c r="CP629" s="811" t="s">
        <v>1854</v>
      </c>
      <c r="CQ629" s="803" t="s">
        <v>1854</v>
      </c>
      <c r="CR629" s="803" t="s">
        <v>1854</v>
      </c>
      <c r="CS629" s="803" t="s">
        <v>1854</v>
      </c>
      <c r="CT629" s="808" t="s">
        <v>1854</v>
      </c>
      <c r="CU629" s="1288">
        <v>-4.0000000000000001E-3</v>
      </c>
      <c r="CV629" s="1287" t="s">
        <v>1854</v>
      </c>
      <c r="CW629" s="1287" t="s">
        <v>1854</v>
      </c>
      <c r="CX629" s="1289" t="s">
        <v>1854</v>
      </c>
      <c r="CY629" s="1287">
        <v>3.3E-3</v>
      </c>
      <c r="CZ629" s="1287" t="s">
        <v>1854</v>
      </c>
      <c r="DA629" s="1287" t="s">
        <v>1854</v>
      </c>
      <c r="DB629" s="1289" t="s">
        <v>1854</v>
      </c>
      <c r="DC629" s="788"/>
      <c r="DD629" s="816">
        <v>1</v>
      </c>
      <c r="DE629" s="817"/>
    </row>
    <row r="630" spans="1:109" ht="15.75" customHeight="1">
      <c r="A630" s="775" t="s">
        <v>1012</v>
      </c>
      <c r="B630" s="776">
        <v>624</v>
      </c>
      <c r="C630" s="792" t="s">
        <v>4473</v>
      </c>
      <c r="D630" s="776" t="s">
        <v>4446</v>
      </c>
      <c r="E630" s="776" t="s">
        <v>1801</v>
      </c>
      <c r="F630" s="788" t="s">
        <v>4474</v>
      </c>
      <c r="G630" s="793" t="s">
        <v>2301</v>
      </c>
      <c r="H630" s="794" t="s">
        <v>4475</v>
      </c>
      <c r="I630" s="795"/>
      <c r="J630" s="796"/>
      <c r="K630" s="796"/>
      <c r="L630" s="796">
        <v>1</v>
      </c>
      <c r="M630" s="796"/>
      <c r="N630" s="796"/>
      <c r="O630" s="796"/>
      <c r="P630" s="797"/>
      <c r="Q630" s="798">
        <f t="shared" si="9"/>
        <v>1</v>
      </c>
      <c r="R630" s="792" t="s">
        <v>983</v>
      </c>
      <c r="S630" s="776" t="s">
        <v>964</v>
      </c>
      <c r="T630" s="799" t="s">
        <v>965</v>
      </c>
      <c r="U630" s="776" t="s">
        <v>718</v>
      </c>
      <c r="V630" s="776" t="s">
        <v>269</v>
      </c>
      <c r="W630" s="776" t="s">
        <v>4476</v>
      </c>
      <c r="X630" s="832">
        <v>2</v>
      </c>
      <c r="Y630" s="829" t="s">
        <v>966</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961</v>
      </c>
      <c r="BM630" s="788" t="s">
        <v>961</v>
      </c>
      <c r="BN630" s="788" t="s">
        <v>961</v>
      </c>
      <c r="BO630" s="788" t="s">
        <v>961</v>
      </c>
      <c r="BP630" s="799" t="s">
        <v>961</v>
      </c>
      <c r="BQ630" s="811" t="s">
        <v>1854</v>
      </c>
      <c r="BR630" s="803" t="s">
        <v>1854</v>
      </c>
      <c r="BS630" s="803" t="s">
        <v>1854</v>
      </c>
      <c r="BT630" s="803" t="s">
        <v>1854</v>
      </c>
      <c r="BU630" s="808" t="s">
        <v>1854</v>
      </c>
      <c r="BV630" s="811" t="s">
        <v>1854</v>
      </c>
      <c r="BW630" s="803" t="s">
        <v>1854</v>
      </c>
      <c r="BX630" s="803" t="s">
        <v>1854</v>
      </c>
      <c r="BY630" s="803" t="s">
        <v>1854</v>
      </c>
      <c r="BZ630" s="803" t="s">
        <v>1854</v>
      </c>
      <c r="CA630" s="811" t="s">
        <v>1854</v>
      </c>
      <c r="CB630" s="803" t="s">
        <v>1854</v>
      </c>
      <c r="CC630" s="803" t="s">
        <v>1854</v>
      </c>
      <c r="CD630" s="803" t="s">
        <v>1854</v>
      </c>
      <c r="CE630" s="808" t="s">
        <v>1854</v>
      </c>
      <c r="CF630" s="803" t="s">
        <v>1854</v>
      </c>
      <c r="CG630" s="803" t="s">
        <v>1854</v>
      </c>
      <c r="CH630" s="803" t="s">
        <v>1854</v>
      </c>
      <c r="CI630" s="803" t="s">
        <v>1854</v>
      </c>
      <c r="CJ630" s="803" t="s">
        <v>1854</v>
      </c>
      <c r="CK630" s="811" t="s">
        <v>1854</v>
      </c>
      <c r="CL630" s="803" t="s">
        <v>1854</v>
      </c>
      <c r="CM630" s="803" t="s">
        <v>1854</v>
      </c>
      <c r="CN630" s="803" t="s">
        <v>1854</v>
      </c>
      <c r="CO630" s="808" t="s">
        <v>1854</v>
      </c>
      <c r="CP630" s="811" t="s">
        <v>1854</v>
      </c>
      <c r="CQ630" s="803" t="s">
        <v>1854</v>
      </c>
      <c r="CR630" s="803" t="s">
        <v>1854</v>
      </c>
      <c r="CS630" s="803" t="s">
        <v>1854</v>
      </c>
      <c r="CT630" s="808" t="s">
        <v>1854</v>
      </c>
      <c r="CU630" s="1288">
        <v>-9.8000000000000004E-2</v>
      </c>
      <c r="CV630" s="1287" t="s">
        <v>1854</v>
      </c>
      <c r="CW630" s="1287" t="s">
        <v>1854</v>
      </c>
      <c r="CX630" s="1289" t="s">
        <v>1854</v>
      </c>
      <c r="CY630" s="1287" t="s">
        <v>1854</v>
      </c>
      <c r="CZ630" s="1287" t="s">
        <v>1854</v>
      </c>
      <c r="DA630" s="1287" t="s">
        <v>1854</v>
      </c>
      <c r="DB630" s="1289" t="s">
        <v>1854</v>
      </c>
      <c r="DC630" s="788"/>
      <c r="DD630" s="816">
        <v>1</v>
      </c>
      <c r="DE630" s="817"/>
    </row>
    <row r="631" spans="1:109" ht="15.75" customHeight="1">
      <c r="A631" s="775" t="s">
        <v>1012</v>
      </c>
      <c r="B631" s="776">
        <v>625</v>
      </c>
      <c r="C631" s="792" t="s">
        <v>4477</v>
      </c>
      <c r="D631" s="776" t="s">
        <v>4446</v>
      </c>
      <c r="E631" s="776" t="s">
        <v>1819</v>
      </c>
      <c r="F631" s="788" t="s">
        <v>4478</v>
      </c>
      <c r="G631" s="793" t="s">
        <v>4479</v>
      </c>
      <c r="H631" s="794" t="s">
        <v>4480</v>
      </c>
      <c r="I631" s="795"/>
      <c r="J631" s="796"/>
      <c r="K631" s="796">
        <v>1</v>
      </c>
      <c r="L631" s="796"/>
      <c r="M631" s="796"/>
      <c r="N631" s="796"/>
      <c r="O631" s="796"/>
      <c r="P631" s="797"/>
      <c r="Q631" s="798">
        <f t="shared" si="9"/>
        <v>1</v>
      </c>
      <c r="R631" s="792" t="s">
        <v>974</v>
      </c>
      <c r="S631" s="776" t="s">
        <v>964</v>
      </c>
      <c r="T631" s="799" t="s">
        <v>965</v>
      </c>
      <c r="U631" s="776" t="s">
        <v>2019</v>
      </c>
      <c r="V631" s="776" t="s">
        <v>990</v>
      </c>
      <c r="W631" s="776" t="s">
        <v>2091</v>
      </c>
      <c r="X631" s="832">
        <v>0</v>
      </c>
      <c r="Y631" s="829" t="s">
        <v>966</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961</v>
      </c>
      <c r="BM631" s="788" t="s">
        <v>961</v>
      </c>
      <c r="BN631" s="788" t="s">
        <v>961</v>
      </c>
      <c r="BO631" s="788" t="s">
        <v>961</v>
      </c>
      <c r="BP631" s="799" t="s">
        <v>961</v>
      </c>
      <c r="BQ631" s="811" t="s">
        <v>1854</v>
      </c>
      <c r="BR631" s="803" t="s">
        <v>1854</v>
      </c>
      <c r="BS631" s="803" t="s">
        <v>1854</v>
      </c>
      <c r="BT631" s="803" t="s">
        <v>1854</v>
      </c>
      <c r="BU631" s="808" t="s">
        <v>1854</v>
      </c>
      <c r="BV631" s="811" t="s">
        <v>1854</v>
      </c>
      <c r="BW631" s="803" t="s">
        <v>1854</v>
      </c>
      <c r="BX631" s="803" t="s">
        <v>1854</v>
      </c>
      <c r="BY631" s="803" t="s">
        <v>1854</v>
      </c>
      <c r="BZ631" s="803" t="s">
        <v>1854</v>
      </c>
      <c r="CA631" s="811" t="s">
        <v>1854</v>
      </c>
      <c r="CB631" s="803" t="s">
        <v>1854</v>
      </c>
      <c r="CC631" s="803" t="s">
        <v>1854</v>
      </c>
      <c r="CD631" s="803" t="s">
        <v>1854</v>
      </c>
      <c r="CE631" s="808" t="s">
        <v>1854</v>
      </c>
      <c r="CF631" s="803" t="s">
        <v>1854</v>
      </c>
      <c r="CG631" s="803" t="s">
        <v>1854</v>
      </c>
      <c r="CH631" s="803" t="s">
        <v>1854</v>
      </c>
      <c r="CI631" s="803" t="s">
        <v>1854</v>
      </c>
      <c r="CJ631" s="803" t="s">
        <v>1854</v>
      </c>
      <c r="CK631" s="811">
        <v>0</v>
      </c>
      <c r="CL631" s="803">
        <v>0</v>
      </c>
      <c r="CM631" s="803">
        <v>0</v>
      </c>
      <c r="CN631" s="803">
        <v>0</v>
      </c>
      <c r="CO631" s="808">
        <v>13</v>
      </c>
      <c r="CP631" s="811" t="s">
        <v>1854</v>
      </c>
      <c r="CQ631" s="803" t="s">
        <v>1854</v>
      </c>
      <c r="CR631" s="803" t="s">
        <v>1854</v>
      </c>
      <c r="CS631" s="803" t="s">
        <v>1854</v>
      </c>
      <c r="CT631" s="808" t="s">
        <v>1854</v>
      </c>
      <c r="CU631" s="1288" t="s">
        <v>1854</v>
      </c>
      <c r="CV631" s="1287" t="s">
        <v>1854</v>
      </c>
      <c r="CW631" s="1287" t="s">
        <v>1854</v>
      </c>
      <c r="CX631" s="1289" t="s">
        <v>1854</v>
      </c>
      <c r="CY631" s="1287">
        <v>5.5E-2</v>
      </c>
      <c r="CZ631" s="1287">
        <v>0.78</v>
      </c>
      <c r="DA631" s="1287" t="s">
        <v>1854</v>
      </c>
      <c r="DB631" s="1289" t="s">
        <v>1854</v>
      </c>
      <c r="DC631" s="788"/>
      <c r="DD631" s="816">
        <v>1</v>
      </c>
      <c r="DE631" s="817"/>
    </row>
    <row r="632" spans="1:109" ht="15.75" customHeight="1">
      <c r="A632" s="775" t="s">
        <v>1012</v>
      </c>
      <c r="B632" s="776">
        <v>626</v>
      </c>
      <c r="C632" s="792" t="s">
        <v>4481</v>
      </c>
      <c r="D632" s="776" t="s">
        <v>4446</v>
      </c>
      <c r="E632" s="776" t="s">
        <v>1819</v>
      </c>
      <c r="F632" s="788" t="s">
        <v>4482</v>
      </c>
      <c r="G632" s="793" t="s">
        <v>4483</v>
      </c>
      <c r="H632" s="794" t="s">
        <v>4483</v>
      </c>
      <c r="I632" s="795"/>
      <c r="J632" s="796"/>
      <c r="K632" s="796">
        <v>1</v>
      </c>
      <c r="L632" s="796"/>
      <c r="M632" s="796"/>
      <c r="N632" s="796"/>
      <c r="O632" s="796"/>
      <c r="P632" s="797"/>
      <c r="Q632" s="798">
        <f t="shared" si="9"/>
        <v>1</v>
      </c>
      <c r="R632" s="792" t="s">
        <v>983</v>
      </c>
      <c r="S632" s="776" t="s">
        <v>964</v>
      </c>
      <c r="T632" s="799" t="s">
        <v>965</v>
      </c>
      <c r="U632" s="776" t="s">
        <v>2019</v>
      </c>
      <c r="V632" s="859" t="s">
        <v>994</v>
      </c>
      <c r="W632" s="776" t="s">
        <v>4484</v>
      </c>
      <c r="X632" s="832">
        <v>1</v>
      </c>
      <c r="Y632" s="829" t="s">
        <v>966</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961</v>
      </c>
      <c r="BM632" s="788" t="s">
        <v>961</v>
      </c>
      <c r="BN632" s="788" t="s">
        <v>961</v>
      </c>
      <c r="BO632" s="788" t="s">
        <v>961</v>
      </c>
      <c r="BP632" s="799" t="s">
        <v>961</v>
      </c>
      <c r="BQ632" s="811" t="s">
        <v>1854</v>
      </c>
      <c r="BR632" s="803" t="s">
        <v>1854</v>
      </c>
      <c r="BS632" s="803" t="s">
        <v>1854</v>
      </c>
      <c r="BT632" s="803" t="s">
        <v>1854</v>
      </c>
      <c r="BU632" s="808" t="s">
        <v>1854</v>
      </c>
      <c r="BV632" s="811" t="s">
        <v>1854</v>
      </c>
      <c r="BW632" s="803" t="s">
        <v>1854</v>
      </c>
      <c r="BX632" s="803" t="s">
        <v>1854</v>
      </c>
      <c r="BY632" s="803" t="s">
        <v>1854</v>
      </c>
      <c r="BZ632" s="803" t="s">
        <v>1854</v>
      </c>
      <c r="CA632" s="811" t="s">
        <v>1854</v>
      </c>
      <c r="CB632" s="803" t="s">
        <v>1854</v>
      </c>
      <c r="CC632" s="803" t="s">
        <v>1854</v>
      </c>
      <c r="CD632" s="803" t="s">
        <v>1854</v>
      </c>
      <c r="CE632" s="808" t="s">
        <v>1854</v>
      </c>
      <c r="CF632" s="803" t="s">
        <v>1854</v>
      </c>
      <c r="CG632" s="803" t="s">
        <v>1854</v>
      </c>
      <c r="CH632" s="803" t="s">
        <v>1854</v>
      </c>
      <c r="CI632" s="803" t="s">
        <v>1854</v>
      </c>
      <c r="CJ632" s="803" t="s">
        <v>1854</v>
      </c>
      <c r="CK632" s="811" t="s">
        <v>1854</v>
      </c>
      <c r="CL632" s="803" t="s">
        <v>1854</v>
      </c>
      <c r="CM632" s="803" t="s">
        <v>1854</v>
      </c>
      <c r="CN632" s="803" t="s">
        <v>1854</v>
      </c>
      <c r="CO632" s="808" t="s">
        <v>1854</v>
      </c>
      <c r="CP632" s="811" t="s">
        <v>1854</v>
      </c>
      <c r="CQ632" s="803" t="s">
        <v>1854</v>
      </c>
      <c r="CR632" s="803" t="s">
        <v>1854</v>
      </c>
      <c r="CS632" s="803" t="s">
        <v>1854</v>
      </c>
      <c r="CT632" s="808" t="s">
        <v>1854</v>
      </c>
      <c r="CU632" s="1288">
        <v>-1.7000000000000001E-2</v>
      </c>
      <c r="CV632" s="1287" t="s">
        <v>1854</v>
      </c>
      <c r="CW632" s="1287" t="s">
        <v>1854</v>
      </c>
      <c r="CX632" s="1289" t="s">
        <v>1854</v>
      </c>
      <c r="CY632" s="1287" t="s">
        <v>1854</v>
      </c>
      <c r="CZ632" s="1287" t="s">
        <v>1854</v>
      </c>
      <c r="DA632" s="1287" t="s">
        <v>1854</v>
      </c>
      <c r="DB632" s="1289" t="s">
        <v>1854</v>
      </c>
      <c r="DC632" s="788"/>
      <c r="DD632" s="816">
        <v>1</v>
      </c>
      <c r="DE632" s="817"/>
    </row>
    <row r="633" spans="1:109" ht="15.75" customHeight="1">
      <c r="A633" s="775" t="s">
        <v>1012</v>
      </c>
      <c r="B633" s="776">
        <v>627</v>
      </c>
      <c r="C633" s="792" t="s">
        <v>4485</v>
      </c>
      <c r="D633" s="776" t="s">
        <v>4446</v>
      </c>
      <c r="E633" s="776" t="s">
        <v>1819</v>
      </c>
      <c r="F633" s="788" t="s">
        <v>4486</v>
      </c>
      <c r="G633" s="793" t="s">
        <v>4487</v>
      </c>
      <c r="H633" s="794" t="s">
        <v>4488</v>
      </c>
      <c r="I633" s="795"/>
      <c r="J633" s="796"/>
      <c r="K633" s="796">
        <v>1</v>
      </c>
      <c r="L633" s="796"/>
      <c r="M633" s="796"/>
      <c r="N633" s="796"/>
      <c r="O633" s="796"/>
      <c r="P633" s="797"/>
      <c r="Q633" s="798">
        <f t="shared" si="9"/>
        <v>1</v>
      </c>
      <c r="R633" s="792" t="s">
        <v>974</v>
      </c>
      <c r="S633" s="776" t="s">
        <v>964</v>
      </c>
      <c r="T633" s="799" t="s">
        <v>965</v>
      </c>
      <c r="U633" s="776" t="s">
        <v>2019</v>
      </c>
      <c r="V633" s="859" t="s">
        <v>994</v>
      </c>
      <c r="W633" s="776" t="s">
        <v>4489</v>
      </c>
      <c r="X633" s="832">
        <v>1</v>
      </c>
      <c r="Y633" s="829" t="s">
        <v>966</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961</v>
      </c>
      <c r="BM633" s="788" t="s">
        <v>961</v>
      </c>
      <c r="BN633" s="788" t="s">
        <v>961</v>
      </c>
      <c r="BO633" s="788" t="s">
        <v>961</v>
      </c>
      <c r="BP633" s="799" t="s">
        <v>961</v>
      </c>
      <c r="BQ633" s="811" t="s">
        <v>1854</v>
      </c>
      <c r="BR633" s="803" t="s">
        <v>1854</v>
      </c>
      <c r="BS633" s="803" t="s">
        <v>1854</v>
      </c>
      <c r="BT633" s="803" t="s">
        <v>1854</v>
      </c>
      <c r="BU633" s="808" t="s">
        <v>1854</v>
      </c>
      <c r="BV633" s="811" t="s">
        <v>1854</v>
      </c>
      <c r="BW633" s="803" t="s">
        <v>1854</v>
      </c>
      <c r="BX633" s="803" t="s">
        <v>1854</v>
      </c>
      <c r="BY633" s="803" t="s">
        <v>1854</v>
      </c>
      <c r="BZ633" s="803" t="s">
        <v>1854</v>
      </c>
      <c r="CA633" s="811" t="s">
        <v>1854</v>
      </c>
      <c r="CB633" s="803" t="s">
        <v>1854</v>
      </c>
      <c r="CC633" s="803" t="s">
        <v>1854</v>
      </c>
      <c r="CD633" s="803" t="s">
        <v>1854</v>
      </c>
      <c r="CE633" s="808" t="s">
        <v>1854</v>
      </c>
      <c r="CF633" s="803" t="s">
        <v>1854</v>
      </c>
      <c r="CG633" s="803" t="s">
        <v>1854</v>
      </c>
      <c r="CH633" s="803" t="s">
        <v>1854</v>
      </c>
      <c r="CI633" s="803" t="s">
        <v>1854</v>
      </c>
      <c r="CJ633" s="803" t="s">
        <v>1854</v>
      </c>
      <c r="CK633" s="811" t="s">
        <v>1854</v>
      </c>
      <c r="CL633" s="803" t="s">
        <v>1854</v>
      </c>
      <c r="CM633" s="803" t="s">
        <v>1854</v>
      </c>
      <c r="CN633" s="803" t="s">
        <v>1854</v>
      </c>
      <c r="CO633" s="808" t="s">
        <v>1854</v>
      </c>
      <c r="CP633" s="811" t="s">
        <v>1854</v>
      </c>
      <c r="CQ633" s="803" t="s">
        <v>1854</v>
      </c>
      <c r="CR633" s="803" t="s">
        <v>1854</v>
      </c>
      <c r="CS633" s="803" t="s">
        <v>1854</v>
      </c>
      <c r="CT633" s="808" t="s">
        <v>1854</v>
      </c>
      <c r="CU633" s="1288" t="s">
        <v>1854</v>
      </c>
      <c r="CV633" s="1287" t="s">
        <v>1854</v>
      </c>
      <c r="CW633" s="1287" t="s">
        <v>1854</v>
      </c>
      <c r="CX633" s="1289" t="s">
        <v>1854</v>
      </c>
      <c r="CY633" s="1287">
        <v>0.01</v>
      </c>
      <c r="CZ633" s="1287" t="s">
        <v>1854</v>
      </c>
      <c r="DA633" s="1287" t="s">
        <v>1854</v>
      </c>
      <c r="DB633" s="1289" t="s">
        <v>1854</v>
      </c>
      <c r="DC633" s="788"/>
      <c r="DD633" s="816">
        <v>1</v>
      </c>
      <c r="DE633" s="817"/>
    </row>
    <row r="634" spans="1:109" ht="15.75" customHeight="1">
      <c r="A634" s="775" t="s">
        <v>1012</v>
      </c>
      <c r="B634" s="776">
        <v>628</v>
      </c>
      <c r="C634" s="792" t="s">
        <v>4490</v>
      </c>
      <c r="D634" s="776" t="s">
        <v>4446</v>
      </c>
      <c r="E634" s="776" t="s">
        <v>1819</v>
      </c>
      <c r="F634" s="788" t="s">
        <v>4491</v>
      </c>
      <c r="G634" s="793" t="s">
        <v>4492</v>
      </c>
      <c r="H634" s="794" t="s">
        <v>4493</v>
      </c>
      <c r="I634" s="795">
        <v>1</v>
      </c>
      <c r="J634" s="796"/>
      <c r="K634" s="796"/>
      <c r="L634" s="796"/>
      <c r="M634" s="796"/>
      <c r="N634" s="796"/>
      <c r="O634" s="796"/>
      <c r="P634" s="797"/>
      <c r="Q634" s="798">
        <f t="shared" si="9"/>
        <v>1</v>
      </c>
      <c r="R634" s="792" t="s">
        <v>986</v>
      </c>
      <c r="S634" s="776" t="s">
        <v>964</v>
      </c>
      <c r="T634" s="799" t="s">
        <v>965</v>
      </c>
      <c r="U634" s="776" t="s">
        <v>1891</v>
      </c>
      <c r="V634" s="859" t="s">
        <v>4494</v>
      </c>
      <c r="W634" s="776" t="s">
        <v>4455</v>
      </c>
      <c r="X634" s="832">
        <v>0</v>
      </c>
      <c r="Y634" s="829" t="s">
        <v>977</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961</v>
      </c>
      <c r="BM634" s="788" t="s">
        <v>961</v>
      </c>
      <c r="BN634" s="788" t="s">
        <v>961</v>
      </c>
      <c r="BO634" s="788" t="s">
        <v>961</v>
      </c>
      <c r="BP634" s="799" t="s">
        <v>961</v>
      </c>
      <c r="BQ634" s="811" t="s">
        <v>1854</v>
      </c>
      <c r="BR634" s="803" t="s">
        <v>1854</v>
      </c>
      <c r="BS634" s="803" t="s">
        <v>1854</v>
      </c>
      <c r="BT634" s="803" t="s">
        <v>1854</v>
      </c>
      <c r="BU634" s="808" t="s">
        <v>1854</v>
      </c>
      <c r="BV634" s="811" t="s">
        <v>1854</v>
      </c>
      <c r="BW634" s="803" t="s">
        <v>1854</v>
      </c>
      <c r="BX634" s="803" t="s">
        <v>1854</v>
      </c>
      <c r="BY634" s="803" t="s">
        <v>1854</v>
      </c>
      <c r="BZ634" s="803" t="s">
        <v>1854</v>
      </c>
      <c r="CA634" s="811" t="s">
        <v>1854</v>
      </c>
      <c r="CB634" s="803" t="s">
        <v>1854</v>
      </c>
      <c r="CC634" s="803" t="s">
        <v>1854</v>
      </c>
      <c r="CD634" s="803" t="s">
        <v>1854</v>
      </c>
      <c r="CE634" s="808" t="s">
        <v>1854</v>
      </c>
      <c r="CF634" s="803" t="s">
        <v>1854</v>
      </c>
      <c r="CG634" s="803" t="s">
        <v>1854</v>
      </c>
      <c r="CH634" s="803" t="s">
        <v>1854</v>
      </c>
      <c r="CI634" s="803" t="s">
        <v>1854</v>
      </c>
      <c r="CJ634" s="803" t="s">
        <v>1854</v>
      </c>
      <c r="CK634" s="811" t="s">
        <v>1854</v>
      </c>
      <c r="CL634" s="803" t="s">
        <v>1854</v>
      </c>
      <c r="CM634" s="803" t="s">
        <v>1854</v>
      </c>
      <c r="CN634" s="803" t="s">
        <v>1854</v>
      </c>
      <c r="CO634" s="808" t="s">
        <v>1854</v>
      </c>
      <c r="CP634" s="811" t="s">
        <v>1854</v>
      </c>
      <c r="CQ634" s="803" t="s">
        <v>1854</v>
      </c>
      <c r="CR634" s="803" t="s">
        <v>1854</v>
      </c>
      <c r="CS634" s="803" t="s">
        <v>1854</v>
      </c>
      <c r="CT634" s="808" t="s">
        <v>1854</v>
      </c>
      <c r="CU634" s="1288">
        <v>-2.0999999999999999E-5</v>
      </c>
      <c r="CV634" s="1287" t="s">
        <v>1854</v>
      </c>
      <c r="CW634" s="1287" t="s">
        <v>1854</v>
      </c>
      <c r="CX634" s="1289" t="s">
        <v>1854</v>
      </c>
      <c r="CY634" s="1287">
        <v>2.0999999999999999E-5</v>
      </c>
      <c r="CZ634" s="1287" t="s">
        <v>1854</v>
      </c>
      <c r="DA634" s="1287" t="s">
        <v>1854</v>
      </c>
      <c r="DB634" s="1289" t="s">
        <v>1854</v>
      </c>
      <c r="DC634" s="788"/>
      <c r="DD634" s="816">
        <v>1</v>
      </c>
      <c r="DE634" s="817"/>
    </row>
    <row r="635" spans="1:109" ht="15.75" customHeight="1">
      <c r="A635" s="775" t="s">
        <v>1012</v>
      </c>
      <c r="B635" s="776">
        <v>629</v>
      </c>
      <c r="C635" s="792" t="s">
        <v>4495</v>
      </c>
      <c r="D635" s="776"/>
      <c r="E635" s="776"/>
      <c r="F635" s="788" t="s">
        <v>1944</v>
      </c>
      <c r="G635" s="793" t="s">
        <v>1945</v>
      </c>
      <c r="H635" s="794"/>
      <c r="I635" s="795"/>
      <c r="J635" s="796"/>
      <c r="K635" s="796"/>
      <c r="L635" s="796"/>
      <c r="M635" s="796"/>
      <c r="N635" s="796"/>
      <c r="O635" s="796"/>
      <c r="P635" s="797"/>
      <c r="Q635" s="798">
        <f t="shared" si="9"/>
        <v>0</v>
      </c>
      <c r="R635" s="792" t="s">
        <v>963</v>
      </c>
      <c r="S635" s="776"/>
      <c r="T635" s="799"/>
      <c r="U635" s="776"/>
      <c r="V635" s="776" t="s">
        <v>1030</v>
      </c>
      <c r="W635" s="776" t="s">
        <v>1946</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1947</v>
      </c>
      <c r="AR635" s="803" t="s">
        <v>1947</v>
      </c>
      <c r="AS635" s="803" t="s">
        <v>1947</v>
      </c>
      <c r="AT635" s="803" t="s">
        <v>1947</v>
      </c>
      <c r="AU635" s="808" t="s">
        <v>1947</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1854</v>
      </c>
      <c r="BR635" s="803" t="s">
        <v>1854</v>
      </c>
      <c r="BS635" s="803" t="s">
        <v>1854</v>
      </c>
      <c r="BT635" s="803" t="s">
        <v>1854</v>
      </c>
      <c r="BU635" s="808" t="s">
        <v>1854</v>
      </c>
      <c r="BV635" s="811" t="s">
        <v>1854</v>
      </c>
      <c r="BW635" s="803" t="s">
        <v>1854</v>
      </c>
      <c r="BX635" s="803" t="s">
        <v>1854</v>
      </c>
      <c r="BY635" s="803" t="s">
        <v>1854</v>
      </c>
      <c r="BZ635" s="803" t="s">
        <v>1854</v>
      </c>
      <c r="CA635" s="811" t="s">
        <v>1854</v>
      </c>
      <c r="CB635" s="803" t="s">
        <v>1854</v>
      </c>
      <c r="CC635" s="803" t="s">
        <v>1854</v>
      </c>
      <c r="CD635" s="803" t="s">
        <v>1854</v>
      </c>
      <c r="CE635" s="808" t="s">
        <v>1854</v>
      </c>
      <c r="CF635" s="803" t="s">
        <v>1854</v>
      </c>
      <c r="CG635" s="803" t="s">
        <v>1854</v>
      </c>
      <c r="CH635" s="803" t="s">
        <v>1854</v>
      </c>
      <c r="CI635" s="803" t="s">
        <v>1854</v>
      </c>
      <c r="CJ635" s="803" t="s">
        <v>1854</v>
      </c>
      <c r="CK635" s="811" t="s">
        <v>1854</v>
      </c>
      <c r="CL635" s="803" t="s">
        <v>1854</v>
      </c>
      <c r="CM635" s="803" t="s">
        <v>1854</v>
      </c>
      <c r="CN635" s="803" t="s">
        <v>1854</v>
      </c>
      <c r="CO635" s="808" t="s">
        <v>1854</v>
      </c>
      <c r="CP635" s="811" t="s">
        <v>1854</v>
      </c>
      <c r="CQ635" s="803" t="s">
        <v>1854</v>
      </c>
      <c r="CR635" s="803" t="s">
        <v>1854</v>
      </c>
      <c r="CS635" s="803" t="s">
        <v>1854</v>
      </c>
      <c r="CT635" s="808" t="s">
        <v>1854</v>
      </c>
      <c r="CU635" s="1288" t="s">
        <v>1854</v>
      </c>
      <c r="CV635" s="1287" t="s">
        <v>1854</v>
      </c>
      <c r="CW635" s="1287" t="s">
        <v>1854</v>
      </c>
      <c r="CX635" s="1289" t="s">
        <v>1854</v>
      </c>
      <c r="CY635" s="1287" t="s">
        <v>1854</v>
      </c>
      <c r="CZ635" s="1287" t="s">
        <v>1854</v>
      </c>
      <c r="DA635" s="1287" t="s">
        <v>1854</v>
      </c>
      <c r="DB635" s="1289" t="s">
        <v>1854</v>
      </c>
      <c r="DC635" s="788"/>
      <c r="DD635" s="816"/>
      <c r="DE635" s="817"/>
    </row>
    <row r="636" spans="1:109" ht="15.75" customHeight="1">
      <c r="A636" s="775" t="s">
        <v>1012</v>
      </c>
      <c r="B636" s="776">
        <v>630</v>
      </c>
      <c r="C636" s="792" t="s">
        <v>4496</v>
      </c>
      <c r="D636" s="776"/>
      <c r="E636" s="776"/>
      <c r="F636" s="788" t="s">
        <v>4497</v>
      </c>
      <c r="G636" s="793" t="s">
        <v>4498</v>
      </c>
      <c r="H636" s="794"/>
      <c r="I636" s="795"/>
      <c r="J636" s="796">
        <v>1</v>
      </c>
      <c r="K636" s="796"/>
      <c r="L636" s="796"/>
      <c r="M636" s="796"/>
      <c r="N636" s="796"/>
      <c r="O636" s="796"/>
      <c r="P636" s="797"/>
      <c r="Q636" s="798">
        <f t="shared" si="9"/>
        <v>1</v>
      </c>
      <c r="R636" s="792" t="s">
        <v>983</v>
      </c>
      <c r="S636" s="776" t="s">
        <v>964</v>
      </c>
      <c r="T636" s="799" t="s">
        <v>965</v>
      </c>
      <c r="U636" s="776"/>
      <c r="V636" s="1252" t="s">
        <v>2615</v>
      </c>
      <c r="W636" s="776" t="s">
        <v>4499</v>
      </c>
      <c r="X636" s="832">
        <v>0</v>
      </c>
      <c r="Y636" s="1307" t="s">
        <v>977</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961</v>
      </c>
      <c r="BQ636" s="811" t="s">
        <v>1854</v>
      </c>
      <c r="BR636" s="803" t="s">
        <v>1854</v>
      </c>
      <c r="BS636" s="803" t="s">
        <v>1854</v>
      </c>
      <c r="BT636" s="803" t="s">
        <v>1854</v>
      </c>
      <c r="BU636" s="808" t="s">
        <v>1854</v>
      </c>
      <c r="BV636" s="811" t="s">
        <v>1854</v>
      </c>
      <c r="BW636" s="803" t="s">
        <v>1854</v>
      </c>
      <c r="BX636" s="803" t="s">
        <v>1854</v>
      </c>
      <c r="BY636" s="803" t="s">
        <v>1854</v>
      </c>
      <c r="BZ636" s="803" t="s">
        <v>1854</v>
      </c>
      <c r="CA636" s="811" t="s">
        <v>1854</v>
      </c>
      <c r="CB636" s="803" t="s">
        <v>1854</v>
      </c>
      <c r="CC636" s="803" t="s">
        <v>1854</v>
      </c>
      <c r="CD636" s="803" t="s">
        <v>1854</v>
      </c>
      <c r="CE636" s="808" t="s">
        <v>1854</v>
      </c>
      <c r="CF636" s="803" t="s">
        <v>1854</v>
      </c>
      <c r="CG636" s="803" t="s">
        <v>1854</v>
      </c>
      <c r="CH636" s="803" t="s">
        <v>1854</v>
      </c>
      <c r="CI636" s="803" t="s">
        <v>1854</v>
      </c>
      <c r="CJ636" s="803" t="s">
        <v>1854</v>
      </c>
      <c r="CK636" s="811" t="s">
        <v>1854</v>
      </c>
      <c r="CL636" s="803" t="s">
        <v>1854</v>
      </c>
      <c r="CM636" s="803" t="s">
        <v>1854</v>
      </c>
      <c r="CN636" s="803" t="s">
        <v>1854</v>
      </c>
      <c r="CO636" s="808" t="s">
        <v>1854</v>
      </c>
      <c r="CP636" s="811" t="s">
        <v>1854</v>
      </c>
      <c r="CQ636" s="803" t="s">
        <v>1854</v>
      </c>
      <c r="CR636" s="803" t="s">
        <v>1854</v>
      </c>
      <c r="CS636" s="803" t="s">
        <v>1854</v>
      </c>
      <c r="CT636" s="808" t="s">
        <v>1854</v>
      </c>
      <c r="CU636" s="1288">
        <v>-8.8999999999999996E-2</v>
      </c>
      <c r="CV636" s="1287" t="s">
        <v>1854</v>
      </c>
      <c r="CW636" s="1287" t="s">
        <v>1854</v>
      </c>
      <c r="CX636" s="1289" t="s">
        <v>1854</v>
      </c>
      <c r="CY636" s="1287" t="s">
        <v>1854</v>
      </c>
      <c r="CZ636" s="1287" t="s">
        <v>1854</v>
      </c>
      <c r="DA636" s="1287" t="s">
        <v>1854</v>
      </c>
      <c r="DB636" s="1289" t="s">
        <v>1854</v>
      </c>
      <c r="DC636" s="788"/>
      <c r="DD636" s="816"/>
      <c r="DE636" s="817"/>
    </row>
    <row r="637" spans="1:109" ht="15.75" customHeight="1">
      <c r="A637" s="775" t="s">
        <v>1012</v>
      </c>
      <c r="B637" s="776">
        <v>631</v>
      </c>
      <c r="C637" s="792" t="s">
        <v>4500</v>
      </c>
      <c r="D637" s="776"/>
      <c r="E637" s="776"/>
      <c r="F637" s="788" t="s">
        <v>3890</v>
      </c>
      <c r="G637" s="793" t="s">
        <v>2610</v>
      </c>
      <c r="H637" s="794"/>
      <c r="I637" s="795"/>
      <c r="J637" s="796"/>
      <c r="K637" s="796"/>
      <c r="L637" s="796"/>
      <c r="M637" s="796"/>
      <c r="N637" s="796"/>
      <c r="O637" s="796"/>
      <c r="P637" s="797"/>
      <c r="Q637" s="798">
        <f t="shared" si="9"/>
        <v>0</v>
      </c>
      <c r="R637" s="792" t="s">
        <v>963</v>
      </c>
      <c r="S637" s="776"/>
      <c r="T637" s="799"/>
      <c r="U637" s="776"/>
      <c r="V637" s="776" t="s">
        <v>269</v>
      </c>
      <c r="W637" s="776" t="s">
        <v>2611</v>
      </c>
      <c r="X637" s="1280">
        <v>0</v>
      </c>
      <c r="Y637" s="822" t="s">
        <v>966</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1854</v>
      </c>
      <c r="BR637" s="803" t="s">
        <v>1854</v>
      </c>
      <c r="BS637" s="803" t="s">
        <v>1854</v>
      </c>
      <c r="BT637" s="803" t="s">
        <v>1854</v>
      </c>
      <c r="BU637" s="808" t="s">
        <v>1854</v>
      </c>
      <c r="BV637" s="811" t="s">
        <v>1854</v>
      </c>
      <c r="BW637" s="803" t="s">
        <v>1854</v>
      </c>
      <c r="BX637" s="803" t="s">
        <v>1854</v>
      </c>
      <c r="BY637" s="803" t="s">
        <v>1854</v>
      </c>
      <c r="BZ637" s="803" t="s">
        <v>1854</v>
      </c>
      <c r="CA637" s="811" t="s">
        <v>1854</v>
      </c>
      <c r="CB637" s="803" t="s">
        <v>1854</v>
      </c>
      <c r="CC637" s="803" t="s">
        <v>1854</v>
      </c>
      <c r="CD637" s="803" t="s">
        <v>1854</v>
      </c>
      <c r="CE637" s="808" t="s">
        <v>1854</v>
      </c>
      <c r="CF637" s="803" t="s">
        <v>1854</v>
      </c>
      <c r="CG637" s="803" t="s">
        <v>1854</v>
      </c>
      <c r="CH637" s="803" t="s">
        <v>1854</v>
      </c>
      <c r="CI637" s="803" t="s">
        <v>1854</v>
      </c>
      <c r="CJ637" s="803" t="s">
        <v>1854</v>
      </c>
      <c r="CK637" s="811" t="s">
        <v>1854</v>
      </c>
      <c r="CL637" s="803" t="s">
        <v>1854</v>
      </c>
      <c r="CM637" s="803" t="s">
        <v>1854</v>
      </c>
      <c r="CN637" s="803" t="s">
        <v>1854</v>
      </c>
      <c r="CO637" s="808" t="s">
        <v>1854</v>
      </c>
      <c r="CP637" s="811" t="s">
        <v>1854</v>
      </c>
      <c r="CQ637" s="803" t="s">
        <v>1854</v>
      </c>
      <c r="CR637" s="803" t="s">
        <v>1854</v>
      </c>
      <c r="CS637" s="803" t="s">
        <v>1854</v>
      </c>
      <c r="CT637" s="808" t="s">
        <v>1854</v>
      </c>
      <c r="CU637" s="1288" t="s">
        <v>1854</v>
      </c>
      <c r="CV637" s="1287" t="s">
        <v>1854</v>
      </c>
      <c r="CW637" s="1287" t="s">
        <v>1854</v>
      </c>
      <c r="CX637" s="1289" t="s">
        <v>1854</v>
      </c>
      <c r="CY637" s="1287" t="s">
        <v>1854</v>
      </c>
      <c r="CZ637" s="1287" t="s">
        <v>1854</v>
      </c>
      <c r="DA637" s="1287" t="s">
        <v>1854</v>
      </c>
      <c r="DB637" s="1289" t="s">
        <v>1854</v>
      </c>
      <c r="DC637" s="788"/>
      <c r="DD637" s="816"/>
      <c r="DE637" s="817"/>
    </row>
    <row r="638" spans="1:109" ht="15.75" customHeight="1">
      <c r="A638" s="775" t="s">
        <v>1012</v>
      </c>
      <c r="B638" s="776">
        <v>632</v>
      </c>
      <c r="C638" s="792" t="s">
        <v>4501</v>
      </c>
      <c r="D638" s="776"/>
      <c r="E638" s="776"/>
      <c r="F638" s="788" t="s">
        <v>4502</v>
      </c>
      <c r="G638" s="793" t="s">
        <v>4503</v>
      </c>
      <c r="H638" s="794"/>
      <c r="I638" s="795"/>
      <c r="J638" s="796"/>
      <c r="K638" s="796">
        <v>1</v>
      </c>
      <c r="L638" s="796"/>
      <c r="M638" s="796"/>
      <c r="N638" s="796"/>
      <c r="O638" s="796"/>
      <c r="P638" s="797"/>
      <c r="Q638" s="798">
        <f t="shared" si="9"/>
        <v>1</v>
      </c>
      <c r="R638" s="792" t="s">
        <v>983</v>
      </c>
      <c r="S638" s="776" t="s">
        <v>964</v>
      </c>
      <c r="T638" s="799" t="s">
        <v>976</v>
      </c>
      <c r="U638" s="776"/>
      <c r="V638" s="776" t="s">
        <v>2615</v>
      </c>
      <c r="W638" s="776"/>
      <c r="X638" s="832">
        <v>0</v>
      </c>
      <c r="Y638" s="822" t="s">
        <v>977</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961</v>
      </c>
      <c r="BQ638" s="811" t="s">
        <v>1854</v>
      </c>
      <c r="BR638" s="803" t="s">
        <v>1854</v>
      </c>
      <c r="BS638" s="803" t="s">
        <v>1854</v>
      </c>
      <c r="BT638" s="803" t="s">
        <v>1854</v>
      </c>
      <c r="BU638" s="808" t="s">
        <v>1854</v>
      </c>
      <c r="BV638" s="811" t="s">
        <v>1854</v>
      </c>
      <c r="BW638" s="803" t="s">
        <v>1854</v>
      </c>
      <c r="BX638" s="803" t="s">
        <v>1854</v>
      </c>
      <c r="BY638" s="803" t="s">
        <v>1854</v>
      </c>
      <c r="BZ638" s="803" t="s">
        <v>1854</v>
      </c>
      <c r="CA638" s="811" t="s">
        <v>1854</v>
      </c>
      <c r="CB638" s="803" t="s">
        <v>1854</v>
      </c>
      <c r="CC638" s="803" t="s">
        <v>1854</v>
      </c>
      <c r="CD638" s="803" t="s">
        <v>1854</v>
      </c>
      <c r="CE638" s="808" t="s">
        <v>1854</v>
      </c>
      <c r="CF638" s="803" t="s">
        <v>1854</v>
      </c>
      <c r="CG638" s="803" t="s">
        <v>1854</v>
      </c>
      <c r="CH638" s="803" t="s">
        <v>1854</v>
      </c>
      <c r="CI638" s="803" t="s">
        <v>1854</v>
      </c>
      <c r="CJ638" s="803" t="s">
        <v>1854</v>
      </c>
      <c r="CK638" s="811" t="s">
        <v>1854</v>
      </c>
      <c r="CL638" s="803" t="s">
        <v>1854</v>
      </c>
      <c r="CM638" s="803" t="s">
        <v>1854</v>
      </c>
      <c r="CN638" s="803" t="s">
        <v>1854</v>
      </c>
      <c r="CO638" s="808" t="s">
        <v>1854</v>
      </c>
      <c r="CP638" s="811" t="s">
        <v>1854</v>
      </c>
      <c r="CQ638" s="803" t="s">
        <v>1854</v>
      </c>
      <c r="CR638" s="803" t="s">
        <v>1854</v>
      </c>
      <c r="CS638" s="803" t="s">
        <v>1854</v>
      </c>
      <c r="CT638" s="808" t="s">
        <v>1854</v>
      </c>
      <c r="CU638" s="1295">
        <v>-4.2500000000000003E-2</v>
      </c>
      <c r="CV638" s="1287" t="s">
        <v>1854</v>
      </c>
      <c r="CW638" s="1287" t="s">
        <v>1854</v>
      </c>
      <c r="CX638" s="1289" t="s">
        <v>1854</v>
      </c>
      <c r="CY638" s="1287" t="s">
        <v>1854</v>
      </c>
      <c r="CZ638" s="1287" t="s">
        <v>1854</v>
      </c>
      <c r="DA638" s="1287" t="s">
        <v>1854</v>
      </c>
      <c r="DB638" s="1289" t="s">
        <v>1854</v>
      </c>
      <c r="DC638" s="788"/>
      <c r="DD638" s="816"/>
      <c r="DE638" s="817"/>
    </row>
    <row r="639" spans="1:109" ht="15.75" customHeight="1">
      <c r="A639" s="775" t="s">
        <v>1015</v>
      </c>
      <c r="B639" s="776">
        <v>633</v>
      </c>
      <c r="C639" s="792" t="s">
        <v>4504</v>
      </c>
      <c r="D639" s="776" t="s">
        <v>4505</v>
      </c>
      <c r="E639" s="776" t="s">
        <v>1808</v>
      </c>
      <c r="F639" s="788">
        <v>1</v>
      </c>
      <c r="G639" s="793" t="s">
        <v>4506</v>
      </c>
      <c r="H639" s="794" t="s">
        <v>4507</v>
      </c>
      <c r="I639" s="795">
        <v>0.57999999999999996</v>
      </c>
      <c r="J639" s="796">
        <v>0</v>
      </c>
      <c r="K639" s="796">
        <v>0.42</v>
      </c>
      <c r="L639" s="796">
        <v>0</v>
      </c>
      <c r="M639" s="796">
        <v>0</v>
      </c>
      <c r="N639" s="796">
        <v>0</v>
      </c>
      <c r="O639" s="796">
        <v>0</v>
      </c>
      <c r="P639" s="797">
        <v>0</v>
      </c>
      <c r="Q639" s="798">
        <f t="shared" si="9"/>
        <v>1</v>
      </c>
      <c r="R639" s="792" t="s">
        <v>974</v>
      </c>
      <c r="S639" s="776" t="s">
        <v>964</v>
      </c>
      <c r="T639" s="799" t="s">
        <v>976</v>
      </c>
      <c r="U639" s="776" t="s">
        <v>2219</v>
      </c>
      <c r="V639" s="776" t="s">
        <v>990</v>
      </c>
      <c r="W639" s="776" t="s">
        <v>4508</v>
      </c>
      <c r="X639" s="832">
        <v>0</v>
      </c>
      <c r="Y639" s="829" t="s">
        <v>966</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1"/>
      <c r="BM639" s="1962"/>
      <c r="BN639" s="1962"/>
      <c r="BO639" s="1962"/>
      <c r="BP639" s="788" t="s">
        <v>961</v>
      </c>
      <c r="BQ639" s="811" t="s">
        <v>1854</v>
      </c>
      <c r="BR639" s="803" t="s">
        <v>1854</v>
      </c>
      <c r="BS639" s="803" t="s">
        <v>1854</v>
      </c>
      <c r="BT639" s="803" t="s">
        <v>1854</v>
      </c>
      <c r="BU639" s="808" t="s">
        <v>1854</v>
      </c>
      <c r="BV639" s="811" t="s">
        <v>1854</v>
      </c>
      <c r="BW639" s="803" t="s">
        <v>1854</v>
      </c>
      <c r="BX639" s="803" t="s">
        <v>1854</v>
      </c>
      <c r="BY639" s="803" t="s">
        <v>1854</v>
      </c>
      <c r="BZ639" s="803" t="s">
        <v>1854</v>
      </c>
      <c r="CA639" s="811" t="s">
        <v>1854</v>
      </c>
      <c r="CB639" s="803" t="s">
        <v>1854</v>
      </c>
      <c r="CC639" s="803" t="s">
        <v>1854</v>
      </c>
      <c r="CD639" s="803" t="s">
        <v>1854</v>
      </c>
      <c r="CE639" s="808" t="s">
        <v>1854</v>
      </c>
      <c r="CF639" s="803" t="s">
        <v>1854</v>
      </c>
      <c r="CG639" s="803" t="s">
        <v>1854</v>
      </c>
      <c r="CH639" s="803" t="s">
        <v>1854</v>
      </c>
      <c r="CI639" s="803" t="s">
        <v>1854</v>
      </c>
      <c r="CJ639" s="803" t="s">
        <v>1854</v>
      </c>
      <c r="CK639" s="811" t="s">
        <v>1854</v>
      </c>
      <c r="CL639" s="803" t="s">
        <v>1854</v>
      </c>
      <c r="CM639" s="803" t="s">
        <v>1854</v>
      </c>
      <c r="CN639" s="803" t="s">
        <v>1854</v>
      </c>
      <c r="CO639" s="808" t="s">
        <v>1854</v>
      </c>
      <c r="CP639" s="811" t="s">
        <v>1854</v>
      </c>
      <c r="CQ639" s="803" t="s">
        <v>1854</v>
      </c>
      <c r="CR639" s="803" t="s">
        <v>1854</v>
      </c>
      <c r="CS639" s="803" t="s">
        <v>1854</v>
      </c>
      <c r="CT639" s="808" t="s">
        <v>1854</v>
      </c>
      <c r="CU639" s="1288" t="s">
        <v>1854</v>
      </c>
      <c r="CV639" s="1287" t="s">
        <v>1854</v>
      </c>
      <c r="CW639" s="1287" t="s">
        <v>1854</v>
      </c>
      <c r="CX639" s="1289" t="s">
        <v>1854</v>
      </c>
      <c r="CY639" s="1287" t="s">
        <v>1854</v>
      </c>
      <c r="CZ639" s="1287" t="s">
        <v>1854</v>
      </c>
      <c r="DA639" s="1287" t="s">
        <v>1854</v>
      </c>
      <c r="DB639" s="1289" t="s">
        <v>1854</v>
      </c>
      <c r="DC639" s="788" t="s">
        <v>972</v>
      </c>
      <c r="DD639" s="816">
        <v>1</v>
      </c>
      <c r="DE639" s="817"/>
    </row>
    <row r="640" spans="1:109" ht="15.75" customHeight="1">
      <c r="A640" s="775" t="s">
        <v>1015</v>
      </c>
      <c r="B640" s="776">
        <v>634</v>
      </c>
      <c r="C640" s="792" t="s">
        <v>4509</v>
      </c>
      <c r="D640" s="776" t="s">
        <v>4510</v>
      </c>
      <c r="E640" s="776" t="s">
        <v>1801</v>
      </c>
      <c r="F640" s="788">
        <v>2</v>
      </c>
      <c r="G640" s="793" t="s">
        <v>4511</v>
      </c>
      <c r="H640" s="794" t="s">
        <v>4512</v>
      </c>
      <c r="I640" s="795">
        <v>0.7</v>
      </c>
      <c r="J640" s="796">
        <v>0</v>
      </c>
      <c r="K640" s="796">
        <v>0.3</v>
      </c>
      <c r="L640" s="796">
        <v>0</v>
      </c>
      <c r="M640" s="796">
        <v>0</v>
      </c>
      <c r="N640" s="796">
        <v>0</v>
      </c>
      <c r="O640" s="796">
        <v>0</v>
      </c>
      <c r="P640" s="797">
        <v>0</v>
      </c>
      <c r="Q640" s="798">
        <f t="shared" si="9"/>
        <v>1</v>
      </c>
      <c r="R640" s="792" t="s">
        <v>986</v>
      </c>
      <c r="S640" s="776" t="s">
        <v>964</v>
      </c>
      <c r="T640" s="799" t="s">
        <v>976</v>
      </c>
      <c r="U640" s="776" t="s">
        <v>2019</v>
      </c>
      <c r="V640" s="776" t="s">
        <v>990</v>
      </c>
      <c r="W640" s="776" t="s">
        <v>4513</v>
      </c>
      <c r="X640" s="832">
        <v>0</v>
      </c>
      <c r="Y640" s="829" t="s">
        <v>966</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972</v>
      </c>
      <c r="BM640" s="788" t="s">
        <v>972</v>
      </c>
      <c r="BN640" s="788" t="s">
        <v>972</v>
      </c>
      <c r="BO640" s="788" t="s">
        <v>972</v>
      </c>
      <c r="BP640" s="799" t="s">
        <v>961</v>
      </c>
      <c r="BQ640" s="811" t="s">
        <v>1854</v>
      </c>
      <c r="BR640" s="803" t="s">
        <v>1854</v>
      </c>
      <c r="BS640" s="803" t="s">
        <v>1854</v>
      </c>
      <c r="BT640" s="803" t="s">
        <v>1854</v>
      </c>
      <c r="BU640" s="808" t="s">
        <v>1854</v>
      </c>
      <c r="BV640" s="811" t="s">
        <v>1854</v>
      </c>
      <c r="BW640" s="803" t="s">
        <v>1854</v>
      </c>
      <c r="BX640" s="803" t="s">
        <v>1854</v>
      </c>
      <c r="BY640" s="803" t="s">
        <v>1854</v>
      </c>
      <c r="BZ640" s="803" t="s">
        <v>1854</v>
      </c>
      <c r="CA640" s="811" t="s">
        <v>1854</v>
      </c>
      <c r="CB640" s="803" t="s">
        <v>1854</v>
      </c>
      <c r="CC640" s="803" t="s">
        <v>1854</v>
      </c>
      <c r="CD640" s="803" t="s">
        <v>1854</v>
      </c>
      <c r="CE640" s="808" t="s">
        <v>1854</v>
      </c>
      <c r="CF640" s="803" t="s">
        <v>1854</v>
      </c>
      <c r="CG640" s="803" t="s">
        <v>1854</v>
      </c>
      <c r="CH640" s="803" t="s">
        <v>1854</v>
      </c>
      <c r="CI640" s="803" t="s">
        <v>1854</v>
      </c>
      <c r="CJ640" s="803" t="s">
        <v>1854</v>
      </c>
      <c r="CK640" s="811" t="s">
        <v>1854</v>
      </c>
      <c r="CL640" s="803" t="s">
        <v>1854</v>
      </c>
      <c r="CM640" s="803" t="s">
        <v>1854</v>
      </c>
      <c r="CN640" s="803" t="s">
        <v>1854</v>
      </c>
      <c r="CO640" s="808" t="s">
        <v>1854</v>
      </c>
      <c r="CP640" s="811" t="s">
        <v>1854</v>
      </c>
      <c r="CQ640" s="803" t="s">
        <v>1854</v>
      </c>
      <c r="CR640" s="803" t="s">
        <v>1854</v>
      </c>
      <c r="CS640" s="803" t="s">
        <v>1854</v>
      </c>
      <c r="CT640" s="808" t="s">
        <v>1854</v>
      </c>
      <c r="CU640" s="1288">
        <v>-1.132E-3</v>
      </c>
      <c r="CV640" s="1287" t="s">
        <v>1854</v>
      </c>
      <c r="CW640" s="1287" t="s">
        <v>1854</v>
      </c>
      <c r="CX640" s="1289" t="s">
        <v>1854</v>
      </c>
      <c r="CY640" s="1287">
        <v>1.132E-3</v>
      </c>
      <c r="CZ640" s="1287" t="s">
        <v>1854</v>
      </c>
      <c r="DA640" s="1287" t="s">
        <v>1854</v>
      </c>
      <c r="DB640" s="1289" t="s">
        <v>1854</v>
      </c>
      <c r="DC640" s="788"/>
      <c r="DD640" s="816">
        <v>1</v>
      </c>
      <c r="DE640" s="817"/>
    </row>
    <row r="641" spans="1:109" ht="15.75" customHeight="1">
      <c r="A641" s="775" t="s">
        <v>1015</v>
      </c>
      <c r="B641" s="776">
        <v>635</v>
      </c>
      <c r="C641" s="792" t="s">
        <v>4514</v>
      </c>
      <c r="D641" s="776" t="s">
        <v>4510</v>
      </c>
      <c r="E641" s="776" t="s">
        <v>1819</v>
      </c>
      <c r="F641" s="788">
        <v>3</v>
      </c>
      <c r="G641" s="793" t="s">
        <v>4515</v>
      </c>
      <c r="H641" s="794" t="s">
        <v>4516</v>
      </c>
      <c r="I641" s="795">
        <v>0.69</v>
      </c>
      <c r="J641" s="796">
        <v>0</v>
      </c>
      <c r="K641" s="796">
        <v>0.31</v>
      </c>
      <c r="L641" s="796">
        <v>0</v>
      </c>
      <c r="M641" s="796">
        <v>0</v>
      </c>
      <c r="N641" s="796">
        <v>0</v>
      </c>
      <c r="O641" s="796">
        <v>0</v>
      </c>
      <c r="P641" s="797">
        <v>0</v>
      </c>
      <c r="Q641" s="798">
        <f t="shared" si="9"/>
        <v>1</v>
      </c>
      <c r="R641" s="792" t="s">
        <v>963</v>
      </c>
      <c r="S641" s="776"/>
      <c r="T641" s="799"/>
      <c r="U641" s="776" t="s">
        <v>1879</v>
      </c>
      <c r="V641" s="776" t="s">
        <v>269</v>
      </c>
      <c r="W641" s="776" t="s">
        <v>4517</v>
      </c>
      <c r="X641" s="1313">
        <v>1</v>
      </c>
      <c r="Y641" s="829" t="s">
        <v>966</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1854</v>
      </c>
      <c r="BR641" s="803" t="s">
        <v>1854</v>
      </c>
      <c r="BS641" s="803" t="s">
        <v>1854</v>
      </c>
      <c r="BT641" s="803" t="s">
        <v>1854</v>
      </c>
      <c r="BU641" s="808" t="s">
        <v>1854</v>
      </c>
      <c r="BV641" s="811" t="s">
        <v>1854</v>
      </c>
      <c r="BW641" s="803" t="s">
        <v>1854</v>
      </c>
      <c r="BX641" s="803" t="s">
        <v>1854</v>
      </c>
      <c r="BY641" s="803" t="s">
        <v>1854</v>
      </c>
      <c r="BZ641" s="803" t="s">
        <v>1854</v>
      </c>
      <c r="CA641" s="811" t="s">
        <v>1854</v>
      </c>
      <c r="CB641" s="803" t="s">
        <v>1854</v>
      </c>
      <c r="CC641" s="803" t="s">
        <v>1854</v>
      </c>
      <c r="CD641" s="803" t="s">
        <v>1854</v>
      </c>
      <c r="CE641" s="808" t="s">
        <v>1854</v>
      </c>
      <c r="CF641" s="803" t="s">
        <v>1854</v>
      </c>
      <c r="CG641" s="803" t="s">
        <v>1854</v>
      </c>
      <c r="CH641" s="803" t="s">
        <v>1854</v>
      </c>
      <c r="CI641" s="803" t="s">
        <v>1854</v>
      </c>
      <c r="CJ641" s="803" t="s">
        <v>1854</v>
      </c>
      <c r="CK641" s="811" t="s">
        <v>1854</v>
      </c>
      <c r="CL641" s="803" t="s">
        <v>1854</v>
      </c>
      <c r="CM641" s="803" t="s">
        <v>1854</v>
      </c>
      <c r="CN641" s="803" t="s">
        <v>1854</v>
      </c>
      <c r="CO641" s="808" t="s">
        <v>1854</v>
      </c>
      <c r="CP641" s="811" t="s">
        <v>1854</v>
      </c>
      <c r="CQ641" s="803" t="s">
        <v>1854</v>
      </c>
      <c r="CR641" s="803" t="s">
        <v>1854</v>
      </c>
      <c r="CS641" s="803" t="s">
        <v>1854</v>
      </c>
      <c r="CT641" s="808" t="s">
        <v>1854</v>
      </c>
      <c r="CU641" s="1288" t="s">
        <v>1854</v>
      </c>
      <c r="CV641" s="1287" t="s">
        <v>1854</v>
      </c>
      <c r="CW641" s="1287" t="s">
        <v>1854</v>
      </c>
      <c r="CX641" s="1289" t="s">
        <v>1854</v>
      </c>
      <c r="CY641" s="1287" t="s">
        <v>1854</v>
      </c>
      <c r="CZ641" s="1287" t="s">
        <v>1854</v>
      </c>
      <c r="DA641" s="1287" t="s">
        <v>1854</v>
      </c>
      <c r="DB641" s="1289" t="s">
        <v>1854</v>
      </c>
      <c r="DC641" s="788"/>
      <c r="DD641" s="816">
        <v>1</v>
      </c>
      <c r="DE641" s="817"/>
    </row>
    <row r="642" spans="1:109" ht="15.75" customHeight="1">
      <c r="A642" s="775" t="s">
        <v>1015</v>
      </c>
      <c r="B642" s="776">
        <v>636</v>
      </c>
      <c r="C642" s="792" t="s">
        <v>4518</v>
      </c>
      <c r="D642" s="776" t="s">
        <v>4510</v>
      </c>
      <c r="E642" s="776" t="s">
        <v>1801</v>
      </c>
      <c r="F642" s="788">
        <v>4</v>
      </c>
      <c r="G642" s="793" t="s">
        <v>4519</v>
      </c>
      <c r="H642" s="794" t="s">
        <v>4520</v>
      </c>
      <c r="I642" s="795">
        <v>0.04</v>
      </c>
      <c r="J642" s="796">
        <v>0</v>
      </c>
      <c r="K642" s="796">
        <v>0.96</v>
      </c>
      <c r="L642" s="796">
        <v>0</v>
      </c>
      <c r="M642" s="796">
        <v>0</v>
      </c>
      <c r="N642" s="796">
        <v>0</v>
      </c>
      <c r="O642" s="796">
        <v>0</v>
      </c>
      <c r="P642" s="797">
        <v>0</v>
      </c>
      <c r="Q642" s="798">
        <f t="shared" si="9"/>
        <v>1</v>
      </c>
      <c r="R642" s="792" t="s">
        <v>986</v>
      </c>
      <c r="S642" s="776" t="s">
        <v>964</v>
      </c>
      <c r="T642" s="799" t="s">
        <v>976</v>
      </c>
      <c r="U642" s="776" t="s">
        <v>2019</v>
      </c>
      <c r="V642" s="776" t="s">
        <v>994</v>
      </c>
      <c r="W642" s="776" t="s">
        <v>4521</v>
      </c>
      <c r="X642" s="1278">
        <v>2</v>
      </c>
      <c r="Y642" s="829" t="s">
        <v>966</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972</v>
      </c>
      <c r="BM642" s="788" t="s">
        <v>972</v>
      </c>
      <c r="BN642" s="788" t="s">
        <v>972</v>
      </c>
      <c r="BO642" s="788" t="s">
        <v>972</v>
      </c>
      <c r="BP642" s="799" t="s">
        <v>961</v>
      </c>
      <c r="BQ642" s="811" t="s">
        <v>1854</v>
      </c>
      <c r="BR642" s="803" t="s">
        <v>1854</v>
      </c>
      <c r="BS642" s="803" t="s">
        <v>1854</v>
      </c>
      <c r="BT642" s="803" t="s">
        <v>1854</v>
      </c>
      <c r="BU642" s="808" t="s">
        <v>1854</v>
      </c>
      <c r="BV642" s="811" t="s">
        <v>1854</v>
      </c>
      <c r="BW642" s="803" t="s">
        <v>1854</v>
      </c>
      <c r="BX642" s="803" t="s">
        <v>1854</v>
      </c>
      <c r="BY642" s="803" t="s">
        <v>1854</v>
      </c>
      <c r="BZ642" s="803" t="s">
        <v>1854</v>
      </c>
      <c r="CA642" s="811" t="s">
        <v>1854</v>
      </c>
      <c r="CB642" s="803" t="s">
        <v>1854</v>
      </c>
      <c r="CC642" s="803" t="s">
        <v>1854</v>
      </c>
      <c r="CD642" s="803" t="s">
        <v>1854</v>
      </c>
      <c r="CE642" s="808" t="s">
        <v>1854</v>
      </c>
      <c r="CF642" s="803" t="s">
        <v>1854</v>
      </c>
      <c r="CG642" s="803" t="s">
        <v>1854</v>
      </c>
      <c r="CH642" s="803" t="s">
        <v>1854</v>
      </c>
      <c r="CI642" s="803" t="s">
        <v>1854</v>
      </c>
      <c r="CJ642" s="803" t="s">
        <v>1854</v>
      </c>
      <c r="CK642" s="846">
        <v>0</v>
      </c>
      <c r="CL642" s="803">
        <v>0</v>
      </c>
      <c r="CM642" s="803">
        <v>0</v>
      </c>
      <c r="CN642" s="803">
        <v>0</v>
      </c>
      <c r="CO642" s="808">
        <v>1131.3399999999999</v>
      </c>
      <c r="CP642" s="811" t="s">
        <v>1854</v>
      </c>
      <c r="CQ642" s="803" t="s">
        <v>1854</v>
      </c>
      <c r="CR642" s="803" t="s">
        <v>1854</v>
      </c>
      <c r="CS642" s="803" t="s">
        <v>1854</v>
      </c>
      <c r="CT642" s="808" t="s">
        <v>1854</v>
      </c>
      <c r="CU642" s="1288">
        <v>-5.5800000000000002E-2</v>
      </c>
      <c r="CV642" s="1287" t="s">
        <v>1854</v>
      </c>
      <c r="CW642" s="1287" t="s">
        <v>1854</v>
      </c>
      <c r="CX642" s="1289" t="s">
        <v>1854</v>
      </c>
      <c r="CY642" s="1287">
        <v>5.5800000000000002E-2</v>
      </c>
      <c r="CZ642" s="1287" t="s">
        <v>1854</v>
      </c>
      <c r="DA642" s="1287" t="s">
        <v>1854</v>
      </c>
      <c r="DB642" s="1289" t="s">
        <v>1854</v>
      </c>
      <c r="DC642" s="788"/>
      <c r="DD642" s="816">
        <v>1</v>
      </c>
      <c r="DE642" s="817"/>
    </row>
    <row r="643" spans="1:109" ht="15.75" customHeight="1">
      <c r="A643" s="775" t="s">
        <v>1015</v>
      </c>
      <c r="B643" s="776">
        <v>637</v>
      </c>
      <c r="C643" s="792" t="s">
        <v>4522</v>
      </c>
      <c r="D643" s="776" t="s">
        <v>4510</v>
      </c>
      <c r="E643" s="776" t="s">
        <v>1819</v>
      </c>
      <c r="F643" s="788">
        <v>5</v>
      </c>
      <c r="G643" s="793" t="s">
        <v>4523</v>
      </c>
      <c r="H643" s="794" t="s">
        <v>4524</v>
      </c>
      <c r="I643" s="795">
        <v>0.7</v>
      </c>
      <c r="J643" s="796">
        <v>0</v>
      </c>
      <c r="K643" s="796">
        <v>0</v>
      </c>
      <c r="L643" s="796">
        <v>0.3</v>
      </c>
      <c r="M643" s="796">
        <v>0</v>
      </c>
      <c r="N643" s="796">
        <v>0</v>
      </c>
      <c r="O643" s="796">
        <v>0</v>
      </c>
      <c r="P643" s="797">
        <v>0</v>
      </c>
      <c r="Q643" s="798">
        <f t="shared" si="9"/>
        <v>1</v>
      </c>
      <c r="R643" s="792" t="s">
        <v>963</v>
      </c>
      <c r="S643" s="776"/>
      <c r="T643" s="799"/>
      <c r="U643" s="776" t="s">
        <v>2019</v>
      </c>
      <c r="V643" s="776" t="s">
        <v>990</v>
      </c>
      <c r="W643" s="776" t="s">
        <v>4525</v>
      </c>
      <c r="X643" s="1313">
        <v>0</v>
      </c>
      <c r="Y643" s="829" t="s">
        <v>966</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1854</v>
      </c>
      <c r="BR643" s="803" t="s">
        <v>1854</v>
      </c>
      <c r="BS643" s="803" t="s">
        <v>1854</v>
      </c>
      <c r="BT643" s="803" t="s">
        <v>1854</v>
      </c>
      <c r="BU643" s="808" t="s">
        <v>1854</v>
      </c>
      <c r="BV643" s="811" t="s">
        <v>1854</v>
      </c>
      <c r="BW643" s="803" t="s">
        <v>1854</v>
      </c>
      <c r="BX643" s="803" t="s">
        <v>1854</v>
      </c>
      <c r="BY643" s="803" t="s">
        <v>1854</v>
      </c>
      <c r="BZ643" s="803" t="s">
        <v>1854</v>
      </c>
      <c r="CA643" s="811" t="s">
        <v>1854</v>
      </c>
      <c r="CB643" s="803" t="s">
        <v>1854</v>
      </c>
      <c r="CC643" s="803" t="s">
        <v>1854</v>
      </c>
      <c r="CD643" s="803" t="s">
        <v>1854</v>
      </c>
      <c r="CE643" s="808" t="s">
        <v>1854</v>
      </c>
      <c r="CF643" s="803" t="s">
        <v>1854</v>
      </c>
      <c r="CG643" s="803" t="s">
        <v>1854</v>
      </c>
      <c r="CH643" s="803" t="s">
        <v>1854</v>
      </c>
      <c r="CI643" s="803" t="s">
        <v>1854</v>
      </c>
      <c r="CJ643" s="803" t="s">
        <v>1854</v>
      </c>
      <c r="CK643" s="811" t="s">
        <v>1854</v>
      </c>
      <c r="CL643" s="803" t="s">
        <v>1854</v>
      </c>
      <c r="CM643" s="803" t="s">
        <v>1854</v>
      </c>
      <c r="CN643" s="803" t="s">
        <v>1854</v>
      </c>
      <c r="CO643" s="808" t="s">
        <v>1854</v>
      </c>
      <c r="CP643" s="811" t="s">
        <v>1854</v>
      </c>
      <c r="CQ643" s="803" t="s">
        <v>1854</v>
      </c>
      <c r="CR643" s="803" t="s">
        <v>1854</v>
      </c>
      <c r="CS643" s="803" t="s">
        <v>1854</v>
      </c>
      <c r="CT643" s="808" t="s">
        <v>1854</v>
      </c>
      <c r="CU643" s="1288" t="s">
        <v>1854</v>
      </c>
      <c r="CV643" s="1287" t="s">
        <v>1854</v>
      </c>
      <c r="CW643" s="1287" t="s">
        <v>1854</v>
      </c>
      <c r="CX643" s="1289" t="s">
        <v>1854</v>
      </c>
      <c r="CY643" s="1287" t="s">
        <v>1854</v>
      </c>
      <c r="CZ643" s="1287" t="s">
        <v>1854</v>
      </c>
      <c r="DA643" s="1287" t="s">
        <v>1854</v>
      </c>
      <c r="DB643" s="1289" t="s">
        <v>1854</v>
      </c>
      <c r="DC643" s="788"/>
      <c r="DD643" s="816">
        <v>1</v>
      </c>
      <c r="DE643" s="817"/>
    </row>
    <row r="644" spans="1:109" ht="15.75" customHeight="1">
      <c r="A644" s="775" t="s">
        <v>1015</v>
      </c>
      <c r="B644" s="776">
        <v>638</v>
      </c>
      <c r="C644" s="792" t="s">
        <v>4526</v>
      </c>
      <c r="D644" s="776" t="s">
        <v>4510</v>
      </c>
      <c r="E644" s="776" t="s">
        <v>1819</v>
      </c>
      <c r="F644" s="788" t="s">
        <v>4527</v>
      </c>
      <c r="G644" s="793" t="s">
        <v>4528</v>
      </c>
      <c r="H644" s="794" t="s">
        <v>4529</v>
      </c>
      <c r="I644" s="795">
        <v>0.09</v>
      </c>
      <c r="J644" s="796">
        <v>0.12</v>
      </c>
      <c r="K644" s="796">
        <v>0.24</v>
      </c>
      <c r="L644" s="796">
        <v>0.55000000000000004</v>
      </c>
      <c r="M644" s="796">
        <v>0</v>
      </c>
      <c r="N644" s="796">
        <v>0</v>
      </c>
      <c r="O644" s="796">
        <v>0</v>
      </c>
      <c r="P644" s="797">
        <v>0</v>
      </c>
      <c r="Q644" s="798">
        <f t="shared" si="9"/>
        <v>1</v>
      </c>
      <c r="R644" s="792" t="s">
        <v>986</v>
      </c>
      <c r="S644" s="776" t="s">
        <v>964</v>
      </c>
      <c r="T644" s="799" t="s">
        <v>965</v>
      </c>
      <c r="U644" s="776" t="s">
        <v>2045</v>
      </c>
      <c r="V644" s="776" t="s">
        <v>269</v>
      </c>
      <c r="W644" s="776" t="s">
        <v>2708</v>
      </c>
      <c r="X644" s="1278">
        <v>1</v>
      </c>
      <c r="Y644" s="829" t="s">
        <v>966</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961</v>
      </c>
      <c r="BM644" s="788" t="s">
        <v>961</v>
      </c>
      <c r="BN644" s="788" t="s">
        <v>961</v>
      </c>
      <c r="BO644" s="788" t="s">
        <v>961</v>
      </c>
      <c r="BP644" s="799" t="s">
        <v>961</v>
      </c>
      <c r="BQ644" s="811" t="s">
        <v>1854</v>
      </c>
      <c r="BR644" s="803" t="s">
        <v>1854</v>
      </c>
      <c r="BS644" s="803" t="s">
        <v>1854</v>
      </c>
      <c r="BT644" s="803" t="s">
        <v>1854</v>
      </c>
      <c r="BU644" s="808" t="s">
        <v>1854</v>
      </c>
      <c r="BV644" s="811">
        <v>-2</v>
      </c>
      <c r="BW644" s="803">
        <v>-2</v>
      </c>
      <c r="BX644" s="803">
        <v>-2</v>
      </c>
      <c r="BY644" s="803">
        <v>-2</v>
      </c>
      <c r="BZ644" s="803">
        <v>-2</v>
      </c>
      <c r="CA644" s="811" t="s">
        <v>1854</v>
      </c>
      <c r="CB644" s="803" t="s">
        <v>1854</v>
      </c>
      <c r="CC644" s="803" t="s">
        <v>1854</v>
      </c>
      <c r="CD644" s="803" t="s">
        <v>1854</v>
      </c>
      <c r="CE644" s="808" t="s">
        <v>1854</v>
      </c>
      <c r="CF644" s="803" t="s">
        <v>1854</v>
      </c>
      <c r="CG644" s="803" t="s">
        <v>1854</v>
      </c>
      <c r="CH644" s="803" t="s">
        <v>1854</v>
      </c>
      <c r="CI644" s="803" t="s">
        <v>1854</v>
      </c>
      <c r="CJ644" s="803" t="s">
        <v>1854</v>
      </c>
      <c r="CK644" s="811">
        <v>5</v>
      </c>
      <c r="CL644" s="803">
        <v>10</v>
      </c>
      <c r="CM644" s="803">
        <v>15</v>
      </c>
      <c r="CN644" s="803">
        <v>20</v>
      </c>
      <c r="CO644" s="808">
        <v>25</v>
      </c>
      <c r="CP644" s="811" t="s">
        <v>1854</v>
      </c>
      <c r="CQ644" s="803" t="s">
        <v>1854</v>
      </c>
      <c r="CR644" s="803" t="s">
        <v>1854</v>
      </c>
      <c r="CS644" s="803" t="s">
        <v>1854</v>
      </c>
      <c r="CT644" s="808" t="s">
        <v>1854</v>
      </c>
      <c r="CU644" s="1288">
        <v>-0.23599999999999999</v>
      </c>
      <c r="CV644" s="1287" t="s">
        <v>1854</v>
      </c>
      <c r="CW644" s="1287" t="s">
        <v>1854</v>
      </c>
      <c r="CX644" s="1289" t="s">
        <v>1854</v>
      </c>
      <c r="CY644" s="1287">
        <v>0.23599999999999999</v>
      </c>
      <c r="CZ644" s="1287" t="s">
        <v>1854</v>
      </c>
      <c r="DA644" s="1287" t="s">
        <v>1854</v>
      </c>
      <c r="DB644" s="1289" t="s">
        <v>1854</v>
      </c>
      <c r="DC644" s="788"/>
      <c r="DD644" s="816">
        <v>1</v>
      </c>
      <c r="DE644" s="817"/>
    </row>
    <row r="645" spans="1:109" ht="15.75" customHeight="1">
      <c r="A645" s="775" t="s">
        <v>1015</v>
      </c>
      <c r="B645" s="776">
        <v>639</v>
      </c>
      <c r="C645" s="792" t="s">
        <v>4530</v>
      </c>
      <c r="D645" s="776"/>
      <c r="E645" s="776"/>
      <c r="F645" s="788" t="s">
        <v>4531</v>
      </c>
      <c r="G645" s="793" t="s">
        <v>4532</v>
      </c>
      <c r="H645" s="794"/>
      <c r="I645" s="795">
        <v>0.09</v>
      </c>
      <c r="J645" s="796">
        <v>0.12</v>
      </c>
      <c r="K645" s="796">
        <v>0.24</v>
      </c>
      <c r="L645" s="796">
        <v>0.55000000000000004</v>
      </c>
      <c r="M645" s="796">
        <v>0</v>
      </c>
      <c r="N645" s="796">
        <v>0</v>
      </c>
      <c r="O645" s="796">
        <v>0</v>
      </c>
      <c r="P645" s="797">
        <v>0</v>
      </c>
      <c r="Q645" s="798">
        <f t="shared" si="9"/>
        <v>1</v>
      </c>
      <c r="R645" s="792" t="s">
        <v>963</v>
      </c>
      <c r="S645" s="776"/>
      <c r="T645" s="799"/>
      <c r="U645" s="776"/>
      <c r="V645" s="776" t="s">
        <v>269</v>
      </c>
      <c r="W645" s="776" t="s">
        <v>4533</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1854</v>
      </c>
      <c r="AR645" s="803" t="s">
        <v>1854</v>
      </c>
      <c r="AS645" s="803" t="s">
        <v>1854</v>
      </c>
      <c r="AT645" s="803" t="s">
        <v>1854</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1854</v>
      </c>
      <c r="BR645" s="803" t="s">
        <v>1854</v>
      </c>
      <c r="BS645" s="803" t="s">
        <v>1854</v>
      </c>
      <c r="BT645" s="803" t="s">
        <v>1854</v>
      </c>
      <c r="BU645" s="808" t="s">
        <v>1854</v>
      </c>
      <c r="BV645" s="811" t="s">
        <v>1854</v>
      </c>
      <c r="BW645" s="803" t="s">
        <v>1854</v>
      </c>
      <c r="BX645" s="803" t="s">
        <v>1854</v>
      </c>
      <c r="BY645" s="803" t="s">
        <v>1854</v>
      </c>
      <c r="BZ645" s="803" t="s">
        <v>1854</v>
      </c>
      <c r="CA645" s="811" t="s">
        <v>1854</v>
      </c>
      <c r="CB645" s="803" t="s">
        <v>1854</v>
      </c>
      <c r="CC645" s="803" t="s">
        <v>1854</v>
      </c>
      <c r="CD645" s="803" t="s">
        <v>1854</v>
      </c>
      <c r="CE645" s="808" t="s">
        <v>1854</v>
      </c>
      <c r="CF645" s="803" t="s">
        <v>1854</v>
      </c>
      <c r="CG645" s="803" t="s">
        <v>1854</v>
      </c>
      <c r="CH645" s="803" t="s">
        <v>1854</v>
      </c>
      <c r="CI645" s="803" t="s">
        <v>1854</v>
      </c>
      <c r="CJ645" s="803" t="s">
        <v>1854</v>
      </c>
      <c r="CK645" s="811" t="s">
        <v>1854</v>
      </c>
      <c r="CL645" s="803" t="s">
        <v>1854</v>
      </c>
      <c r="CM645" s="803" t="s">
        <v>1854</v>
      </c>
      <c r="CN645" s="803" t="s">
        <v>1854</v>
      </c>
      <c r="CO645" s="808" t="s">
        <v>1854</v>
      </c>
      <c r="CP645" s="811" t="s">
        <v>1854</v>
      </c>
      <c r="CQ645" s="803" t="s">
        <v>1854</v>
      </c>
      <c r="CR645" s="803" t="s">
        <v>1854</v>
      </c>
      <c r="CS645" s="803" t="s">
        <v>1854</v>
      </c>
      <c r="CT645" s="808" t="s">
        <v>1854</v>
      </c>
      <c r="CU645" s="1288" t="s">
        <v>1854</v>
      </c>
      <c r="CV645" s="1287" t="s">
        <v>1854</v>
      </c>
      <c r="CW645" s="1287" t="s">
        <v>1854</v>
      </c>
      <c r="CX645" s="1289" t="s">
        <v>1854</v>
      </c>
      <c r="CY645" s="1287" t="s">
        <v>1854</v>
      </c>
      <c r="CZ645" s="1287" t="s">
        <v>1854</v>
      </c>
      <c r="DA645" s="1287" t="s">
        <v>1854</v>
      </c>
      <c r="DB645" s="1289" t="s">
        <v>1854</v>
      </c>
      <c r="DC645" s="788"/>
      <c r="DD645" s="816"/>
      <c r="DE645" s="817"/>
    </row>
    <row r="646" spans="1:109" ht="15.75" customHeight="1">
      <c r="A646" s="775" t="s">
        <v>1015</v>
      </c>
      <c r="B646" s="776">
        <v>640</v>
      </c>
      <c r="C646" s="792" t="s">
        <v>4534</v>
      </c>
      <c r="D646" s="776" t="s">
        <v>4535</v>
      </c>
      <c r="E646" s="776" t="s">
        <v>1819</v>
      </c>
      <c r="F646" s="788">
        <v>7</v>
      </c>
      <c r="G646" s="793" t="s">
        <v>4536</v>
      </c>
      <c r="H646" s="794" t="s">
        <v>4537</v>
      </c>
      <c r="I646" s="795">
        <v>0.36</v>
      </c>
      <c r="J646" s="796">
        <v>0.26</v>
      </c>
      <c r="K646" s="796">
        <v>0.24</v>
      </c>
      <c r="L646" s="796">
        <v>0.14000000000000001</v>
      </c>
      <c r="M646" s="796">
        <v>0</v>
      </c>
      <c r="N646" s="796">
        <v>0</v>
      </c>
      <c r="O646" s="796">
        <v>0</v>
      </c>
      <c r="P646" s="797">
        <v>0</v>
      </c>
      <c r="Q646" s="798">
        <f t="shared" si="9"/>
        <v>1</v>
      </c>
      <c r="R646" s="792" t="s">
        <v>983</v>
      </c>
      <c r="S646" s="776" t="s">
        <v>964</v>
      </c>
      <c r="T646" s="799" t="s">
        <v>965</v>
      </c>
      <c r="U646" s="776" t="s">
        <v>2313</v>
      </c>
      <c r="V646" s="776" t="s">
        <v>990</v>
      </c>
      <c r="W646" s="776" t="s">
        <v>4538</v>
      </c>
      <c r="X646" s="832">
        <v>0</v>
      </c>
      <c r="Y646" s="829" t="s">
        <v>966</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961</v>
      </c>
      <c r="BM646" s="788" t="s">
        <v>961</v>
      </c>
      <c r="BN646" s="788" t="s">
        <v>961</v>
      </c>
      <c r="BO646" s="788" t="s">
        <v>961</v>
      </c>
      <c r="BP646" s="799" t="s">
        <v>961</v>
      </c>
      <c r="BQ646" s="811" t="s">
        <v>1854</v>
      </c>
      <c r="BR646" s="803" t="s">
        <v>1854</v>
      </c>
      <c r="BS646" s="803" t="s">
        <v>1854</v>
      </c>
      <c r="BT646" s="803" t="s">
        <v>1854</v>
      </c>
      <c r="BU646" s="808" t="s">
        <v>1854</v>
      </c>
      <c r="BV646" s="811" t="s">
        <v>1854</v>
      </c>
      <c r="BW646" s="803" t="s">
        <v>1854</v>
      </c>
      <c r="BX646" s="803" t="s">
        <v>1854</v>
      </c>
      <c r="BY646" s="803" t="s">
        <v>1854</v>
      </c>
      <c r="BZ646" s="803" t="s">
        <v>1854</v>
      </c>
      <c r="CA646" s="811" t="s">
        <v>1854</v>
      </c>
      <c r="CB646" s="803" t="s">
        <v>1854</v>
      </c>
      <c r="CC646" s="803" t="s">
        <v>1854</v>
      </c>
      <c r="CD646" s="803" t="s">
        <v>1854</v>
      </c>
      <c r="CE646" s="808" t="s">
        <v>1854</v>
      </c>
      <c r="CF646" s="803" t="s">
        <v>1854</v>
      </c>
      <c r="CG646" s="803" t="s">
        <v>1854</v>
      </c>
      <c r="CH646" s="803" t="s">
        <v>1854</v>
      </c>
      <c r="CI646" s="803" t="s">
        <v>1854</v>
      </c>
      <c r="CJ646" s="803" t="s">
        <v>1854</v>
      </c>
      <c r="CK646" s="811" t="s">
        <v>1854</v>
      </c>
      <c r="CL646" s="803" t="s">
        <v>1854</v>
      </c>
      <c r="CM646" s="803" t="s">
        <v>1854</v>
      </c>
      <c r="CN646" s="803" t="s">
        <v>1854</v>
      </c>
      <c r="CO646" s="808" t="s">
        <v>1854</v>
      </c>
      <c r="CP646" s="811" t="s">
        <v>1854</v>
      </c>
      <c r="CQ646" s="803" t="s">
        <v>1854</v>
      </c>
      <c r="CR646" s="803" t="s">
        <v>1854</v>
      </c>
      <c r="CS646" s="803" t="s">
        <v>1854</v>
      </c>
      <c r="CT646" s="808" t="s">
        <v>1854</v>
      </c>
      <c r="CU646" s="1288">
        <v>-1.9999999999999999E-6</v>
      </c>
      <c r="CV646" s="1287" t="s">
        <v>1854</v>
      </c>
      <c r="CW646" s="1287" t="s">
        <v>1854</v>
      </c>
      <c r="CX646" s="1289" t="s">
        <v>1854</v>
      </c>
      <c r="CY646" s="1287" t="s">
        <v>1854</v>
      </c>
      <c r="CZ646" s="1287" t="s">
        <v>1854</v>
      </c>
      <c r="DA646" s="1287" t="s">
        <v>1854</v>
      </c>
      <c r="DB646" s="1289" t="s">
        <v>1854</v>
      </c>
      <c r="DC646" s="788"/>
      <c r="DD646" s="816">
        <v>1</v>
      </c>
      <c r="DE646" s="817"/>
    </row>
    <row r="647" spans="1:109" ht="15.75" customHeight="1">
      <c r="A647" s="775" t="s">
        <v>1015</v>
      </c>
      <c r="B647" s="776">
        <v>641</v>
      </c>
      <c r="C647" s="792" t="s">
        <v>4539</v>
      </c>
      <c r="D647" s="776" t="s">
        <v>4505</v>
      </c>
      <c r="E647" s="776" t="s">
        <v>1801</v>
      </c>
      <c r="F647" s="788">
        <v>8</v>
      </c>
      <c r="G647" s="793" t="s">
        <v>4540</v>
      </c>
      <c r="H647" s="794" t="s">
        <v>4541</v>
      </c>
      <c r="I647" s="795">
        <v>0</v>
      </c>
      <c r="J647" s="796">
        <v>7.0000000000000007E-2</v>
      </c>
      <c r="K647" s="796">
        <v>0.28999999999999998</v>
      </c>
      <c r="L647" s="796">
        <v>0.64</v>
      </c>
      <c r="M647" s="796">
        <v>0</v>
      </c>
      <c r="N647" s="796">
        <v>0</v>
      </c>
      <c r="O647" s="796">
        <v>0</v>
      </c>
      <c r="P647" s="797">
        <v>0</v>
      </c>
      <c r="Q647" s="798">
        <f t="shared" si="9"/>
        <v>1</v>
      </c>
      <c r="R647" s="792" t="s">
        <v>963</v>
      </c>
      <c r="S647" s="776"/>
      <c r="T647" s="799"/>
      <c r="U647" s="776" t="s">
        <v>1816</v>
      </c>
      <c r="V647" s="776" t="s">
        <v>117</v>
      </c>
      <c r="W647" s="776" t="s">
        <v>4542</v>
      </c>
      <c r="X647" s="1313">
        <v>0</v>
      </c>
      <c r="Y647" s="829" t="s">
        <v>966</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1854</v>
      </c>
      <c r="BR647" s="803" t="s">
        <v>1854</v>
      </c>
      <c r="BS647" s="803" t="s">
        <v>1854</v>
      </c>
      <c r="BT647" s="803" t="s">
        <v>1854</v>
      </c>
      <c r="BU647" s="808" t="s">
        <v>1854</v>
      </c>
      <c r="BV647" s="811" t="s">
        <v>1854</v>
      </c>
      <c r="BW647" s="803" t="s">
        <v>1854</v>
      </c>
      <c r="BX647" s="803" t="s">
        <v>1854</v>
      </c>
      <c r="BY647" s="803" t="s">
        <v>1854</v>
      </c>
      <c r="BZ647" s="803" t="s">
        <v>1854</v>
      </c>
      <c r="CA647" s="811" t="s">
        <v>1854</v>
      </c>
      <c r="CB647" s="803" t="s">
        <v>1854</v>
      </c>
      <c r="CC647" s="803" t="s">
        <v>1854</v>
      </c>
      <c r="CD647" s="803" t="s">
        <v>1854</v>
      </c>
      <c r="CE647" s="808" t="s">
        <v>1854</v>
      </c>
      <c r="CF647" s="803" t="s">
        <v>1854</v>
      </c>
      <c r="CG647" s="803" t="s">
        <v>1854</v>
      </c>
      <c r="CH647" s="803" t="s">
        <v>1854</v>
      </c>
      <c r="CI647" s="803" t="s">
        <v>1854</v>
      </c>
      <c r="CJ647" s="803" t="s">
        <v>1854</v>
      </c>
      <c r="CK647" s="811" t="s">
        <v>1854</v>
      </c>
      <c r="CL647" s="803" t="s">
        <v>1854</v>
      </c>
      <c r="CM647" s="803" t="s">
        <v>1854</v>
      </c>
      <c r="CN647" s="803" t="s">
        <v>1854</v>
      </c>
      <c r="CO647" s="808" t="s">
        <v>1854</v>
      </c>
      <c r="CP647" s="811" t="s">
        <v>1854</v>
      </c>
      <c r="CQ647" s="803" t="s">
        <v>1854</v>
      </c>
      <c r="CR647" s="803" t="s">
        <v>1854</v>
      </c>
      <c r="CS647" s="803" t="s">
        <v>1854</v>
      </c>
      <c r="CT647" s="808" t="s">
        <v>1854</v>
      </c>
      <c r="CU647" s="1288" t="s">
        <v>1854</v>
      </c>
      <c r="CV647" s="1287" t="s">
        <v>1854</v>
      </c>
      <c r="CW647" s="1287" t="s">
        <v>1854</v>
      </c>
      <c r="CX647" s="1289" t="s">
        <v>1854</v>
      </c>
      <c r="CY647" s="1287" t="s">
        <v>1854</v>
      </c>
      <c r="CZ647" s="1287" t="s">
        <v>1854</v>
      </c>
      <c r="DA647" s="1287" t="s">
        <v>1854</v>
      </c>
      <c r="DB647" s="1289" t="s">
        <v>1854</v>
      </c>
      <c r="DC647" s="788"/>
      <c r="DD647" s="816">
        <v>1</v>
      </c>
      <c r="DE647" s="817"/>
    </row>
    <row r="648" spans="1:109" ht="15.75" customHeight="1">
      <c r="A648" s="775" t="s">
        <v>1015</v>
      </c>
      <c r="B648" s="776">
        <v>642</v>
      </c>
      <c r="C648" s="792" t="s">
        <v>4543</v>
      </c>
      <c r="D648" s="776" t="s">
        <v>4535</v>
      </c>
      <c r="E648" s="776" t="s">
        <v>1819</v>
      </c>
      <c r="F648" s="788">
        <v>9</v>
      </c>
      <c r="G648" s="793" t="s">
        <v>4544</v>
      </c>
      <c r="H648" s="794" t="s">
        <v>4545</v>
      </c>
      <c r="I648" s="795">
        <v>0</v>
      </c>
      <c r="J648" s="796">
        <v>0.32</v>
      </c>
      <c r="K648" s="796">
        <v>0.68</v>
      </c>
      <c r="L648" s="796">
        <v>0</v>
      </c>
      <c r="M648" s="796">
        <v>0</v>
      </c>
      <c r="N648" s="796">
        <v>0</v>
      </c>
      <c r="O648" s="796">
        <v>0</v>
      </c>
      <c r="P648" s="797">
        <v>0</v>
      </c>
      <c r="Q648" s="798">
        <f t="shared" si="9"/>
        <v>1</v>
      </c>
      <c r="R648" s="792" t="s">
        <v>986</v>
      </c>
      <c r="S648" s="776" t="s">
        <v>964</v>
      </c>
      <c r="T648" s="799" t="s">
        <v>965</v>
      </c>
      <c r="U648" s="776" t="s">
        <v>1967</v>
      </c>
      <c r="V648" s="776" t="s">
        <v>990</v>
      </c>
      <c r="W648" s="776" t="s">
        <v>4546</v>
      </c>
      <c r="X648" s="832">
        <v>2</v>
      </c>
      <c r="Y648" s="829" t="s">
        <v>966</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961</v>
      </c>
      <c r="BM648" s="788" t="s">
        <v>961</v>
      </c>
      <c r="BN648" s="788" t="s">
        <v>961</v>
      </c>
      <c r="BO648" s="788" t="s">
        <v>961</v>
      </c>
      <c r="BP648" s="799" t="s">
        <v>961</v>
      </c>
      <c r="BQ648" s="811" t="s">
        <v>1854</v>
      </c>
      <c r="BR648" s="803" t="s">
        <v>1854</v>
      </c>
      <c r="BS648" s="803" t="s">
        <v>1854</v>
      </c>
      <c r="BT648" s="803" t="s">
        <v>1854</v>
      </c>
      <c r="BU648" s="808" t="s">
        <v>1854</v>
      </c>
      <c r="BV648" s="811" t="s">
        <v>1854</v>
      </c>
      <c r="BW648" s="803" t="s">
        <v>1854</v>
      </c>
      <c r="BX648" s="803" t="s">
        <v>1854</v>
      </c>
      <c r="BY648" s="803" t="s">
        <v>1854</v>
      </c>
      <c r="BZ648" s="803" t="s">
        <v>1854</v>
      </c>
      <c r="CA648" s="811" t="s">
        <v>1854</v>
      </c>
      <c r="CB648" s="803" t="s">
        <v>1854</v>
      </c>
      <c r="CC648" s="803" t="s">
        <v>1854</v>
      </c>
      <c r="CD648" s="803" t="s">
        <v>1854</v>
      </c>
      <c r="CE648" s="808" t="s">
        <v>1854</v>
      </c>
      <c r="CF648" s="803" t="s">
        <v>1854</v>
      </c>
      <c r="CG648" s="803" t="s">
        <v>1854</v>
      </c>
      <c r="CH648" s="803" t="s">
        <v>1854</v>
      </c>
      <c r="CI648" s="803" t="s">
        <v>1854</v>
      </c>
      <c r="CJ648" s="803" t="s">
        <v>1854</v>
      </c>
      <c r="CK648" s="811" t="s">
        <v>1854</v>
      </c>
      <c r="CL648" s="803" t="s">
        <v>1854</v>
      </c>
      <c r="CM648" s="803" t="s">
        <v>1854</v>
      </c>
      <c r="CN648" s="803" t="s">
        <v>1854</v>
      </c>
      <c r="CO648" s="808" t="s">
        <v>1854</v>
      </c>
      <c r="CP648" s="811" t="s">
        <v>1854</v>
      </c>
      <c r="CQ648" s="803" t="s">
        <v>1854</v>
      </c>
      <c r="CR648" s="803" t="s">
        <v>1854</v>
      </c>
      <c r="CS648" s="803" t="s">
        <v>1854</v>
      </c>
      <c r="CT648" s="808" t="s">
        <v>1854</v>
      </c>
      <c r="CU648" s="1288">
        <v>-1.47E-2</v>
      </c>
      <c r="CV648" s="1287" t="s">
        <v>1854</v>
      </c>
      <c r="CW648" s="1287" t="s">
        <v>1854</v>
      </c>
      <c r="CX648" s="1289" t="s">
        <v>1854</v>
      </c>
      <c r="CY648" s="1287">
        <v>1.47E-2</v>
      </c>
      <c r="CZ648" s="1287" t="s">
        <v>1854</v>
      </c>
      <c r="DA648" s="1287" t="s">
        <v>1854</v>
      </c>
      <c r="DB648" s="1289" t="s">
        <v>1854</v>
      </c>
      <c r="DC648" s="788"/>
      <c r="DD648" s="816">
        <v>1</v>
      </c>
      <c r="DE648" s="817"/>
    </row>
    <row r="649" spans="1:109" ht="15.75" customHeight="1">
      <c r="A649" s="775" t="s">
        <v>1015</v>
      </c>
      <c r="B649" s="776">
        <v>643</v>
      </c>
      <c r="C649" s="792" t="s">
        <v>4547</v>
      </c>
      <c r="D649" s="776" t="s">
        <v>4548</v>
      </c>
      <c r="E649" s="776" t="s">
        <v>1819</v>
      </c>
      <c r="F649" s="788">
        <v>10</v>
      </c>
      <c r="G649" s="793" t="s">
        <v>1847</v>
      </c>
      <c r="H649" s="794" t="s">
        <v>4549</v>
      </c>
      <c r="I649" s="795">
        <v>0</v>
      </c>
      <c r="J649" s="796">
        <v>0.26</v>
      </c>
      <c r="K649" s="796">
        <v>0.74</v>
      </c>
      <c r="L649" s="796">
        <v>0</v>
      </c>
      <c r="M649" s="796">
        <v>0</v>
      </c>
      <c r="N649" s="796">
        <v>0</v>
      </c>
      <c r="O649" s="796">
        <v>0</v>
      </c>
      <c r="P649" s="797">
        <v>0</v>
      </c>
      <c r="Q649" s="798">
        <f t="shared" ref="Q649:Q712" si="10">SUM(I649:P649)</f>
        <v>1</v>
      </c>
      <c r="R649" s="792" t="s">
        <v>986</v>
      </c>
      <c r="S649" s="776" t="s">
        <v>964</v>
      </c>
      <c r="T649" s="799" t="s">
        <v>965</v>
      </c>
      <c r="U649" s="776" t="s">
        <v>1031</v>
      </c>
      <c r="V649" s="776" t="s">
        <v>1039</v>
      </c>
      <c r="W649" s="776" t="s">
        <v>3072</v>
      </c>
      <c r="X649" s="1278">
        <v>2</v>
      </c>
      <c r="Y649" s="829" t="s">
        <v>966</v>
      </c>
      <c r="Z649" s="793" t="s">
        <v>1847</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1015</v>
      </c>
      <c r="B650" s="776">
        <v>644</v>
      </c>
      <c r="C650" s="792" t="s">
        <v>4550</v>
      </c>
      <c r="D650" s="776" t="s">
        <v>4505</v>
      </c>
      <c r="E650" s="776" t="s">
        <v>1819</v>
      </c>
      <c r="F650" s="788">
        <v>11</v>
      </c>
      <c r="G650" s="793" t="s">
        <v>4551</v>
      </c>
      <c r="H650" s="794" t="s">
        <v>4552</v>
      </c>
      <c r="I650" s="795">
        <v>0</v>
      </c>
      <c r="J650" s="796">
        <v>0</v>
      </c>
      <c r="K650" s="796">
        <v>0</v>
      </c>
      <c r="L650" s="796">
        <v>0</v>
      </c>
      <c r="M650" s="796">
        <v>1</v>
      </c>
      <c r="N650" s="796">
        <v>0</v>
      </c>
      <c r="O650" s="796">
        <v>0</v>
      </c>
      <c r="P650" s="797">
        <v>0</v>
      </c>
      <c r="Q650" s="798">
        <f t="shared" si="10"/>
        <v>1</v>
      </c>
      <c r="R650" s="792" t="s">
        <v>963</v>
      </c>
      <c r="S650" s="776"/>
      <c r="T650" s="799"/>
      <c r="U650" s="776" t="s">
        <v>2030</v>
      </c>
      <c r="V650" s="776" t="s">
        <v>269</v>
      </c>
      <c r="W650" s="776" t="s">
        <v>4553</v>
      </c>
      <c r="X650" s="1313">
        <v>0</v>
      </c>
      <c r="Y650" s="829" t="s">
        <v>966</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1854</v>
      </c>
      <c r="BR650" s="803" t="s">
        <v>1854</v>
      </c>
      <c r="BS650" s="803" t="s">
        <v>1854</v>
      </c>
      <c r="BT650" s="803" t="s">
        <v>1854</v>
      </c>
      <c r="BU650" s="808" t="s">
        <v>1854</v>
      </c>
      <c r="BV650" s="811" t="s">
        <v>1854</v>
      </c>
      <c r="BW650" s="803" t="s">
        <v>1854</v>
      </c>
      <c r="BX650" s="803" t="s">
        <v>1854</v>
      </c>
      <c r="BY650" s="803" t="s">
        <v>1854</v>
      </c>
      <c r="BZ650" s="803" t="s">
        <v>1854</v>
      </c>
      <c r="CA650" s="811" t="s">
        <v>1854</v>
      </c>
      <c r="CB650" s="803" t="s">
        <v>1854</v>
      </c>
      <c r="CC650" s="803" t="s">
        <v>1854</v>
      </c>
      <c r="CD650" s="803" t="s">
        <v>1854</v>
      </c>
      <c r="CE650" s="808" t="s">
        <v>1854</v>
      </c>
      <c r="CF650" s="803" t="s">
        <v>1854</v>
      </c>
      <c r="CG650" s="803" t="s">
        <v>1854</v>
      </c>
      <c r="CH650" s="803" t="s">
        <v>1854</v>
      </c>
      <c r="CI650" s="803" t="s">
        <v>1854</v>
      </c>
      <c r="CJ650" s="803" t="s">
        <v>1854</v>
      </c>
      <c r="CK650" s="811" t="s">
        <v>1854</v>
      </c>
      <c r="CL650" s="803" t="s">
        <v>1854</v>
      </c>
      <c r="CM650" s="803" t="s">
        <v>1854</v>
      </c>
      <c r="CN650" s="803" t="s">
        <v>1854</v>
      </c>
      <c r="CO650" s="808" t="s">
        <v>1854</v>
      </c>
      <c r="CP650" s="811" t="s">
        <v>1854</v>
      </c>
      <c r="CQ650" s="803" t="s">
        <v>1854</v>
      </c>
      <c r="CR650" s="803" t="s">
        <v>1854</v>
      </c>
      <c r="CS650" s="803" t="s">
        <v>1854</v>
      </c>
      <c r="CT650" s="808" t="s">
        <v>1854</v>
      </c>
      <c r="CU650" s="1288" t="s">
        <v>1854</v>
      </c>
      <c r="CV650" s="1287" t="s">
        <v>1854</v>
      </c>
      <c r="CW650" s="1287" t="s">
        <v>1854</v>
      </c>
      <c r="CX650" s="1289" t="s">
        <v>1854</v>
      </c>
      <c r="CY650" s="1287" t="s">
        <v>1854</v>
      </c>
      <c r="CZ650" s="1287" t="s">
        <v>1854</v>
      </c>
      <c r="DA650" s="1287" t="s">
        <v>1854</v>
      </c>
      <c r="DB650" s="1289" t="s">
        <v>1854</v>
      </c>
      <c r="DC650" s="788"/>
      <c r="DD650" s="816">
        <v>1</v>
      </c>
      <c r="DE650" s="817"/>
    </row>
    <row r="651" spans="1:109" ht="15.75" customHeight="1">
      <c r="A651" s="775" t="s">
        <v>1015</v>
      </c>
      <c r="B651" s="776">
        <v>645</v>
      </c>
      <c r="C651" s="792" t="s">
        <v>4554</v>
      </c>
      <c r="D651" s="776" t="s">
        <v>4548</v>
      </c>
      <c r="E651" s="776" t="s">
        <v>1808</v>
      </c>
      <c r="F651" s="788">
        <v>12</v>
      </c>
      <c r="G651" s="793" t="s">
        <v>4555</v>
      </c>
      <c r="H651" s="794" t="s">
        <v>4556</v>
      </c>
      <c r="I651" s="795">
        <v>0</v>
      </c>
      <c r="J651" s="796">
        <v>0</v>
      </c>
      <c r="K651" s="796">
        <v>0</v>
      </c>
      <c r="L651" s="796">
        <v>0</v>
      </c>
      <c r="M651" s="796">
        <v>1</v>
      </c>
      <c r="N651" s="796">
        <v>0</v>
      </c>
      <c r="O651" s="796">
        <v>0</v>
      </c>
      <c r="P651" s="797">
        <v>0</v>
      </c>
      <c r="Q651" s="798">
        <f t="shared" si="10"/>
        <v>1</v>
      </c>
      <c r="R651" s="792" t="s">
        <v>963</v>
      </c>
      <c r="S651" s="776"/>
      <c r="T651" s="799"/>
      <c r="U651" s="776" t="s">
        <v>2030</v>
      </c>
      <c r="V651" s="776" t="s">
        <v>990</v>
      </c>
      <c r="W651" s="776" t="s">
        <v>4557</v>
      </c>
      <c r="X651" s="832">
        <v>0</v>
      </c>
      <c r="Y651" s="829" t="s">
        <v>966</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1854</v>
      </c>
      <c r="BR651" s="803" t="s">
        <v>1854</v>
      </c>
      <c r="BS651" s="803" t="s">
        <v>1854</v>
      </c>
      <c r="BT651" s="803" t="s">
        <v>1854</v>
      </c>
      <c r="BU651" s="808" t="s">
        <v>1854</v>
      </c>
      <c r="BV651" s="811" t="s">
        <v>1854</v>
      </c>
      <c r="BW651" s="803" t="s">
        <v>1854</v>
      </c>
      <c r="BX651" s="803" t="s">
        <v>1854</v>
      </c>
      <c r="BY651" s="803" t="s">
        <v>1854</v>
      </c>
      <c r="BZ651" s="803" t="s">
        <v>1854</v>
      </c>
      <c r="CA651" s="811" t="s">
        <v>1854</v>
      </c>
      <c r="CB651" s="803" t="s">
        <v>1854</v>
      </c>
      <c r="CC651" s="803" t="s">
        <v>1854</v>
      </c>
      <c r="CD651" s="803" t="s">
        <v>1854</v>
      </c>
      <c r="CE651" s="808" t="s">
        <v>1854</v>
      </c>
      <c r="CF651" s="803" t="s">
        <v>1854</v>
      </c>
      <c r="CG651" s="803" t="s">
        <v>1854</v>
      </c>
      <c r="CH651" s="803" t="s">
        <v>1854</v>
      </c>
      <c r="CI651" s="803" t="s">
        <v>1854</v>
      </c>
      <c r="CJ651" s="803" t="s">
        <v>1854</v>
      </c>
      <c r="CK651" s="811" t="s">
        <v>1854</v>
      </c>
      <c r="CL651" s="803" t="s">
        <v>1854</v>
      </c>
      <c r="CM651" s="803" t="s">
        <v>1854</v>
      </c>
      <c r="CN651" s="803" t="s">
        <v>1854</v>
      </c>
      <c r="CO651" s="808" t="s">
        <v>1854</v>
      </c>
      <c r="CP651" s="811" t="s">
        <v>1854</v>
      </c>
      <c r="CQ651" s="803" t="s">
        <v>1854</v>
      </c>
      <c r="CR651" s="803" t="s">
        <v>1854</v>
      </c>
      <c r="CS651" s="803" t="s">
        <v>1854</v>
      </c>
      <c r="CT651" s="808" t="s">
        <v>1854</v>
      </c>
      <c r="CU651" s="1288" t="s">
        <v>1854</v>
      </c>
      <c r="CV651" s="1287" t="s">
        <v>1854</v>
      </c>
      <c r="CW651" s="1287" t="s">
        <v>1854</v>
      </c>
      <c r="CX651" s="1289" t="s">
        <v>1854</v>
      </c>
      <c r="CY651" s="1287" t="s">
        <v>1854</v>
      </c>
      <c r="CZ651" s="1287" t="s">
        <v>1854</v>
      </c>
      <c r="DA651" s="1287" t="s">
        <v>1854</v>
      </c>
      <c r="DB651" s="1289" t="s">
        <v>1854</v>
      </c>
      <c r="DC651" s="788"/>
      <c r="DD651" s="816">
        <v>1</v>
      </c>
      <c r="DE651" s="817"/>
    </row>
    <row r="652" spans="1:109" ht="15.75" customHeight="1">
      <c r="A652" s="775" t="s">
        <v>1015</v>
      </c>
      <c r="B652" s="776">
        <v>646</v>
      </c>
      <c r="C652" s="792" t="s">
        <v>4558</v>
      </c>
      <c r="D652" s="776" t="s">
        <v>4505</v>
      </c>
      <c r="E652" s="776" t="s">
        <v>1808</v>
      </c>
      <c r="F652" s="788">
        <v>13</v>
      </c>
      <c r="G652" s="793" t="s">
        <v>4559</v>
      </c>
      <c r="H652" s="794" t="s">
        <v>4560</v>
      </c>
      <c r="I652" s="795">
        <v>0</v>
      </c>
      <c r="J652" s="796">
        <v>0</v>
      </c>
      <c r="K652" s="796">
        <v>0</v>
      </c>
      <c r="L652" s="796">
        <v>0</v>
      </c>
      <c r="M652" s="796">
        <v>1</v>
      </c>
      <c r="N652" s="796">
        <v>0</v>
      </c>
      <c r="O652" s="796">
        <v>0</v>
      </c>
      <c r="P652" s="797">
        <v>0</v>
      </c>
      <c r="Q652" s="798">
        <f t="shared" si="10"/>
        <v>1</v>
      </c>
      <c r="R652" s="792" t="s">
        <v>963</v>
      </c>
      <c r="S652" s="776"/>
      <c r="T652" s="799"/>
      <c r="U652" s="776" t="s">
        <v>2030</v>
      </c>
      <c r="V652" s="776" t="s">
        <v>269</v>
      </c>
      <c r="W652" s="776" t="s">
        <v>4561</v>
      </c>
      <c r="X652" s="832">
        <v>2</v>
      </c>
      <c r="Y652" s="829" t="s">
        <v>977</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1854</v>
      </c>
      <c r="BR652" s="803" t="s">
        <v>1854</v>
      </c>
      <c r="BS652" s="803" t="s">
        <v>1854</v>
      </c>
      <c r="BT652" s="803" t="s">
        <v>1854</v>
      </c>
      <c r="BU652" s="808" t="s">
        <v>1854</v>
      </c>
      <c r="BV652" s="811" t="s">
        <v>1854</v>
      </c>
      <c r="BW652" s="803" t="s">
        <v>1854</v>
      </c>
      <c r="BX652" s="803" t="s">
        <v>1854</v>
      </c>
      <c r="BY652" s="803" t="s">
        <v>1854</v>
      </c>
      <c r="BZ652" s="803" t="s">
        <v>1854</v>
      </c>
      <c r="CA652" s="811" t="s">
        <v>1854</v>
      </c>
      <c r="CB652" s="803" t="s">
        <v>1854</v>
      </c>
      <c r="CC652" s="803" t="s">
        <v>1854</v>
      </c>
      <c r="CD652" s="803" t="s">
        <v>1854</v>
      </c>
      <c r="CE652" s="808" t="s">
        <v>1854</v>
      </c>
      <c r="CF652" s="803" t="s">
        <v>1854</v>
      </c>
      <c r="CG652" s="803" t="s">
        <v>1854</v>
      </c>
      <c r="CH652" s="803" t="s">
        <v>1854</v>
      </c>
      <c r="CI652" s="803" t="s">
        <v>1854</v>
      </c>
      <c r="CJ652" s="803" t="s">
        <v>1854</v>
      </c>
      <c r="CK652" s="811" t="s">
        <v>1854</v>
      </c>
      <c r="CL652" s="803" t="s">
        <v>1854</v>
      </c>
      <c r="CM652" s="803" t="s">
        <v>1854</v>
      </c>
      <c r="CN652" s="803" t="s">
        <v>1854</v>
      </c>
      <c r="CO652" s="808" t="s">
        <v>1854</v>
      </c>
      <c r="CP652" s="811" t="s">
        <v>1854</v>
      </c>
      <c r="CQ652" s="803" t="s">
        <v>1854</v>
      </c>
      <c r="CR652" s="803" t="s">
        <v>1854</v>
      </c>
      <c r="CS652" s="803" t="s">
        <v>1854</v>
      </c>
      <c r="CT652" s="808" t="s">
        <v>1854</v>
      </c>
      <c r="CU652" s="1288" t="s">
        <v>1854</v>
      </c>
      <c r="CV652" s="1287" t="s">
        <v>1854</v>
      </c>
      <c r="CW652" s="1287" t="s">
        <v>1854</v>
      </c>
      <c r="CX652" s="1289" t="s">
        <v>1854</v>
      </c>
      <c r="CY652" s="1287" t="s">
        <v>1854</v>
      </c>
      <c r="CZ652" s="1287" t="s">
        <v>1854</v>
      </c>
      <c r="DA652" s="1287" t="s">
        <v>1854</v>
      </c>
      <c r="DB652" s="1289" t="s">
        <v>1854</v>
      </c>
      <c r="DC652" s="788"/>
      <c r="DD652" s="816">
        <v>1</v>
      </c>
      <c r="DE652" s="817"/>
    </row>
    <row r="653" spans="1:109" ht="15.75" customHeight="1">
      <c r="A653" s="775" t="s">
        <v>1015</v>
      </c>
      <c r="B653" s="776">
        <v>647</v>
      </c>
      <c r="C653" s="792" t="s">
        <v>4562</v>
      </c>
      <c r="D653" s="776" t="s">
        <v>4548</v>
      </c>
      <c r="E653" s="776" t="s">
        <v>1819</v>
      </c>
      <c r="F653" s="788">
        <v>14</v>
      </c>
      <c r="G653" s="793" t="s">
        <v>4563</v>
      </c>
      <c r="H653" s="794" t="s">
        <v>4564</v>
      </c>
      <c r="I653" s="795">
        <v>0</v>
      </c>
      <c r="J653" s="796">
        <v>0</v>
      </c>
      <c r="K653" s="796">
        <v>0</v>
      </c>
      <c r="L653" s="796">
        <v>0</v>
      </c>
      <c r="M653" s="796">
        <v>1</v>
      </c>
      <c r="N653" s="796">
        <v>0</v>
      </c>
      <c r="O653" s="796">
        <v>0</v>
      </c>
      <c r="P653" s="797">
        <v>0</v>
      </c>
      <c r="Q653" s="798">
        <f t="shared" si="10"/>
        <v>1</v>
      </c>
      <c r="R653" s="792" t="s">
        <v>963</v>
      </c>
      <c r="S653" s="776"/>
      <c r="T653" s="799"/>
      <c r="U653" s="776" t="s">
        <v>2030</v>
      </c>
      <c r="V653" s="776" t="s">
        <v>269</v>
      </c>
      <c r="W653" s="776" t="s">
        <v>2032</v>
      </c>
      <c r="X653" s="832">
        <v>0</v>
      </c>
      <c r="Y653" s="829" t="s">
        <v>966</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1854</v>
      </c>
      <c r="BR653" s="803" t="s">
        <v>1854</v>
      </c>
      <c r="BS653" s="803" t="s">
        <v>1854</v>
      </c>
      <c r="BT653" s="803" t="s">
        <v>1854</v>
      </c>
      <c r="BU653" s="808" t="s">
        <v>1854</v>
      </c>
      <c r="BV653" s="811" t="s">
        <v>1854</v>
      </c>
      <c r="BW653" s="803" t="s">
        <v>1854</v>
      </c>
      <c r="BX653" s="803" t="s">
        <v>1854</v>
      </c>
      <c r="BY653" s="803" t="s">
        <v>1854</v>
      </c>
      <c r="BZ653" s="803" t="s">
        <v>1854</v>
      </c>
      <c r="CA653" s="811" t="s">
        <v>1854</v>
      </c>
      <c r="CB653" s="803" t="s">
        <v>1854</v>
      </c>
      <c r="CC653" s="803" t="s">
        <v>1854</v>
      </c>
      <c r="CD653" s="803" t="s">
        <v>1854</v>
      </c>
      <c r="CE653" s="808" t="s">
        <v>1854</v>
      </c>
      <c r="CF653" s="803" t="s">
        <v>1854</v>
      </c>
      <c r="CG653" s="803" t="s">
        <v>1854</v>
      </c>
      <c r="CH653" s="803" t="s">
        <v>1854</v>
      </c>
      <c r="CI653" s="803" t="s">
        <v>1854</v>
      </c>
      <c r="CJ653" s="803" t="s">
        <v>1854</v>
      </c>
      <c r="CK653" s="811" t="s">
        <v>1854</v>
      </c>
      <c r="CL653" s="803" t="s">
        <v>1854</v>
      </c>
      <c r="CM653" s="803" t="s">
        <v>1854</v>
      </c>
      <c r="CN653" s="803" t="s">
        <v>1854</v>
      </c>
      <c r="CO653" s="808" t="s">
        <v>1854</v>
      </c>
      <c r="CP653" s="811" t="s">
        <v>1854</v>
      </c>
      <c r="CQ653" s="803" t="s">
        <v>1854</v>
      </c>
      <c r="CR653" s="803" t="s">
        <v>1854</v>
      </c>
      <c r="CS653" s="803" t="s">
        <v>1854</v>
      </c>
      <c r="CT653" s="808" t="s">
        <v>1854</v>
      </c>
      <c r="CU653" s="1288" t="s">
        <v>1854</v>
      </c>
      <c r="CV653" s="1287" t="s">
        <v>1854</v>
      </c>
      <c r="CW653" s="1287" t="s">
        <v>1854</v>
      </c>
      <c r="CX653" s="1289" t="s">
        <v>1854</v>
      </c>
      <c r="CY653" s="1287" t="s">
        <v>1854</v>
      </c>
      <c r="CZ653" s="1287" t="s">
        <v>1854</v>
      </c>
      <c r="DA653" s="1287" t="s">
        <v>1854</v>
      </c>
      <c r="DB653" s="1289" t="s">
        <v>1854</v>
      </c>
      <c r="DC653" s="788"/>
      <c r="DD653" s="816">
        <v>1</v>
      </c>
      <c r="DE653" s="817"/>
    </row>
    <row r="654" spans="1:109" ht="15.75" customHeight="1">
      <c r="A654" s="775" t="s">
        <v>1015</v>
      </c>
      <c r="B654" s="776">
        <v>648</v>
      </c>
      <c r="C654" s="792" t="s">
        <v>4565</v>
      </c>
      <c r="D654" s="776" t="s">
        <v>4548</v>
      </c>
      <c r="E654" s="776" t="s">
        <v>1819</v>
      </c>
      <c r="F654" s="788">
        <v>15</v>
      </c>
      <c r="G654" s="793" t="s">
        <v>4566</v>
      </c>
      <c r="H654" s="794" t="s">
        <v>4567</v>
      </c>
      <c r="I654" s="795">
        <v>0</v>
      </c>
      <c r="J654" s="796">
        <v>0</v>
      </c>
      <c r="K654" s="796">
        <v>0</v>
      </c>
      <c r="L654" s="796">
        <v>0</v>
      </c>
      <c r="M654" s="796">
        <v>1</v>
      </c>
      <c r="N654" s="796">
        <v>0</v>
      </c>
      <c r="O654" s="796">
        <v>0</v>
      </c>
      <c r="P654" s="797">
        <v>0</v>
      </c>
      <c r="Q654" s="798">
        <f t="shared" si="10"/>
        <v>1</v>
      </c>
      <c r="R654" s="792" t="s">
        <v>963</v>
      </c>
      <c r="S654" s="776"/>
      <c r="T654" s="799"/>
      <c r="U654" s="776" t="s">
        <v>2030</v>
      </c>
      <c r="V654" s="776" t="s">
        <v>269</v>
      </c>
      <c r="W654" s="776" t="s">
        <v>4568</v>
      </c>
      <c r="X654" s="832">
        <v>0</v>
      </c>
      <c r="Y654" s="829" t="s">
        <v>966</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1854</v>
      </c>
      <c r="BR654" s="803" t="s">
        <v>1854</v>
      </c>
      <c r="BS654" s="803" t="s">
        <v>1854</v>
      </c>
      <c r="BT654" s="803" t="s">
        <v>1854</v>
      </c>
      <c r="BU654" s="808" t="s">
        <v>1854</v>
      </c>
      <c r="BV654" s="811" t="s">
        <v>1854</v>
      </c>
      <c r="BW654" s="803" t="s">
        <v>1854</v>
      </c>
      <c r="BX654" s="803" t="s">
        <v>1854</v>
      </c>
      <c r="BY654" s="803" t="s">
        <v>1854</v>
      </c>
      <c r="BZ654" s="803" t="s">
        <v>1854</v>
      </c>
      <c r="CA654" s="811" t="s">
        <v>1854</v>
      </c>
      <c r="CB654" s="803" t="s">
        <v>1854</v>
      </c>
      <c r="CC654" s="803" t="s">
        <v>1854</v>
      </c>
      <c r="CD654" s="803" t="s">
        <v>1854</v>
      </c>
      <c r="CE654" s="808" t="s">
        <v>1854</v>
      </c>
      <c r="CF654" s="803" t="s">
        <v>1854</v>
      </c>
      <c r="CG654" s="803" t="s">
        <v>1854</v>
      </c>
      <c r="CH654" s="803" t="s">
        <v>1854</v>
      </c>
      <c r="CI654" s="803" t="s">
        <v>1854</v>
      </c>
      <c r="CJ654" s="803" t="s">
        <v>1854</v>
      </c>
      <c r="CK654" s="811" t="s">
        <v>1854</v>
      </c>
      <c r="CL654" s="803" t="s">
        <v>1854</v>
      </c>
      <c r="CM654" s="803" t="s">
        <v>1854</v>
      </c>
      <c r="CN654" s="803" t="s">
        <v>1854</v>
      </c>
      <c r="CO654" s="808" t="s">
        <v>1854</v>
      </c>
      <c r="CP654" s="811" t="s">
        <v>1854</v>
      </c>
      <c r="CQ654" s="803" t="s">
        <v>1854</v>
      </c>
      <c r="CR654" s="803" t="s">
        <v>1854</v>
      </c>
      <c r="CS654" s="803" t="s">
        <v>1854</v>
      </c>
      <c r="CT654" s="808" t="s">
        <v>1854</v>
      </c>
      <c r="CU654" s="1288" t="s">
        <v>1854</v>
      </c>
      <c r="CV654" s="1287" t="s">
        <v>1854</v>
      </c>
      <c r="CW654" s="1287" t="s">
        <v>1854</v>
      </c>
      <c r="CX654" s="1289" t="s">
        <v>1854</v>
      </c>
      <c r="CY654" s="1287" t="s">
        <v>1854</v>
      </c>
      <c r="CZ654" s="1287" t="s">
        <v>1854</v>
      </c>
      <c r="DA654" s="1287" t="s">
        <v>1854</v>
      </c>
      <c r="DB654" s="1289" t="s">
        <v>1854</v>
      </c>
      <c r="DC654" s="788"/>
      <c r="DD654" s="816">
        <v>1</v>
      </c>
      <c r="DE654" s="817"/>
    </row>
    <row r="655" spans="1:109" ht="15.75" customHeight="1">
      <c r="A655" s="775" t="s">
        <v>1015</v>
      </c>
      <c r="B655" s="776">
        <v>649</v>
      </c>
      <c r="C655" s="792" t="s">
        <v>4569</v>
      </c>
      <c r="D655" s="776" t="s">
        <v>4548</v>
      </c>
      <c r="E655" s="776" t="s">
        <v>1819</v>
      </c>
      <c r="F655" s="788">
        <v>16</v>
      </c>
      <c r="G655" s="793" t="s">
        <v>4570</v>
      </c>
      <c r="H655" s="794" t="s">
        <v>4571</v>
      </c>
      <c r="I655" s="795">
        <v>0</v>
      </c>
      <c r="J655" s="796">
        <v>0</v>
      </c>
      <c r="K655" s="796">
        <v>0</v>
      </c>
      <c r="L655" s="796">
        <v>0</v>
      </c>
      <c r="M655" s="796">
        <v>1</v>
      </c>
      <c r="N655" s="796">
        <v>0</v>
      </c>
      <c r="O655" s="796">
        <v>0</v>
      </c>
      <c r="P655" s="797">
        <v>0</v>
      </c>
      <c r="Q655" s="798">
        <f t="shared" si="10"/>
        <v>1</v>
      </c>
      <c r="R655" s="792" t="s">
        <v>963</v>
      </c>
      <c r="S655" s="776"/>
      <c r="T655" s="799"/>
      <c r="U655" s="776" t="s">
        <v>2030</v>
      </c>
      <c r="V655" s="776" t="s">
        <v>269</v>
      </c>
      <c r="W655" s="776" t="s">
        <v>4572</v>
      </c>
      <c r="X655" s="832">
        <v>0</v>
      </c>
      <c r="Y655" s="829" t="s">
        <v>966</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1854</v>
      </c>
      <c r="BR655" s="803" t="s">
        <v>1854</v>
      </c>
      <c r="BS655" s="803" t="s">
        <v>1854</v>
      </c>
      <c r="BT655" s="803" t="s">
        <v>1854</v>
      </c>
      <c r="BU655" s="808" t="s">
        <v>1854</v>
      </c>
      <c r="BV655" s="811" t="s">
        <v>1854</v>
      </c>
      <c r="BW655" s="803" t="s">
        <v>1854</v>
      </c>
      <c r="BX655" s="803" t="s">
        <v>1854</v>
      </c>
      <c r="BY655" s="803" t="s">
        <v>1854</v>
      </c>
      <c r="BZ655" s="803" t="s">
        <v>1854</v>
      </c>
      <c r="CA655" s="811" t="s">
        <v>1854</v>
      </c>
      <c r="CB655" s="803" t="s">
        <v>1854</v>
      </c>
      <c r="CC655" s="803" t="s">
        <v>1854</v>
      </c>
      <c r="CD655" s="803" t="s">
        <v>1854</v>
      </c>
      <c r="CE655" s="808" t="s">
        <v>1854</v>
      </c>
      <c r="CF655" s="803" t="s">
        <v>1854</v>
      </c>
      <c r="CG655" s="803" t="s">
        <v>1854</v>
      </c>
      <c r="CH655" s="803" t="s">
        <v>1854</v>
      </c>
      <c r="CI655" s="803" t="s">
        <v>1854</v>
      </c>
      <c r="CJ655" s="803" t="s">
        <v>1854</v>
      </c>
      <c r="CK655" s="811" t="s">
        <v>1854</v>
      </c>
      <c r="CL655" s="803" t="s">
        <v>1854</v>
      </c>
      <c r="CM655" s="803" t="s">
        <v>1854</v>
      </c>
      <c r="CN655" s="803" t="s">
        <v>1854</v>
      </c>
      <c r="CO655" s="808" t="s">
        <v>1854</v>
      </c>
      <c r="CP655" s="811" t="s">
        <v>1854</v>
      </c>
      <c r="CQ655" s="803" t="s">
        <v>1854</v>
      </c>
      <c r="CR655" s="803" t="s">
        <v>1854</v>
      </c>
      <c r="CS655" s="803" t="s">
        <v>1854</v>
      </c>
      <c r="CT655" s="808" t="s">
        <v>1854</v>
      </c>
      <c r="CU655" s="1288" t="s">
        <v>1854</v>
      </c>
      <c r="CV655" s="1287" t="s">
        <v>1854</v>
      </c>
      <c r="CW655" s="1287" t="s">
        <v>1854</v>
      </c>
      <c r="CX655" s="1289" t="s">
        <v>1854</v>
      </c>
      <c r="CY655" s="1287" t="s">
        <v>1854</v>
      </c>
      <c r="CZ655" s="1287" t="s">
        <v>1854</v>
      </c>
      <c r="DA655" s="1287" t="s">
        <v>1854</v>
      </c>
      <c r="DB655" s="1289" t="s">
        <v>1854</v>
      </c>
      <c r="DC655" s="788"/>
      <c r="DD655" s="816">
        <v>1</v>
      </c>
      <c r="DE655" s="817"/>
    </row>
    <row r="656" spans="1:109" ht="15.75" customHeight="1">
      <c r="A656" s="775" t="s">
        <v>1015</v>
      </c>
      <c r="B656" s="776">
        <v>650</v>
      </c>
      <c r="C656" s="792" t="s">
        <v>4573</v>
      </c>
      <c r="D656" s="776" t="s">
        <v>4505</v>
      </c>
      <c r="E656" s="776" t="s">
        <v>1819</v>
      </c>
      <c r="F656" s="788">
        <v>17</v>
      </c>
      <c r="G656" s="793" t="s">
        <v>2487</v>
      </c>
      <c r="H656" s="794" t="s">
        <v>4574</v>
      </c>
      <c r="I656" s="795">
        <v>0</v>
      </c>
      <c r="J656" s="796">
        <v>0</v>
      </c>
      <c r="K656" s="796">
        <v>0</v>
      </c>
      <c r="L656" s="796">
        <v>0</v>
      </c>
      <c r="M656" s="796">
        <v>1</v>
      </c>
      <c r="N656" s="796">
        <v>0</v>
      </c>
      <c r="O656" s="796">
        <v>0</v>
      </c>
      <c r="P656" s="797">
        <v>0</v>
      </c>
      <c r="Q656" s="798">
        <f t="shared" si="10"/>
        <v>1</v>
      </c>
      <c r="R656" s="792" t="s">
        <v>983</v>
      </c>
      <c r="S656" s="776" t="s">
        <v>964</v>
      </c>
      <c r="T656" s="799" t="s">
        <v>965</v>
      </c>
      <c r="U656" s="776" t="s">
        <v>2030</v>
      </c>
      <c r="V656" s="776" t="s">
        <v>269</v>
      </c>
      <c r="W656" s="776" t="s">
        <v>4575</v>
      </c>
      <c r="X656" s="832">
        <v>0</v>
      </c>
      <c r="Y656" s="829" t="s">
        <v>966</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961</v>
      </c>
      <c r="BM656" s="788" t="s">
        <v>961</v>
      </c>
      <c r="BN656" s="788" t="s">
        <v>961</v>
      </c>
      <c r="BO656" s="788" t="s">
        <v>961</v>
      </c>
      <c r="BP656" s="799" t="s">
        <v>961</v>
      </c>
      <c r="BQ656" s="811" t="s">
        <v>1854</v>
      </c>
      <c r="BR656" s="803" t="s">
        <v>1854</v>
      </c>
      <c r="BS656" s="803" t="s">
        <v>1854</v>
      </c>
      <c r="BT656" s="803" t="s">
        <v>1854</v>
      </c>
      <c r="BU656" s="808" t="s">
        <v>1854</v>
      </c>
      <c r="BV656" s="811" t="s">
        <v>1854</v>
      </c>
      <c r="BW656" s="803" t="s">
        <v>1854</v>
      </c>
      <c r="BX656" s="803" t="s">
        <v>1854</v>
      </c>
      <c r="BY656" s="803" t="s">
        <v>1854</v>
      </c>
      <c r="BZ656" s="803" t="s">
        <v>1854</v>
      </c>
      <c r="CA656" s="811" t="s">
        <v>1854</v>
      </c>
      <c r="CB656" s="803" t="s">
        <v>1854</v>
      </c>
      <c r="CC656" s="803" t="s">
        <v>1854</v>
      </c>
      <c r="CD656" s="803" t="s">
        <v>1854</v>
      </c>
      <c r="CE656" s="808" t="s">
        <v>1854</v>
      </c>
      <c r="CF656" s="803" t="s">
        <v>1854</v>
      </c>
      <c r="CG656" s="803" t="s">
        <v>1854</v>
      </c>
      <c r="CH656" s="803" t="s">
        <v>1854</v>
      </c>
      <c r="CI656" s="803" t="s">
        <v>1854</v>
      </c>
      <c r="CJ656" s="803" t="s">
        <v>1854</v>
      </c>
      <c r="CK656" s="811" t="s">
        <v>1854</v>
      </c>
      <c r="CL656" s="803" t="s">
        <v>1854</v>
      </c>
      <c r="CM656" s="803" t="s">
        <v>1854</v>
      </c>
      <c r="CN656" s="803" t="s">
        <v>1854</v>
      </c>
      <c r="CO656" s="808" t="s">
        <v>1854</v>
      </c>
      <c r="CP656" s="811" t="s">
        <v>1854</v>
      </c>
      <c r="CQ656" s="803" t="s">
        <v>1854</v>
      </c>
      <c r="CR656" s="803" t="s">
        <v>1854</v>
      </c>
      <c r="CS656" s="803" t="s">
        <v>1854</v>
      </c>
      <c r="CT656" s="808" t="s">
        <v>1854</v>
      </c>
      <c r="CU656" s="1288">
        <v>-1.84E-2</v>
      </c>
      <c r="CV656" s="1287" t="s">
        <v>1854</v>
      </c>
      <c r="CW656" s="1287" t="s">
        <v>1854</v>
      </c>
      <c r="CX656" s="1289" t="s">
        <v>1854</v>
      </c>
      <c r="CY656" s="1287" t="s">
        <v>1854</v>
      </c>
      <c r="CZ656" s="1287" t="s">
        <v>1854</v>
      </c>
      <c r="DA656" s="1287" t="s">
        <v>1854</v>
      </c>
      <c r="DB656" s="1289" t="s">
        <v>1854</v>
      </c>
      <c r="DC656" s="788"/>
      <c r="DD656" s="816">
        <v>1</v>
      </c>
      <c r="DE656" s="817"/>
    </row>
    <row r="657" spans="1:109" ht="15.75" customHeight="1">
      <c r="A657" s="775" t="s">
        <v>1015</v>
      </c>
      <c r="B657" s="776">
        <v>651</v>
      </c>
      <c r="C657" s="792" t="s">
        <v>4576</v>
      </c>
      <c r="D657" s="776" t="s">
        <v>4505</v>
      </c>
      <c r="E657" s="776" t="s">
        <v>1819</v>
      </c>
      <c r="F657" s="788">
        <v>18</v>
      </c>
      <c r="G657" s="793" t="s">
        <v>2038</v>
      </c>
      <c r="H657" s="794" t="s">
        <v>4577</v>
      </c>
      <c r="I657" s="795">
        <v>0</v>
      </c>
      <c r="J657" s="796">
        <v>0</v>
      </c>
      <c r="K657" s="796">
        <v>0</v>
      </c>
      <c r="L657" s="796">
        <v>0</v>
      </c>
      <c r="M657" s="796">
        <v>1</v>
      </c>
      <c r="N657" s="796">
        <v>0</v>
      </c>
      <c r="O657" s="796">
        <v>0</v>
      </c>
      <c r="P657" s="797">
        <v>0</v>
      </c>
      <c r="Q657" s="798">
        <f t="shared" si="10"/>
        <v>1</v>
      </c>
      <c r="R657" s="792" t="s">
        <v>986</v>
      </c>
      <c r="S657" s="776" t="s">
        <v>964</v>
      </c>
      <c r="T657" s="799" t="s">
        <v>965</v>
      </c>
      <c r="U657" s="776" t="s">
        <v>2030</v>
      </c>
      <c r="V657" s="776" t="s">
        <v>269</v>
      </c>
      <c r="W657" s="776" t="s">
        <v>4578</v>
      </c>
      <c r="X657" s="1278">
        <v>2</v>
      </c>
      <c r="Y657" s="829" t="s">
        <v>977</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961</v>
      </c>
      <c r="BM657" s="788" t="s">
        <v>961</v>
      </c>
      <c r="BN657" s="788" t="s">
        <v>961</v>
      </c>
      <c r="BO657" s="788" t="s">
        <v>961</v>
      </c>
      <c r="BP657" s="799" t="s">
        <v>961</v>
      </c>
      <c r="BQ657" s="811" t="s">
        <v>1854</v>
      </c>
      <c r="BR657" s="803" t="s">
        <v>1854</v>
      </c>
      <c r="BS657" s="803" t="s">
        <v>1854</v>
      </c>
      <c r="BT657" s="803" t="s">
        <v>1854</v>
      </c>
      <c r="BU657" s="808" t="s">
        <v>1854</v>
      </c>
      <c r="BV657" s="809">
        <v>5.13</v>
      </c>
      <c r="BW657" s="810">
        <v>5.13</v>
      </c>
      <c r="BX657" s="810">
        <v>5.13</v>
      </c>
      <c r="BY657" s="810">
        <v>5.13</v>
      </c>
      <c r="BZ657" s="810">
        <v>5.13</v>
      </c>
      <c r="CA657" s="811" t="s">
        <v>1854</v>
      </c>
      <c r="CB657" s="803" t="s">
        <v>1854</v>
      </c>
      <c r="CC657" s="803" t="s">
        <v>1854</v>
      </c>
      <c r="CD657" s="803" t="s">
        <v>1854</v>
      </c>
      <c r="CE657" s="808" t="s">
        <v>1854</v>
      </c>
      <c r="CF657" s="803" t="s">
        <v>1854</v>
      </c>
      <c r="CG657" s="803" t="s">
        <v>1854</v>
      </c>
      <c r="CH657" s="803" t="s">
        <v>1854</v>
      </c>
      <c r="CI657" s="803" t="s">
        <v>1854</v>
      </c>
      <c r="CJ657" s="803" t="s">
        <v>1854</v>
      </c>
      <c r="CK657" s="811">
        <v>3.87</v>
      </c>
      <c r="CL657" s="803">
        <v>3.53</v>
      </c>
      <c r="CM657" s="803">
        <v>3.17</v>
      </c>
      <c r="CN657" s="803">
        <v>2.83</v>
      </c>
      <c r="CO657" s="808">
        <v>2.4700000000000002</v>
      </c>
      <c r="CP657" s="811" t="s">
        <v>1854</v>
      </c>
      <c r="CQ657" s="803" t="s">
        <v>1854</v>
      </c>
      <c r="CR657" s="803" t="s">
        <v>1854</v>
      </c>
      <c r="CS657" s="803" t="s">
        <v>1854</v>
      </c>
      <c r="CT657" s="808" t="s">
        <v>1854</v>
      </c>
      <c r="CU657" s="1288">
        <v>-3.6160000000000001</v>
      </c>
      <c r="CV657" s="1287" t="s">
        <v>1854</v>
      </c>
      <c r="CW657" s="1287" t="s">
        <v>1854</v>
      </c>
      <c r="CX657" s="1289" t="s">
        <v>1854</v>
      </c>
      <c r="CY657" s="1287">
        <v>3.6160000000000001</v>
      </c>
      <c r="CZ657" s="1287" t="s">
        <v>1854</v>
      </c>
      <c r="DA657" s="1287" t="s">
        <v>1854</v>
      </c>
      <c r="DB657" s="1289" t="s">
        <v>1854</v>
      </c>
      <c r="DC657" s="788"/>
      <c r="DD657" s="816">
        <v>1</v>
      </c>
      <c r="DE657" s="817"/>
    </row>
    <row r="658" spans="1:109" ht="15.75" customHeight="1">
      <c r="A658" s="775" t="s">
        <v>1015</v>
      </c>
      <c r="B658" s="776">
        <v>652</v>
      </c>
      <c r="C658" s="792" t="s">
        <v>4579</v>
      </c>
      <c r="D658" s="776" t="s">
        <v>4548</v>
      </c>
      <c r="E658" s="776" t="s">
        <v>1819</v>
      </c>
      <c r="F658" s="788">
        <v>19</v>
      </c>
      <c r="G658" s="793" t="s">
        <v>1843</v>
      </c>
      <c r="H658" s="794" t="s">
        <v>4580</v>
      </c>
      <c r="I658" s="795">
        <v>0</v>
      </c>
      <c r="J658" s="796">
        <v>0</v>
      </c>
      <c r="K658" s="796">
        <v>0</v>
      </c>
      <c r="L658" s="796">
        <v>0</v>
      </c>
      <c r="M658" s="796">
        <v>1</v>
      </c>
      <c r="N658" s="796">
        <v>0</v>
      </c>
      <c r="O658" s="796">
        <v>0</v>
      </c>
      <c r="P658" s="797">
        <v>0</v>
      </c>
      <c r="Q658" s="798">
        <f t="shared" si="10"/>
        <v>1</v>
      </c>
      <c r="R658" s="792" t="s">
        <v>986</v>
      </c>
      <c r="S658" s="776" t="s">
        <v>964</v>
      </c>
      <c r="T658" s="799" t="s">
        <v>965</v>
      </c>
      <c r="U658" s="776" t="s">
        <v>1027</v>
      </c>
      <c r="V658" s="776" t="s">
        <v>1039</v>
      </c>
      <c r="W658" s="776" t="s">
        <v>3083</v>
      </c>
      <c r="X658" s="1278">
        <v>2</v>
      </c>
      <c r="Y658" s="829" t="s">
        <v>966</v>
      </c>
      <c r="Z658" s="793" t="s">
        <v>1843</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1015</v>
      </c>
      <c r="B659" s="776">
        <v>653</v>
      </c>
      <c r="C659" s="792" t="s">
        <v>4581</v>
      </c>
      <c r="D659" s="776" t="s">
        <v>4535</v>
      </c>
      <c r="E659" s="776" t="s">
        <v>1801</v>
      </c>
      <c r="F659" s="788">
        <v>20</v>
      </c>
      <c r="G659" s="793" t="s">
        <v>124</v>
      </c>
      <c r="H659" s="794" t="s">
        <v>4582</v>
      </c>
      <c r="I659" s="795">
        <v>0</v>
      </c>
      <c r="J659" s="796">
        <v>1</v>
      </c>
      <c r="K659" s="796">
        <v>0</v>
      </c>
      <c r="L659" s="796">
        <v>0</v>
      </c>
      <c r="M659" s="796">
        <v>0</v>
      </c>
      <c r="N659" s="796">
        <v>0</v>
      </c>
      <c r="O659" s="796">
        <v>0</v>
      </c>
      <c r="P659" s="797">
        <v>0</v>
      </c>
      <c r="Q659" s="798">
        <f t="shared" si="10"/>
        <v>1</v>
      </c>
      <c r="R659" s="792" t="s">
        <v>983</v>
      </c>
      <c r="S659" s="776" t="s">
        <v>964</v>
      </c>
      <c r="T659" s="799" t="s">
        <v>965</v>
      </c>
      <c r="U659" s="776" t="s">
        <v>1838</v>
      </c>
      <c r="V659" s="776" t="s">
        <v>1039</v>
      </c>
      <c r="W659" s="776" t="s">
        <v>4583</v>
      </c>
      <c r="X659" s="832">
        <v>2</v>
      </c>
      <c r="Y659" s="829" t="s">
        <v>977</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1015</v>
      </c>
      <c r="B660" s="776">
        <v>654</v>
      </c>
      <c r="C660" s="792" t="s">
        <v>4584</v>
      </c>
      <c r="D660" s="776" t="s">
        <v>4535</v>
      </c>
      <c r="E660" s="776" t="s">
        <v>1801</v>
      </c>
      <c r="F660" s="788">
        <v>21</v>
      </c>
      <c r="G660" s="793" t="s">
        <v>130</v>
      </c>
      <c r="H660" s="794" t="s">
        <v>4585</v>
      </c>
      <c r="I660" s="795">
        <v>0</v>
      </c>
      <c r="J660" s="796">
        <v>1</v>
      </c>
      <c r="K660" s="796">
        <v>0</v>
      </c>
      <c r="L660" s="796">
        <v>0</v>
      </c>
      <c r="M660" s="796">
        <v>0</v>
      </c>
      <c r="N660" s="796">
        <v>0</v>
      </c>
      <c r="O660" s="796">
        <v>0</v>
      </c>
      <c r="P660" s="797">
        <v>0</v>
      </c>
      <c r="Q660" s="798">
        <f t="shared" si="10"/>
        <v>1</v>
      </c>
      <c r="R660" s="792" t="s">
        <v>986</v>
      </c>
      <c r="S660" s="776" t="s">
        <v>964</v>
      </c>
      <c r="T660" s="799" t="s">
        <v>965</v>
      </c>
      <c r="U660" s="776" t="s">
        <v>1804</v>
      </c>
      <c r="V660" s="776" t="s">
        <v>985</v>
      </c>
      <c r="W660" s="776" t="s">
        <v>4586</v>
      </c>
      <c r="X660" s="836">
        <v>0</v>
      </c>
      <c r="Y660" s="829" t="s">
        <v>977</v>
      </c>
      <c r="Z660" s="793" t="s">
        <v>130</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1015</v>
      </c>
      <c r="B661" s="776">
        <v>655</v>
      </c>
      <c r="C661" s="792" t="s">
        <v>4587</v>
      </c>
      <c r="D661" s="776" t="s">
        <v>4535</v>
      </c>
      <c r="E661" s="776" t="s">
        <v>1801</v>
      </c>
      <c r="F661" s="788">
        <v>22</v>
      </c>
      <c r="G661" s="793" t="s">
        <v>625</v>
      </c>
      <c r="H661" s="794" t="s">
        <v>4588</v>
      </c>
      <c r="I661" s="795">
        <v>0</v>
      </c>
      <c r="J661" s="796">
        <v>1</v>
      </c>
      <c r="K661" s="796">
        <v>0</v>
      </c>
      <c r="L661" s="796">
        <v>0</v>
      </c>
      <c r="M661" s="796">
        <v>0</v>
      </c>
      <c r="N661" s="796">
        <v>0</v>
      </c>
      <c r="O661" s="796">
        <v>0</v>
      </c>
      <c r="P661" s="797">
        <v>0</v>
      </c>
      <c r="Q661" s="798">
        <f t="shared" si="10"/>
        <v>1</v>
      </c>
      <c r="R661" s="792" t="s">
        <v>986</v>
      </c>
      <c r="S661" s="776" t="s">
        <v>964</v>
      </c>
      <c r="T661" s="799" t="s">
        <v>965</v>
      </c>
      <c r="U661" s="776" t="s">
        <v>625</v>
      </c>
      <c r="V661" s="776" t="s">
        <v>990</v>
      </c>
      <c r="W661" s="776" t="s">
        <v>4589</v>
      </c>
      <c r="X661" s="832">
        <v>1</v>
      </c>
      <c r="Y661" s="824" t="s">
        <v>977</v>
      </c>
      <c r="Z661" s="793" t="s">
        <v>625</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1015</v>
      </c>
      <c r="B662" s="776">
        <v>656</v>
      </c>
      <c r="C662" s="792" t="s">
        <v>4590</v>
      </c>
      <c r="D662" s="776" t="s">
        <v>4535</v>
      </c>
      <c r="E662" s="776" t="s">
        <v>1819</v>
      </c>
      <c r="F662" s="788">
        <v>23</v>
      </c>
      <c r="G662" s="793" t="s">
        <v>160</v>
      </c>
      <c r="H662" s="794" t="s">
        <v>4591</v>
      </c>
      <c r="I662" s="795">
        <v>0</v>
      </c>
      <c r="J662" s="796">
        <v>1</v>
      </c>
      <c r="K662" s="796">
        <v>0</v>
      </c>
      <c r="L662" s="796">
        <v>0</v>
      </c>
      <c r="M662" s="796">
        <v>0</v>
      </c>
      <c r="N662" s="796">
        <v>0</v>
      </c>
      <c r="O662" s="796">
        <v>0</v>
      </c>
      <c r="P662" s="797">
        <v>0</v>
      </c>
      <c r="Q662" s="798">
        <f t="shared" si="10"/>
        <v>1</v>
      </c>
      <c r="R662" s="792" t="s">
        <v>983</v>
      </c>
      <c r="S662" s="776" t="s">
        <v>964</v>
      </c>
      <c r="T662" s="799" t="s">
        <v>965</v>
      </c>
      <c r="U662" s="776" t="s">
        <v>1827</v>
      </c>
      <c r="V662" s="776" t="s">
        <v>269</v>
      </c>
      <c r="W662" s="776" t="s">
        <v>4592</v>
      </c>
      <c r="X662" s="832">
        <v>2</v>
      </c>
      <c r="Y662" s="822" t="s">
        <v>977</v>
      </c>
      <c r="Z662" s="793" t="s">
        <v>160</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1015</v>
      </c>
      <c r="B663" s="776">
        <v>657</v>
      </c>
      <c r="C663" s="792" t="s">
        <v>4593</v>
      </c>
      <c r="D663" s="776" t="s">
        <v>4535</v>
      </c>
      <c r="E663" s="776" t="s">
        <v>1801</v>
      </c>
      <c r="F663" s="788">
        <v>24</v>
      </c>
      <c r="G663" s="793" t="s">
        <v>154</v>
      </c>
      <c r="H663" s="794" t="s">
        <v>4594</v>
      </c>
      <c r="I663" s="795">
        <v>0</v>
      </c>
      <c r="J663" s="796">
        <v>1</v>
      </c>
      <c r="K663" s="796">
        <v>0</v>
      </c>
      <c r="L663" s="796">
        <v>0</v>
      </c>
      <c r="M663" s="796">
        <v>0</v>
      </c>
      <c r="N663" s="796">
        <v>0</v>
      </c>
      <c r="O663" s="796">
        <v>0</v>
      </c>
      <c r="P663" s="797">
        <v>0</v>
      </c>
      <c r="Q663" s="798">
        <f t="shared" si="10"/>
        <v>1</v>
      </c>
      <c r="R663" s="792" t="s">
        <v>983</v>
      </c>
      <c r="S663" s="776" t="s">
        <v>964</v>
      </c>
      <c r="T663" s="799" t="s">
        <v>965</v>
      </c>
      <c r="U663" s="776" t="s">
        <v>1987</v>
      </c>
      <c r="V663" s="776" t="s">
        <v>990</v>
      </c>
      <c r="W663" s="776" t="s">
        <v>4595</v>
      </c>
      <c r="X663" s="832">
        <v>1</v>
      </c>
      <c r="Y663" s="822" t="s">
        <v>977</v>
      </c>
      <c r="Z663" s="793" t="s">
        <v>154</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1015</v>
      </c>
      <c r="B664" s="776">
        <v>658</v>
      </c>
      <c r="C664" s="792" t="s">
        <v>4596</v>
      </c>
      <c r="D664" s="776" t="s">
        <v>4535</v>
      </c>
      <c r="E664" s="776" t="s">
        <v>1801</v>
      </c>
      <c r="F664" s="788">
        <v>25</v>
      </c>
      <c r="G664" s="793" t="s">
        <v>1814</v>
      </c>
      <c r="H664" s="794" t="s">
        <v>4597</v>
      </c>
      <c r="I664" s="795">
        <v>0</v>
      </c>
      <c r="J664" s="796">
        <v>1</v>
      </c>
      <c r="K664" s="796">
        <v>0</v>
      </c>
      <c r="L664" s="796">
        <v>0</v>
      </c>
      <c r="M664" s="796">
        <v>0</v>
      </c>
      <c r="N664" s="796">
        <v>0</v>
      </c>
      <c r="O664" s="796">
        <v>0</v>
      </c>
      <c r="P664" s="797">
        <v>0</v>
      </c>
      <c r="Q664" s="798">
        <f t="shared" si="10"/>
        <v>1</v>
      </c>
      <c r="R664" s="792" t="s">
        <v>986</v>
      </c>
      <c r="S664" s="776" t="s">
        <v>964</v>
      </c>
      <c r="T664" s="1444" t="s">
        <v>976</v>
      </c>
      <c r="U664" s="776" t="s">
        <v>1967</v>
      </c>
      <c r="V664" s="776" t="s">
        <v>990</v>
      </c>
      <c r="W664" s="776" t="s">
        <v>4598</v>
      </c>
      <c r="X664" s="832">
        <v>1</v>
      </c>
      <c r="Y664" s="822" t="s">
        <v>977</v>
      </c>
      <c r="Z664" s="793" t="s">
        <v>1814</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1015</v>
      </c>
      <c r="B665" s="776">
        <v>659</v>
      </c>
      <c r="C665" s="792" t="s">
        <v>4599</v>
      </c>
      <c r="D665" s="776" t="s">
        <v>4535</v>
      </c>
      <c r="E665" s="776" t="s">
        <v>1801</v>
      </c>
      <c r="F665" s="788">
        <v>26</v>
      </c>
      <c r="G665" s="793" t="s">
        <v>4600</v>
      </c>
      <c r="H665" s="794" t="s">
        <v>4601</v>
      </c>
      <c r="I665" s="795">
        <v>0</v>
      </c>
      <c r="J665" s="796">
        <v>1</v>
      </c>
      <c r="K665" s="796">
        <v>0</v>
      </c>
      <c r="L665" s="796">
        <v>0</v>
      </c>
      <c r="M665" s="796">
        <v>0</v>
      </c>
      <c r="N665" s="796">
        <v>0</v>
      </c>
      <c r="O665" s="796">
        <v>0</v>
      </c>
      <c r="P665" s="797">
        <v>0</v>
      </c>
      <c r="Q665" s="798">
        <f t="shared" si="10"/>
        <v>1</v>
      </c>
      <c r="R665" s="792" t="s">
        <v>986</v>
      </c>
      <c r="S665" s="776" t="s">
        <v>964</v>
      </c>
      <c r="T665" s="799" t="s">
        <v>965</v>
      </c>
      <c r="U665" s="776" t="s">
        <v>2062</v>
      </c>
      <c r="V665" s="776" t="s">
        <v>990</v>
      </c>
      <c r="W665" s="776" t="s">
        <v>4602</v>
      </c>
      <c r="X665" s="832">
        <v>1</v>
      </c>
      <c r="Y665" s="822" t="s">
        <v>977</v>
      </c>
      <c r="Z665" s="793" t="s">
        <v>1914</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961</v>
      </c>
      <c r="BM665" s="788" t="s">
        <v>961</v>
      </c>
      <c r="BN665" s="788" t="s">
        <v>961</v>
      </c>
      <c r="BO665" s="788" t="s">
        <v>961</v>
      </c>
      <c r="BP665" s="799" t="s">
        <v>961</v>
      </c>
      <c r="BQ665" s="811" t="s">
        <v>1854</v>
      </c>
      <c r="BR665" s="803" t="s">
        <v>1854</v>
      </c>
      <c r="BS665" s="803" t="s">
        <v>1854</v>
      </c>
      <c r="BT665" s="803" t="s">
        <v>1854</v>
      </c>
      <c r="BU665" s="808" t="s">
        <v>1854</v>
      </c>
      <c r="BV665" s="811">
        <v>22.8</v>
      </c>
      <c r="BW665" s="803">
        <v>22.8</v>
      </c>
      <c r="BX665" s="803">
        <v>22.8</v>
      </c>
      <c r="BY665" s="803">
        <v>22.8</v>
      </c>
      <c r="BZ665" s="803">
        <v>22.8</v>
      </c>
      <c r="CA665" s="811" t="s">
        <v>1854</v>
      </c>
      <c r="CB665" s="803" t="s">
        <v>1854</v>
      </c>
      <c r="CC665" s="803" t="s">
        <v>1854</v>
      </c>
      <c r="CD665" s="803" t="s">
        <v>1854</v>
      </c>
      <c r="CE665" s="808" t="s">
        <v>1854</v>
      </c>
      <c r="CF665" s="803" t="s">
        <v>1854</v>
      </c>
      <c r="CG665" s="803" t="s">
        <v>1854</v>
      </c>
      <c r="CH665" s="803" t="s">
        <v>1854</v>
      </c>
      <c r="CI665" s="803" t="s">
        <v>1854</v>
      </c>
      <c r="CJ665" s="808" t="s">
        <v>1854</v>
      </c>
      <c r="CK665" s="811">
        <v>3.7</v>
      </c>
      <c r="CL665" s="803">
        <v>2.9</v>
      </c>
      <c r="CM665" s="803">
        <v>2</v>
      </c>
      <c r="CN665" s="803">
        <v>1.2</v>
      </c>
      <c r="CO665" s="808">
        <v>0.4</v>
      </c>
      <c r="CP665" s="811" t="s">
        <v>1854</v>
      </c>
      <c r="CQ665" s="803" t="s">
        <v>1854</v>
      </c>
      <c r="CR665" s="803" t="s">
        <v>1854</v>
      </c>
      <c r="CS665" s="803" t="s">
        <v>1854</v>
      </c>
      <c r="CT665" s="808" t="s">
        <v>1854</v>
      </c>
      <c r="CU665" s="1288">
        <v>-1.2290000000000001</v>
      </c>
      <c r="CV665" s="1287" t="s">
        <v>1854</v>
      </c>
      <c r="CW665" s="1287" t="s">
        <v>1854</v>
      </c>
      <c r="CX665" s="1289" t="s">
        <v>1854</v>
      </c>
      <c r="CY665" s="1287">
        <v>1.024</v>
      </c>
      <c r="CZ665" s="1287" t="s">
        <v>1854</v>
      </c>
      <c r="DA665" s="1287" t="s">
        <v>1854</v>
      </c>
      <c r="DB665" s="1289" t="s">
        <v>1854</v>
      </c>
      <c r="DC665" s="788"/>
      <c r="DD665" s="816">
        <v>1</v>
      </c>
      <c r="DE665" s="817"/>
    </row>
    <row r="666" spans="1:109" ht="15.75" customHeight="1">
      <c r="A666" s="775" t="s">
        <v>1015</v>
      </c>
      <c r="B666" s="776">
        <v>660</v>
      </c>
      <c r="C666" s="792" t="s">
        <v>4603</v>
      </c>
      <c r="D666" s="776" t="s">
        <v>4535</v>
      </c>
      <c r="E666" s="776" t="s">
        <v>1801</v>
      </c>
      <c r="F666" s="788">
        <v>27</v>
      </c>
      <c r="G666" s="793" t="s">
        <v>4604</v>
      </c>
      <c r="H666" s="794" t="s">
        <v>4605</v>
      </c>
      <c r="I666" s="795">
        <v>0</v>
      </c>
      <c r="J666" s="796">
        <v>1</v>
      </c>
      <c r="K666" s="796">
        <v>0</v>
      </c>
      <c r="L666" s="796">
        <v>0</v>
      </c>
      <c r="M666" s="796">
        <v>0</v>
      </c>
      <c r="N666" s="796">
        <v>0</v>
      </c>
      <c r="O666" s="796">
        <v>0</v>
      </c>
      <c r="P666" s="797">
        <v>0</v>
      </c>
      <c r="Q666" s="798">
        <f t="shared" si="10"/>
        <v>1</v>
      </c>
      <c r="R666" s="792" t="s">
        <v>986</v>
      </c>
      <c r="S666" s="776" t="s">
        <v>964</v>
      </c>
      <c r="T666" s="799" t="s">
        <v>965</v>
      </c>
      <c r="U666" s="776" t="s">
        <v>1804</v>
      </c>
      <c r="V666" s="776" t="s">
        <v>990</v>
      </c>
      <c r="W666" s="776" t="s">
        <v>4606</v>
      </c>
      <c r="X666" s="832">
        <v>0</v>
      </c>
      <c r="Y666" s="824" t="s">
        <v>977</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961</v>
      </c>
      <c r="BM666" s="788" t="s">
        <v>961</v>
      </c>
      <c r="BN666" s="788" t="s">
        <v>961</v>
      </c>
      <c r="BO666" s="788" t="s">
        <v>961</v>
      </c>
      <c r="BP666" s="799" t="s">
        <v>961</v>
      </c>
      <c r="BQ666" s="811" t="s">
        <v>1854</v>
      </c>
      <c r="BR666" s="803" t="s">
        <v>1854</v>
      </c>
      <c r="BS666" s="803" t="s">
        <v>1854</v>
      </c>
      <c r="BT666" s="803" t="s">
        <v>1854</v>
      </c>
      <c r="BU666" s="808" t="s">
        <v>1854</v>
      </c>
      <c r="BV666" s="811" t="s">
        <v>1854</v>
      </c>
      <c r="BW666" s="803" t="s">
        <v>1854</v>
      </c>
      <c r="BX666" s="803" t="s">
        <v>1854</v>
      </c>
      <c r="BY666" s="803" t="s">
        <v>1854</v>
      </c>
      <c r="BZ666" s="803" t="s">
        <v>1854</v>
      </c>
      <c r="CA666" s="811" t="s">
        <v>1854</v>
      </c>
      <c r="CB666" s="803" t="s">
        <v>1854</v>
      </c>
      <c r="CC666" s="803" t="s">
        <v>1854</v>
      </c>
      <c r="CD666" s="803" t="s">
        <v>1854</v>
      </c>
      <c r="CE666" s="808" t="s">
        <v>1854</v>
      </c>
      <c r="CF666" s="803" t="s">
        <v>1854</v>
      </c>
      <c r="CG666" s="803" t="s">
        <v>1854</v>
      </c>
      <c r="CH666" s="803" t="s">
        <v>1854</v>
      </c>
      <c r="CI666" s="803" t="s">
        <v>1854</v>
      </c>
      <c r="CJ666" s="808" t="s">
        <v>1854</v>
      </c>
      <c r="CK666" s="811" t="s">
        <v>1854</v>
      </c>
      <c r="CL666" s="803" t="s">
        <v>1854</v>
      </c>
      <c r="CM666" s="803" t="s">
        <v>1854</v>
      </c>
      <c r="CN666" s="803" t="s">
        <v>1854</v>
      </c>
      <c r="CO666" s="808" t="s">
        <v>1854</v>
      </c>
      <c r="CP666" s="811" t="s">
        <v>1854</v>
      </c>
      <c r="CQ666" s="803" t="s">
        <v>1854</v>
      </c>
      <c r="CR666" s="803" t="s">
        <v>1854</v>
      </c>
      <c r="CS666" s="803" t="s">
        <v>1854</v>
      </c>
      <c r="CT666" s="808" t="s">
        <v>1854</v>
      </c>
      <c r="CU666" s="1288">
        <v>-0.26500000000000001</v>
      </c>
      <c r="CV666" s="1287" t="s">
        <v>1854</v>
      </c>
      <c r="CW666" s="1287" t="s">
        <v>1854</v>
      </c>
      <c r="CX666" s="1289" t="s">
        <v>1854</v>
      </c>
      <c r="CY666" s="1287">
        <v>0.26500000000000001</v>
      </c>
      <c r="CZ666" s="1287" t="s">
        <v>1854</v>
      </c>
      <c r="DA666" s="1287" t="s">
        <v>1854</v>
      </c>
      <c r="DB666" s="1289" t="s">
        <v>1854</v>
      </c>
      <c r="DC666" s="788"/>
      <c r="DD666" s="816">
        <v>1</v>
      </c>
      <c r="DE666" s="817"/>
    </row>
    <row r="667" spans="1:109" ht="15.75" customHeight="1">
      <c r="A667" s="775" t="s">
        <v>1015</v>
      </c>
      <c r="B667" s="776">
        <v>661</v>
      </c>
      <c r="C667" s="792" t="s">
        <v>4607</v>
      </c>
      <c r="D667" s="776" t="s">
        <v>4535</v>
      </c>
      <c r="E667" s="776" t="s">
        <v>1808</v>
      </c>
      <c r="F667" s="788">
        <v>28</v>
      </c>
      <c r="G667" s="793" t="s">
        <v>1899</v>
      </c>
      <c r="H667" s="794" t="s">
        <v>4608</v>
      </c>
      <c r="I667" s="795">
        <v>0</v>
      </c>
      <c r="J667" s="796">
        <v>1</v>
      </c>
      <c r="K667" s="796">
        <v>0</v>
      </c>
      <c r="L667" s="796">
        <v>0</v>
      </c>
      <c r="M667" s="796">
        <v>0</v>
      </c>
      <c r="N667" s="796">
        <v>0</v>
      </c>
      <c r="O667" s="796">
        <v>0</v>
      </c>
      <c r="P667" s="797">
        <v>0</v>
      </c>
      <c r="Q667" s="798">
        <f t="shared" si="10"/>
        <v>1</v>
      </c>
      <c r="R667" s="792" t="s">
        <v>986</v>
      </c>
      <c r="S667" s="776" t="s">
        <v>964</v>
      </c>
      <c r="T667" s="799" t="s">
        <v>965</v>
      </c>
      <c r="U667" s="776" t="s">
        <v>1899</v>
      </c>
      <c r="V667" s="776" t="s">
        <v>990</v>
      </c>
      <c r="W667" s="776" t="s">
        <v>4609</v>
      </c>
      <c r="X667" s="832">
        <v>0</v>
      </c>
      <c r="Y667" s="824" t="s">
        <v>977</v>
      </c>
      <c r="Z667" s="793" t="s">
        <v>1899</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961</v>
      </c>
      <c r="BM667" s="788" t="s">
        <v>961</v>
      </c>
      <c r="BN667" s="788" t="s">
        <v>961</v>
      </c>
      <c r="BO667" s="788" t="s">
        <v>961</v>
      </c>
      <c r="BP667" s="799" t="s">
        <v>961</v>
      </c>
      <c r="BQ667" s="811" t="s">
        <v>1854</v>
      </c>
      <c r="BR667" s="803" t="s">
        <v>1854</v>
      </c>
      <c r="BS667" s="803" t="s">
        <v>1854</v>
      </c>
      <c r="BT667" s="803" t="s">
        <v>1854</v>
      </c>
      <c r="BU667" s="808" t="s">
        <v>1854</v>
      </c>
      <c r="BV667" s="811" t="s">
        <v>1854</v>
      </c>
      <c r="BW667" s="803" t="s">
        <v>1854</v>
      </c>
      <c r="BX667" s="803" t="s">
        <v>1854</v>
      </c>
      <c r="BY667" s="803" t="s">
        <v>1854</v>
      </c>
      <c r="BZ667" s="803" t="s">
        <v>1854</v>
      </c>
      <c r="CA667" s="811" t="s">
        <v>1854</v>
      </c>
      <c r="CB667" s="803" t="s">
        <v>1854</v>
      </c>
      <c r="CC667" s="803" t="s">
        <v>1854</v>
      </c>
      <c r="CD667" s="803" t="s">
        <v>1854</v>
      </c>
      <c r="CE667" s="808" t="s">
        <v>1854</v>
      </c>
      <c r="CF667" s="1214"/>
      <c r="CG667" s="1214"/>
      <c r="CH667" s="1214"/>
      <c r="CI667" s="1214"/>
      <c r="CJ667" s="1215"/>
      <c r="CK667" s="811" t="s">
        <v>1854</v>
      </c>
      <c r="CL667" s="803" t="s">
        <v>1854</v>
      </c>
      <c r="CM667" s="803" t="s">
        <v>1854</v>
      </c>
      <c r="CN667" s="803" t="s">
        <v>1854</v>
      </c>
      <c r="CO667" s="808" t="s">
        <v>1854</v>
      </c>
      <c r="CP667" s="811" t="s">
        <v>1854</v>
      </c>
      <c r="CQ667" s="803" t="s">
        <v>1854</v>
      </c>
      <c r="CR667" s="803" t="s">
        <v>1854</v>
      </c>
      <c r="CS667" s="803" t="s">
        <v>1854</v>
      </c>
      <c r="CT667" s="808" t="s">
        <v>1854</v>
      </c>
      <c r="CU667" s="1288">
        <v>-0.13900000000000001</v>
      </c>
      <c r="CV667" s="1287" t="s">
        <v>1854</v>
      </c>
      <c r="CW667" s="1287" t="s">
        <v>1854</v>
      </c>
      <c r="CX667" s="1289" t="s">
        <v>1854</v>
      </c>
      <c r="CY667" s="1290" t="s">
        <v>1854</v>
      </c>
      <c r="CZ667" s="1287" t="s">
        <v>1854</v>
      </c>
      <c r="DA667" s="1287" t="s">
        <v>1854</v>
      </c>
      <c r="DB667" s="1289" t="s">
        <v>1854</v>
      </c>
      <c r="DC667" s="788"/>
      <c r="DD667" s="816">
        <v>1</v>
      </c>
      <c r="DE667" s="817"/>
    </row>
    <row r="668" spans="1:109" ht="15.75" customHeight="1">
      <c r="A668" s="775" t="s">
        <v>1015</v>
      </c>
      <c r="B668" s="776">
        <v>662</v>
      </c>
      <c r="C668" s="792" t="s">
        <v>4610</v>
      </c>
      <c r="D668" s="776" t="s">
        <v>4535</v>
      </c>
      <c r="E668" s="776" t="s">
        <v>1819</v>
      </c>
      <c r="F668" s="788">
        <v>29</v>
      </c>
      <c r="G668" s="793" t="s">
        <v>4611</v>
      </c>
      <c r="H668" s="794" t="s">
        <v>4612</v>
      </c>
      <c r="I668" s="795">
        <v>0</v>
      </c>
      <c r="J668" s="796">
        <v>1</v>
      </c>
      <c r="K668" s="796">
        <v>0</v>
      </c>
      <c r="L668" s="796">
        <v>0</v>
      </c>
      <c r="M668" s="796">
        <v>0</v>
      </c>
      <c r="N668" s="796">
        <v>0</v>
      </c>
      <c r="O668" s="796">
        <v>0</v>
      </c>
      <c r="P668" s="797">
        <v>0</v>
      </c>
      <c r="Q668" s="798">
        <f t="shared" si="10"/>
        <v>1</v>
      </c>
      <c r="R668" s="792" t="s">
        <v>986</v>
      </c>
      <c r="S668" s="776" t="s">
        <v>964</v>
      </c>
      <c r="T668" s="799" t="s">
        <v>965</v>
      </c>
      <c r="U668" s="776" t="s">
        <v>1804</v>
      </c>
      <c r="V668" s="776" t="s">
        <v>990</v>
      </c>
      <c r="W668" s="776" t="s">
        <v>4613</v>
      </c>
      <c r="X668" s="832">
        <v>0</v>
      </c>
      <c r="Y668" s="824" t="s">
        <v>966</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961</v>
      </c>
      <c r="BM668" s="788" t="s">
        <v>961</v>
      </c>
      <c r="BN668" s="788" t="s">
        <v>961</v>
      </c>
      <c r="BO668" s="788" t="s">
        <v>961</v>
      </c>
      <c r="BP668" s="799" t="s">
        <v>961</v>
      </c>
      <c r="BQ668" s="811" t="s">
        <v>1854</v>
      </c>
      <c r="BR668" s="803" t="s">
        <v>1854</v>
      </c>
      <c r="BS668" s="803" t="s">
        <v>1854</v>
      </c>
      <c r="BT668" s="803" t="s">
        <v>1854</v>
      </c>
      <c r="BU668" s="808" t="s">
        <v>1854</v>
      </c>
      <c r="BV668" s="811" t="s">
        <v>1854</v>
      </c>
      <c r="BW668" s="803" t="s">
        <v>1854</v>
      </c>
      <c r="BX668" s="803" t="s">
        <v>1854</v>
      </c>
      <c r="BY668" s="803" t="s">
        <v>1854</v>
      </c>
      <c r="BZ668" s="803" t="s">
        <v>1854</v>
      </c>
      <c r="CA668" s="826" t="s">
        <v>1854</v>
      </c>
      <c r="CB668" s="827" t="s">
        <v>1854</v>
      </c>
      <c r="CC668" s="827" t="s">
        <v>1854</v>
      </c>
      <c r="CD668" s="827" t="s">
        <v>1854</v>
      </c>
      <c r="CE668" s="828" t="s">
        <v>1854</v>
      </c>
      <c r="CF668" s="803" t="s">
        <v>1854</v>
      </c>
      <c r="CG668" s="803" t="s">
        <v>1854</v>
      </c>
      <c r="CH668" s="803" t="s">
        <v>1854</v>
      </c>
      <c r="CI668" s="803" t="s">
        <v>1854</v>
      </c>
      <c r="CJ668" s="808" t="s">
        <v>1854</v>
      </c>
      <c r="CK668" s="826" t="s">
        <v>1854</v>
      </c>
      <c r="CL668" s="827" t="s">
        <v>1854</v>
      </c>
      <c r="CM668" s="827" t="s">
        <v>1854</v>
      </c>
      <c r="CN668" s="827" t="s">
        <v>1854</v>
      </c>
      <c r="CO668" s="828" t="s">
        <v>1854</v>
      </c>
      <c r="CP668" s="826" t="s">
        <v>1854</v>
      </c>
      <c r="CQ668" s="827" t="s">
        <v>1854</v>
      </c>
      <c r="CR668" s="827" t="s">
        <v>1854</v>
      </c>
      <c r="CS668" s="827" t="s">
        <v>1854</v>
      </c>
      <c r="CT668" s="827" t="s">
        <v>1854</v>
      </c>
      <c r="CU668" s="1288">
        <v>-4.4900000000000002E-4</v>
      </c>
      <c r="CV668" s="1287" t="s">
        <v>1854</v>
      </c>
      <c r="CW668" s="1287" t="s">
        <v>1854</v>
      </c>
      <c r="CX668" s="1289" t="s">
        <v>1854</v>
      </c>
      <c r="CY668" s="1287">
        <v>4.4900000000000002E-4</v>
      </c>
      <c r="CZ668" s="1287" t="s">
        <v>1854</v>
      </c>
      <c r="DA668" s="1287" t="s">
        <v>1854</v>
      </c>
      <c r="DB668" s="1289" t="s">
        <v>1854</v>
      </c>
      <c r="DC668" s="788"/>
      <c r="DD668" s="816">
        <v>1</v>
      </c>
      <c r="DE668" s="817"/>
    </row>
    <row r="669" spans="1:109" ht="15.75" customHeight="1">
      <c r="A669" s="775" t="s">
        <v>1015</v>
      </c>
      <c r="B669" s="776">
        <v>663</v>
      </c>
      <c r="C669" s="792" t="s">
        <v>4614</v>
      </c>
      <c r="D669" s="776" t="s">
        <v>4510</v>
      </c>
      <c r="E669" s="776" t="s">
        <v>1801</v>
      </c>
      <c r="F669" s="788">
        <v>30</v>
      </c>
      <c r="G669" s="793" t="s">
        <v>691</v>
      </c>
      <c r="H669" s="794" t="s">
        <v>4615</v>
      </c>
      <c r="I669" s="795">
        <v>0</v>
      </c>
      <c r="J669" s="796">
        <v>0</v>
      </c>
      <c r="K669" s="796">
        <v>1</v>
      </c>
      <c r="L669" s="796">
        <v>0</v>
      </c>
      <c r="M669" s="796">
        <v>0</v>
      </c>
      <c r="N669" s="796">
        <v>0</v>
      </c>
      <c r="O669" s="796">
        <v>0</v>
      </c>
      <c r="P669" s="797">
        <v>0</v>
      </c>
      <c r="Q669" s="798">
        <f t="shared" si="10"/>
        <v>1</v>
      </c>
      <c r="R669" s="792" t="s">
        <v>986</v>
      </c>
      <c r="S669" s="776" t="s">
        <v>964</v>
      </c>
      <c r="T669" s="799" t="s">
        <v>965</v>
      </c>
      <c r="U669" s="776" t="s">
        <v>691</v>
      </c>
      <c r="V669" s="776" t="s">
        <v>990</v>
      </c>
      <c r="W669" s="776" t="s">
        <v>4616</v>
      </c>
      <c r="X669" s="1278">
        <v>2</v>
      </c>
      <c r="Y669" s="824" t="s">
        <v>977</v>
      </c>
      <c r="Z669" s="793" t="s">
        <v>691</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1015</v>
      </c>
      <c r="B670" s="776">
        <v>664</v>
      </c>
      <c r="C670" s="792" t="s">
        <v>4617</v>
      </c>
      <c r="D670" s="776" t="s">
        <v>4510</v>
      </c>
      <c r="E670" s="776" t="s">
        <v>1801</v>
      </c>
      <c r="F670" s="788">
        <v>31</v>
      </c>
      <c r="G670" s="793" t="s">
        <v>687</v>
      </c>
      <c r="H670" s="794" t="s">
        <v>4618</v>
      </c>
      <c r="I670" s="795">
        <v>0</v>
      </c>
      <c r="J670" s="796">
        <v>0</v>
      </c>
      <c r="K670" s="796">
        <v>1</v>
      </c>
      <c r="L670" s="796">
        <v>0</v>
      </c>
      <c r="M670" s="796">
        <v>0</v>
      </c>
      <c r="N670" s="796">
        <v>0</v>
      </c>
      <c r="O670" s="796">
        <v>0</v>
      </c>
      <c r="P670" s="797">
        <v>0</v>
      </c>
      <c r="Q670" s="798">
        <f t="shared" si="10"/>
        <v>1</v>
      </c>
      <c r="R670" s="792" t="s">
        <v>986</v>
      </c>
      <c r="S670" s="776" t="s">
        <v>964</v>
      </c>
      <c r="T670" s="799" t="s">
        <v>965</v>
      </c>
      <c r="U670" s="776" t="s">
        <v>1971</v>
      </c>
      <c r="V670" s="776" t="s">
        <v>990</v>
      </c>
      <c r="W670" s="776" t="s">
        <v>4619</v>
      </c>
      <c r="X670" s="1278">
        <v>2</v>
      </c>
      <c r="Y670" s="824" t="s">
        <v>977</v>
      </c>
      <c r="Z670" s="793" t="s">
        <v>687</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1015</v>
      </c>
      <c r="B671" s="776">
        <v>665</v>
      </c>
      <c r="C671" s="792" t="s">
        <v>4620</v>
      </c>
      <c r="D671" s="776" t="s">
        <v>4510</v>
      </c>
      <c r="E671" s="776" t="s">
        <v>1819</v>
      </c>
      <c r="F671" s="788">
        <v>32</v>
      </c>
      <c r="G671" s="793" t="s">
        <v>1016</v>
      </c>
      <c r="H671" s="794" t="s">
        <v>4621</v>
      </c>
      <c r="I671" s="795">
        <v>0</v>
      </c>
      <c r="J671" s="796">
        <v>0.05</v>
      </c>
      <c r="K671" s="796">
        <v>0.95</v>
      </c>
      <c r="L671" s="796">
        <v>0</v>
      </c>
      <c r="M671" s="796">
        <v>0</v>
      </c>
      <c r="N671" s="796">
        <v>0</v>
      </c>
      <c r="O671" s="796">
        <v>0</v>
      </c>
      <c r="P671" s="797">
        <v>0</v>
      </c>
      <c r="Q671" s="798">
        <f t="shared" si="10"/>
        <v>1</v>
      </c>
      <c r="R671" s="792" t="s">
        <v>983</v>
      </c>
      <c r="S671" s="776" t="s">
        <v>964</v>
      </c>
      <c r="T671" s="799" t="s">
        <v>965</v>
      </c>
      <c r="U671" s="776" t="s">
        <v>2449</v>
      </c>
      <c r="V671" s="776" t="s">
        <v>269</v>
      </c>
      <c r="W671" s="776" t="s">
        <v>4622</v>
      </c>
      <c r="X671" s="832">
        <v>2</v>
      </c>
      <c r="Y671" s="824" t="s">
        <v>966</v>
      </c>
      <c r="Z671" s="793" t="s">
        <v>1016</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1015</v>
      </c>
      <c r="B672" s="776">
        <v>666</v>
      </c>
      <c r="C672" s="792" t="s">
        <v>4623</v>
      </c>
      <c r="D672" s="776" t="s">
        <v>4510</v>
      </c>
      <c r="E672" s="776" t="s">
        <v>1801</v>
      </c>
      <c r="F672" s="788">
        <v>33</v>
      </c>
      <c r="G672" s="793" t="s">
        <v>698</v>
      </c>
      <c r="H672" s="794" t="s">
        <v>4624</v>
      </c>
      <c r="I672" s="795">
        <v>0</v>
      </c>
      <c r="J672" s="796">
        <v>0</v>
      </c>
      <c r="K672" s="796">
        <v>1</v>
      </c>
      <c r="L672" s="796">
        <v>0</v>
      </c>
      <c r="M672" s="796">
        <v>0</v>
      </c>
      <c r="N672" s="796">
        <v>0</v>
      </c>
      <c r="O672" s="796">
        <v>0</v>
      </c>
      <c r="P672" s="797">
        <v>0</v>
      </c>
      <c r="Q672" s="798">
        <f t="shared" si="10"/>
        <v>1</v>
      </c>
      <c r="R672" s="792" t="s">
        <v>983</v>
      </c>
      <c r="S672" s="776" t="s">
        <v>964</v>
      </c>
      <c r="T672" s="799" t="s">
        <v>965</v>
      </c>
      <c r="U672" s="776" t="s">
        <v>1994</v>
      </c>
      <c r="V672" s="776" t="s">
        <v>990</v>
      </c>
      <c r="W672" s="776" t="s">
        <v>4625</v>
      </c>
      <c r="X672" s="832">
        <v>2</v>
      </c>
      <c r="Y672" s="824" t="s">
        <v>977</v>
      </c>
      <c r="Z672" s="793" t="s">
        <v>698</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1015</v>
      </c>
      <c r="B673" s="776">
        <v>667</v>
      </c>
      <c r="C673" s="792" t="s">
        <v>4626</v>
      </c>
      <c r="D673" s="776" t="s">
        <v>4510</v>
      </c>
      <c r="E673" s="776" t="s">
        <v>1819</v>
      </c>
      <c r="F673" s="788">
        <v>34</v>
      </c>
      <c r="G673" s="793" t="s">
        <v>794</v>
      </c>
      <c r="H673" s="794" t="s">
        <v>4627</v>
      </c>
      <c r="I673" s="795">
        <v>0</v>
      </c>
      <c r="J673" s="796">
        <v>0</v>
      </c>
      <c r="K673" s="796">
        <v>1</v>
      </c>
      <c r="L673" s="796">
        <v>0</v>
      </c>
      <c r="M673" s="796">
        <v>0</v>
      </c>
      <c r="N673" s="796">
        <v>0</v>
      </c>
      <c r="O673" s="796">
        <v>0</v>
      </c>
      <c r="P673" s="797">
        <v>0</v>
      </c>
      <c r="Q673" s="798">
        <f t="shared" si="10"/>
        <v>1</v>
      </c>
      <c r="R673" s="792" t="s">
        <v>963</v>
      </c>
      <c r="S673" s="776"/>
      <c r="T673" s="799"/>
      <c r="U673" s="776" t="s">
        <v>1822</v>
      </c>
      <c r="V673" s="776" t="s">
        <v>269</v>
      </c>
      <c r="W673" s="776" t="s">
        <v>4628</v>
      </c>
      <c r="X673" s="1312">
        <v>2</v>
      </c>
      <c r="Y673" s="824" t="s">
        <v>977</v>
      </c>
      <c r="Z673" s="793" t="s">
        <v>794</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1015</v>
      </c>
      <c r="B674" s="776">
        <v>668</v>
      </c>
      <c r="C674" s="792" t="s">
        <v>4629</v>
      </c>
      <c r="D674" s="776" t="s">
        <v>4510</v>
      </c>
      <c r="E674" s="776" t="s">
        <v>1801</v>
      </c>
      <c r="F674" s="788">
        <v>35</v>
      </c>
      <c r="G674" s="793" t="s">
        <v>2011</v>
      </c>
      <c r="H674" s="794" t="s">
        <v>4630</v>
      </c>
      <c r="I674" s="795">
        <v>0</v>
      </c>
      <c r="J674" s="796">
        <v>0</v>
      </c>
      <c r="K674" s="796">
        <v>1</v>
      </c>
      <c r="L674" s="796">
        <v>0</v>
      </c>
      <c r="M674" s="796">
        <v>0</v>
      </c>
      <c r="N674" s="796">
        <v>0</v>
      </c>
      <c r="O674" s="796">
        <v>0</v>
      </c>
      <c r="P674" s="797">
        <v>0</v>
      </c>
      <c r="Q674" s="798">
        <f t="shared" si="10"/>
        <v>1</v>
      </c>
      <c r="R674" s="792" t="s">
        <v>986</v>
      </c>
      <c r="S674" s="776" t="s">
        <v>964</v>
      </c>
      <c r="T674" s="799" t="s">
        <v>965</v>
      </c>
      <c r="U674" s="776" t="s">
        <v>1971</v>
      </c>
      <c r="V674" s="776" t="s">
        <v>990</v>
      </c>
      <c r="W674" s="776" t="s">
        <v>4631</v>
      </c>
      <c r="X674" s="832">
        <v>0</v>
      </c>
      <c r="Y674" s="824" t="s">
        <v>977</v>
      </c>
      <c r="Z674" s="793" t="s">
        <v>2011</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961</v>
      </c>
      <c r="BM674" s="788" t="s">
        <v>961</v>
      </c>
      <c r="BN674" s="788" t="s">
        <v>961</v>
      </c>
      <c r="BO674" s="788" t="s">
        <v>961</v>
      </c>
      <c r="BP674" s="799" t="s">
        <v>961</v>
      </c>
      <c r="BQ674" s="811" t="s">
        <v>1854</v>
      </c>
      <c r="BR674" s="803" t="s">
        <v>1854</v>
      </c>
      <c r="BS674" s="803" t="s">
        <v>1854</v>
      </c>
      <c r="BT674" s="803" t="s">
        <v>1854</v>
      </c>
      <c r="BU674" s="808" t="s">
        <v>1854</v>
      </c>
      <c r="BV674" s="811">
        <v>10782</v>
      </c>
      <c r="BW674" s="803">
        <v>10782</v>
      </c>
      <c r="BX674" s="803">
        <v>10782</v>
      </c>
      <c r="BY674" s="803">
        <v>10782</v>
      </c>
      <c r="BZ674" s="803">
        <v>10782</v>
      </c>
      <c r="CA674" s="811" t="s">
        <v>1854</v>
      </c>
      <c r="CB674" s="803" t="s">
        <v>1854</v>
      </c>
      <c r="CC674" s="803" t="s">
        <v>1854</v>
      </c>
      <c r="CD674" s="803" t="s">
        <v>1854</v>
      </c>
      <c r="CE674" s="808" t="s">
        <v>1854</v>
      </c>
      <c r="CF674" s="803" t="s">
        <v>1854</v>
      </c>
      <c r="CG674" s="803" t="s">
        <v>1854</v>
      </c>
      <c r="CH674" s="803" t="s">
        <v>1854</v>
      </c>
      <c r="CI674" s="803" t="s">
        <v>1854</v>
      </c>
      <c r="CJ674" s="808" t="s">
        <v>1854</v>
      </c>
      <c r="CK674" s="1305">
        <v>3924</v>
      </c>
      <c r="CL674" s="1073">
        <v>3702</v>
      </c>
      <c r="CM674" s="1073">
        <v>3519</v>
      </c>
      <c r="CN674" s="1073">
        <v>3248</v>
      </c>
      <c r="CO674" s="1306">
        <v>2957</v>
      </c>
      <c r="CP674" s="811" t="s">
        <v>1854</v>
      </c>
      <c r="CQ674" s="803" t="s">
        <v>1854</v>
      </c>
      <c r="CR674" s="803" t="s">
        <v>1854</v>
      </c>
      <c r="CS674" s="803" t="s">
        <v>1854</v>
      </c>
      <c r="CT674" s="808" t="s">
        <v>1854</v>
      </c>
      <c r="CU674" s="1288">
        <v>-9.4800000000000006E-3</v>
      </c>
      <c r="CV674" s="1287" t="s">
        <v>1854</v>
      </c>
      <c r="CW674" s="1287" t="s">
        <v>1854</v>
      </c>
      <c r="CX674" s="1289" t="s">
        <v>1854</v>
      </c>
      <c r="CY674" s="1287">
        <v>7.9000000000000008E-3</v>
      </c>
      <c r="CZ674" s="1287" t="s">
        <v>1854</v>
      </c>
      <c r="DA674" s="1287" t="s">
        <v>1854</v>
      </c>
      <c r="DB674" s="1289" t="s">
        <v>1854</v>
      </c>
      <c r="DC674" s="788"/>
      <c r="DD674" s="816">
        <v>1</v>
      </c>
      <c r="DE674" s="817"/>
    </row>
    <row r="675" spans="1:109" ht="15.75" customHeight="1">
      <c r="A675" s="775" t="s">
        <v>1015</v>
      </c>
      <c r="B675" s="776">
        <v>669</v>
      </c>
      <c r="C675" s="792" t="s">
        <v>4632</v>
      </c>
      <c r="D675" s="776" t="s">
        <v>4510</v>
      </c>
      <c r="E675" s="776" t="s">
        <v>1808</v>
      </c>
      <c r="F675" s="788">
        <v>36</v>
      </c>
      <c r="G675" s="793" t="s">
        <v>3641</v>
      </c>
      <c r="H675" s="794" t="s">
        <v>4633</v>
      </c>
      <c r="I675" s="795">
        <v>0</v>
      </c>
      <c r="J675" s="796">
        <v>0</v>
      </c>
      <c r="K675" s="796">
        <v>1</v>
      </c>
      <c r="L675" s="796">
        <v>0</v>
      </c>
      <c r="M675" s="796">
        <v>0</v>
      </c>
      <c r="N675" s="796">
        <v>0</v>
      </c>
      <c r="O675" s="796">
        <v>0</v>
      </c>
      <c r="P675" s="797">
        <v>0</v>
      </c>
      <c r="Q675" s="798">
        <f t="shared" si="10"/>
        <v>1</v>
      </c>
      <c r="R675" s="792" t="s">
        <v>986</v>
      </c>
      <c r="S675" s="776" t="s">
        <v>964</v>
      </c>
      <c r="T675" s="799" t="s">
        <v>965</v>
      </c>
      <c r="U675" s="776" t="s">
        <v>2019</v>
      </c>
      <c r="V675" s="776" t="s">
        <v>990</v>
      </c>
      <c r="W675" s="776" t="s">
        <v>4634</v>
      </c>
      <c r="X675" s="832">
        <v>0</v>
      </c>
      <c r="Y675" s="824" t="s">
        <v>966</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961</v>
      </c>
      <c r="BM675" s="788" t="s">
        <v>961</v>
      </c>
      <c r="BN675" s="788" t="s">
        <v>961</v>
      </c>
      <c r="BO675" s="788" t="s">
        <v>961</v>
      </c>
      <c r="BP675" s="799" t="s">
        <v>961</v>
      </c>
      <c r="BQ675" s="811" t="s">
        <v>1854</v>
      </c>
      <c r="BR675" s="803" t="s">
        <v>1854</v>
      </c>
      <c r="BS675" s="803" t="s">
        <v>1854</v>
      </c>
      <c r="BT675" s="803" t="s">
        <v>1854</v>
      </c>
      <c r="BU675" s="808" t="s">
        <v>1854</v>
      </c>
      <c r="BV675" s="811">
        <v>10</v>
      </c>
      <c r="BW675" s="803">
        <v>10</v>
      </c>
      <c r="BX675" s="803">
        <v>10</v>
      </c>
      <c r="BY675" s="803">
        <v>10</v>
      </c>
      <c r="BZ675" s="803">
        <v>10</v>
      </c>
      <c r="CA675" s="811" t="s">
        <v>1854</v>
      </c>
      <c r="CB675" s="803" t="s">
        <v>1854</v>
      </c>
      <c r="CC675" s="803" t="s">
        <v>1854</v>
      </c>
      <c r="CD675" s="803" t="s">
        <v>1854</v>
      </c>
      <c r="CE675" s="808" t="s">
        <v>1854</v>
      </c>
      <c r="CF675" s="803" t="s">
        <v>1854</v>
      </c>
      <c r="CG675" s="803" t="s">
        <v>1854</v>
      </c>
      <c r="CH675" s="803" t="s">
        <v>1854</v>
      </c>
      <c r="CI675" s="803" t="s">
        <v>1854</v>
      </c>
      <c r="CJ675" s="808" t="s">
        <v>1854</v>
      </c>
      <c r="CK675" s="811">
        <v>26</v>
      </c>
      <c r="CL675" s="803">
        <v>26</v>
      </c>
      <c r="CM675" s="803">
        <v>26</v>
      </c>
      <c r="CN675" s="803">
        <v>26</v>
      </c>
      <c r="CO675" s="808">
        <v>26</v>
      </c>
      <c r="CP675" s="811" t="s">
        <v>1854</v>
      </c>
      <c r="CQ675" s="803" t="s">
        <v>1854</v>
      </c>
      <c r="CR675" s="803" t="s">
        <v>1854</v>
      </c>
      <c r="CS675" s="803" t="s">
        <v>1854</v>
      </c>
      <c r="CT675" s="808" t="s">
        <v>1854</v>
      </c>
      <c r="CU675" s="1288">
        <v>-1.2350000000000001</v>
      </c>
      <c r="CV675" s="1287" t="s">
        <v>1854</v>
      </c>
      <c r="CW675" s="1287" t="s">
        <v>1854</v>
      </c>
      <c r="CX675" s="1289" t="s">
        <v>1854</v>
      </c>
      <c r="CY675" s="1287">
        <v>0.63600000000000001</v>
      </c>
      <c r="CZ675" s="1287" t="s">
        <v>1854</v>
      </c>
      <c r="DA675" s="1287" t="s">
        <v>1854</v>
      </c>
      <c r="DB675" s="1289" t="s">
        <v>1854</v>
      </c>
      <c r="DC675" s="788"/>
      <c r="DD675" s="816">
        <v>1</v>
      </c>
      <c r="DE675" s="817"/>
    </row>
    <row r="676" spans="1:109" ht="15.75" customHeight="1">
      <c r="A676" s="775" t="s">
        <v>1015</v>
      </c>
      <c r="B676" s="776">
        <v>670</v>
      </c>
      <c r="C676" s="792" t="s">
        <v>4635</v>
      </c>
      <c r="D676" s="776" t="s">
        <v>4510</v>
      </c>
      <c r="E676" s="776" t="s">
        <v>1819</v>
      </c>
      <c r="F676" s="788">
        <v>37</v>
      </c>
      <c r="G676" s="793" t="s">
        <v>3111</v>
      </c>
      <c r="H676" s="794" t="s">
        <v>4636</v>
      </c>
      <c r="I676" s="795">
        <v>0</v>
      </c>
      <c r="J676" s="796">
        <v>0.16</v>
      </c>
      <c r="K676" s="796">
        <v>0.84</v>
      </c>
      <c r="L676" s="796">
        <v>0</v>
      </c>
      <c r="M676" s="796">
        <v>0</v>
      </c>
      <c r="N676" s="796">
        <v>0</v>
      </c>
      <c r="O676" s="796">
        <v>0</v>
      </c>
      <c r="P676" s="797">
        <v>0</v>
      </c>
      <c r="Q676" s="798">
        <f t="shared" si="10"/>
        <v>1</v>
      </c>
      <c r="R676" s="792" t="s">
        <v>986</v>
      </c>
      <c r="S676" s="776" t="s">
        <v>964</v>
      </c>
      <c r="T676" s="799" t="s">
        <v>965</v>
      </c>
      <c r="U676" s="776" t="s">
        <v>2019</v>
      </c>
      <c r="V676" s="776" t="s">
        <v>990</v>
      </c>
      <c r="W676" s="776" t="s">
        <v>4637</v>
      </c>
      <c r="X676" s="832">
        <v>0</v>
      </c>
      <c r="Y676" s="822" t="s">
        <v>966</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961</v>
      </c>
      <c r="BM676" s="788" t="s">
        <v>961</v>
      </c>
      <c r="BN676" s="788" t="s">
        <v>961</v>
      </c>
      <c r="BO676" s="788" t="s">
        <v>961</v>
      </c>
      <c r="BP676" s="799" t="s">
        <v>961</v>
      </c>
      <c r="BQ676" s="811" t="s">
        <v>1854</v>
      </c>
      <c r="BR676" s="803" t="s">
        <v>1854</v>
      </c>
      <c r="BS676" s="803" t="s">
        <v>1854</v>
      </c>
      <c r="BT676" s="803" t="s">
        <v>1854</v>
      </c>
      <c r="BU676" s="808" t="s">
        <v>1854</v>
      </c>
      <c r="BV676" s="811" t="s">
        <v>1854</v>
      </c>
      <c r="BW676" s="803" t="s">
        <v>1854</v>
      </c>
      <c r="BX676" s="803" t="s">
        <v>1854</v>
      </c>
      <c r="BY676" s="803" t="s">
        <v>1854</v>
      </c>
      <c r="BZ676" s="803" t="s">
        <v>1854</v>
      </c>
      <c r="CA676" s="811" t="s">
        <v>1854</v>
      </c>
      <c r="CB676" s="803" t="s">
        <v>1854</v>
      </c>
      <c r="CC676" s="803" t="s">
        <v>1854</v>
      </c>
      <c r="CD676" s="803" t="s">
        <v>1854</v>
      </c>
      <c r="CE676" s="808" t="s">
        <v>1854</v>
      </c>
      <c r="CF676" s="803" t="s">
        <v>1854</v>
      </c>
      <c r="CG676" s="803" t="s">
        <v>1854</v>
      </c>
      <c r="CH676" s="803" t="s">
        <v>1854</v>
      </c>
      <c r="CI676" s="803" t="s">
        <v>1854</v>
      </c>
      <c r="CJ676" s="808" t="s">
        <v>1854</v>
      </c>
      <c r="CK676" s="811" t="s">
        <v>1854</v>
      </c>
      <c r="CL676" s="803" t="s">
        <v>1854</v>
      </c>
      <c r="CM676" s="803" t="s">
        <v>1854</v>
      </c>
      <c r="CN676" s="803" t="s">
        <v>1854</v>
      </c>
      <c r="CO676" s="808" t="s">
        <v>1854</v>
      </c>
      <c r="CP676" s="811" t="s">
        <v>1854</v>
      </c>
      <c r="CQ676" s="803" t="s">
        <v>1854</v>
      </c>
      <c r="CR676" s="803" t="s">
        <v>1854</v>
      </c>
      <c r="CS676" s="803" t="s">
        <v>1854</v>
      </c>
      <c r="CT676" s="808" t="s">
        <v>1854</v>
      </c>
      <c r="CU676" s="1288">
        <v>-4.8650000000000004E-3</v>
      </c>
      <c r="CV676" s="1287" t="s">
        <v>1854</v>
      </c>
      <c r="CW676" s="1287" t="s">
        <v>1854</v>
      </c>
      <c r="CX676" s="1289" t="s">
        <v>1854</v>
      </c>
      <c r="CY676" s="1287">
        <v>4.8650000000000004E-3</v>
      </c>
      <c r="CZ676" s="1287" t="s">
        <v>1854</v>
      </c>
      <c r="DA676" s="1287" t="s">
        <v>1854</v>
      </c>
      <c r="DB676" s="1289" t="s">
        <v>1854</v>
      </c>
      <c r="DC676" s="788"/>
      <c r="DD676" s="816">
        <v>1</v>
      </c>
      <c r="DE676" s="817"/>
    </row>
    <row r="677" spans="1:109" ht="15.75" customHeight="1">
      <c r="A677" s="775" t="s">
        <v>1015</v>
      </c>
      <c r="B677" s="776">
        <v>671</v>
      </c>
      <c r="C677" s="792" t="s">
        <v>4638</v>
      </c>
      <c r="D677" s="776" t="s">
        <v>4535</v>
      </c>
      <c r="E677" s="776" t="s">
        <v>1819</v>
      </c>
      <c r="F677" s="788">
        <v>38</v>
      </c>
      <c r="G677" s="793" t="s">
        <v>491</v>
      </c>
      <c r="H677" s="794" t="s">
        <v>4639</v>
      </c>
      <c r="I677" s="795">
        <v>1</v>
      </c>
      <c r="J677" s="796">
        <v>0</v>
      </c>
      <c r="K677" s="796">
        <v>0</v>
      </c>
      <c r="L677" s="796">
        <v>0</v>
      </c>
      <c r="M677" s="796">
        <v>0</v>
      </c>
      <c r="N677" s="796">
        <v>0</v>
      </c>
      <c r="O677" s="796">
        <v>0</v>
      </c>
      <c r="P677" s="797">
        <v>0</v>
      </c>
      <c r="Q677" s="798">
        <f t="shared" si="10"/>
        <v>1</v>
      </c>
      <c r="R677" s="792" t="s">
        <v>963</v>
      </c>
      <c r="S677" s="776"/>
      <c r="T677" s="799"/>
      <c r="U677" s="776" t="s">
        <v>1822</v>
      </c>
      <c r="V677" s="776" t="s">
        <v>269</v>
      </c>
      <c r="W677" s="776" t="s">
        <v>4640</v>
      </c>
      <c r="X677" s="1312">
        <v>1</v>
      </c>
      <c r="Y677" s="822" t="s">
        <v>977</v>
      </c>
      <c r="Z677" s="793" t="s">
        <v>491</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1015</v>
      </c>
      <c r="B678" s="776">
        <v>672</v>
      </c>
      <c r="C678" s="792" t="s">
        <v>4641</v>
      </c>
      <c r="D678" s="776" t="s">
        <v>4510</v>
      </c>
      <c r="E678" s="776" t="s">
        <v>1819</v>
      </c>
      <c r="F678" s="788">
        <v>40</v>
      </c>
      <c r="G678" s="793" t="s">
        <v>4642</v>
      </c>
      <c r="H678" s="794" t="s">
        <v>4643</v>
      </c>
      <c r="I678" s="795">
        <v>0</v>
      </c>
      <c r="J678" s="796">
        <v>0</v>
      </c>
      <c r="K678" s="796">
        <v>0</v>
      </c>
      <c r="L678" s="796">
        <v>1</v>
      </c>
      <c r="M678" s="796">
        <v>0</v>
      </c>
      <c r="N678" s="796">
        <v>0</v>
      </c>
      <c r="O678" s="796">
        <v>0</v>
      </c>
      <c r="P678" s="797">
        <v>0</v>
      </c>
      <c r="Q678" s="798">
        <f t="shared" si="10"/>
        <v>1</v>
      </c>
      <c r="R678" s="792" t="s">
        <v>983</v>
      </c>
      <c r="S678" s="776" t="s">
        <v>964</v>
      </c>
      <c r="T678" s="799" t="s">
        <v>965</v>
      </c>
      <c r="U678" s="776" t="s">
        <v>718</v>
      </c>
      <c r="V678" s="776" t="s">
        <v>269</v>
      </c>
      <c r="W678" s="776" t="s">
        <v>4644</v>
      </c>
      <c r="X678" s="832">
        <v>0</v>
      </c>
      <c r="Y678" s="824" t="s">
        <v>966</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961</v>
      </c>
      <c r="BM678" s="788" t="s">
        <v>961</v>
      </c>
      <c r="BN678" s="788" t="s">
        <v>961</v>
      </c>
      <c r="BO678" s="788" t="s">
        <v>961</v>
      </c>
      <c r="BP678" s="799" t="s">
        <v>961</v>
      </c>
      <c r="BQ678" s="811" t="s">
        <v>1854</v>
      </c>
      <c r="BR678" s="803" t="s">
        <v>1854</v>
      </c>
      <c r="BS678" s="803" t="s">
        <v>1854</v>
      </c>
      <c r="BT678" s="803" t="s">
        <v>1854</v>
      </c>
      <c r="BU678" s="808" t="s">
        <v>1854</v>
      </c>
      <c r="BV678" s="811" t="s">
        <v>1854</v>
      </c>
      <c r="BW678" s="803" t="s">
        <v>1854</v>
      </c>
      <c r="BX678" s="803" t="s">
        <v>1854</v>
      </c>
      <c r="BY678" s="803" t="s">
        <v>1854</v>
      </c>
      <c r="BZ678" s="803" t="s">
        <v>1854</v>
      </c>
      <c r="CA678" s="811" t="s">
        <v>1854</v>
      </c>
      <c r="CB678" s="803" t="s">
        <v>1854</v>
      </c>
      <c r="CC678" s="803" t="s">
        <v>1854</v>
      </c>
      <c r="CD678" s="803" t="s">
        <v>1854</v>
      </c>
      <c r="CE678" s="808" t="s">
        <v>1854</v>
      </c>
      <c r="CF678" s="803" t="s">
        <v>1854</v>
      </c>
      <c r="CG678" s="803" t="s">
        <v>1854</v>
      </c>
      <c r="CH678" s="803" t="s">
        <v>1854</v>
      </c>
      <c r="CI678" s="803" t="s">
        <v>1854</v>
      </c>
      <c r="CJ678" s="808" t="s">
        <v>1854</v>
      </c>
      <c r="CK678" s="811" t="s">
        <v>1854</v>
      </c>
      <c r="CL678" s="803" t="s">
        <v>1854</v>
      </c>
      <c r="CM678" s="803" t="s">
        <v>1854</v>
      </c>
      <c r="CN678" s="803" t="s">
        <v>1854</v>
      </c>
      <c r="CO678" s="808" t="s">
        <v>1854</v>
      </c>
      <c r="CP678" s="811" t="s">
        <v>1854</v>
      </c>
      <c r="CQ678" s="803" t="s">
        <v>1854</v>
      </c>
      <c r="CR678" s="803" t="s">
        <v>1854</v>
      </c>
      <c r="CS678" s="803" t="s">
        <v>1854</v>
      </c>
      <c r="CT678" s="808" t="s">
        <v>1854</v>
      </c>
      <c r="CU678" s="1288">
        <v>-0.502</v>
      </c>
      <c r="CV678" s="1287" t="s">
        <v>1854</v>
      </c>
      <c r="CW678" s="1287" t="s">
        <v>1854</v>
      </c>
      <c r="CX678" s="1289" t="s">
        <v>1854</v>
      </c>
      <c r="CY678" s="1287" t="s">
        <v>1854</v>
      </c>
      <c r="CZ678" s="1287" t="s">
        <v>1854</v>
      </c>
      <c r="DA678" s="1287" t="s">
        <v>1854</v>
      </c>
      <c r="DB678" s="1289" t="s">
        <v>1854</v>
      </c>
      <c r="DC678" s="788"/>
      <c r="DD678" s="816">
        <v>1</v>
      </c>
      <c r="DE678" s="817"/>
    </row>
    <row r="679" spans="1:109" ht="15.75" customHeight="1">
      <c r="A679" s="775" t="s">
        <v>1015</v>
      </c>
      <c r="B679" s="776">
        <v>673</v>
      </c>
      <c r="C679" s="792" t="s">
        <v>4645</v>
      </c>
      <c r="D679" s="776" t="s">
        <v>4510</v>
      </c>
      <c r="E679" s="776" t="s">
        <v>1801</v>
      </c>
      <c r="F679" s="788">
        <v>41</v>
      </c>
      <c r="G679" s="793" t="s">
        <v>4646</v>
      </c>
      <c r="H679" s="794" t="s">
        <v>4647</v>
      </c>
      <c r="I679" s="795">
        <v>0</v>
      </c>
      <c r="J679" s="796">
        <v>0</v>
      </c>
      <c r="K679" s="796">
        <v>0</v>
      </c>
      <c r="L679" s="796">
        <v>1</v>
      </c>
      <c r="M679" s="796">
        <v>0</v>
      </c>
      <c r="N679" s="796">
        <v>0</v>
      </c>
      <c r="O679" s="796">
        <v>0</v>
      </c>
      <c r="P679" s="797">
        <v>0</v>
      </c>
      <c r="Q679" s="798">
        <f t="shared" si="10"/>
        <v>1</v>
      </c>
      <c r="R679" s="792" t="s">
        <v>963</v>
      </c>
      <c r="S679" s="776"/>
      <c r="T679" s="799"/>
      <c r="U679" s="776" t="s">
        <v>2045</v>
      </c>
      <c r="V679" s="776" t="s">
        <v>990</v>
      </c>
      <c r="W679" s="776" t="s">
        <v>4648</v>
      </c>
      <c r="X679" s="1313">
        <v>0</v>
      </c>
      <c r="Y679" s="824" t="s">
        <v>966</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1854</v>
      </c>
      <c r="BR679" s="803" t="s">
        <v>1854</v>
      </c>
      <c r="BS679" s="803" t="s">
        <v>1854</v>
      </c>
      <c r="BT679" s="803" t="s">
        <v>1854</v>
      </c>
      <c r="BU679" s="808" t="s">
        <v>1854</v>
      </c>
      <c r="BV679" s="811" t="s">
        <v>1854</v>
      </c>
      <c r="BW679" s="803" t="s">
        <v>1854</v>
      </c>
      <c r="BX679" s="803" t="s">
        <v>1854</v>
      </c>
      <c r="BY679" s="803" t="s">
        <v>1854</v>
      </c>
      <c r="BZ679" s="803" t="s">
        <v>1854</v>
      </c>
      <c r="CA679" s="811" t="s">
        <v>1854</v>
      </c>
      <c r="CB679" s="803" t="s">
        <v>1854</v>
      </c>
      <c r="CC679" s="803" t="s">
        <v>1854</v>
      </c>
      <c r="CD679" s="803" t="s">
        <v>1854</v>
      </c>
      <c r="CE679" s="808" t="s">
        <v>1854</v>
      </c>
      <c r="CF679" s="803" t="s">
        <v>1854</v>
      </c>
      <c r="CG679" s="803" t="s">
        <v>1854</v>
      </c>
      <c r="CH679" s="803" t="s">
        <v>1854</v>
      </c>
      <c r="CI679" s="803" t="s">
        <v>1854</v>
      </c>
      <c r="CJ679" s="808" t="s">
        <v>1854</v>
      </c>
      <c r="CK679" s="811" t="s">
        <v>1854</v>
      </c>
      <c r="CL679" s="803" t="s">
        <v>1854</v>
      </c>
      <c r="CM679" s="803" t="s">
        <v>1854</v>
      </c>
      <c r="CN679" s="803" t="s">
        <v>1854</v>
      </c>
      <c r="CO679" s="808" t="s">
        <v>1854</v>
      </c>
      <c r="CP679" s="811" t="s">
        <v>1854</v>
      </c>
      <c r="CQ679" s="803" t="s">
        <v>1854</v>
      </c>
      <c r="CR679" s="803" t="s">
        <v>1854</v>
      </c>
      <c r="CS679" s="803" t="s">
        <v>1854</v>
      </c>
      <c r="CT679" s="808" t="s">
        <v>1854</v>
      </c>
      <c r="CU679" s="1288" t="s">
        <v>1854</v>
      </c>
      <c r="CV679" s="1287" t="s">
        <v>1854</v>
      </c>
      <c r="CW679" s="1287" t="s">
        <v>1854</v>
      </c>
      <c r="CX679" s="1289" t="s">
        <v>1854</v>
      </c>
      <c r="CY679" s="1287" t="s">
        <v>1854</v>
      </c>
      <c r="CZ679" s="1287" t="s">
        <v>1854</v>
      </c>
      <c r="DA679" s="1287" t="s">
        <v>1854</v>
      </c>
      <c r="DB679" s="1289" t="s">
        <v>1854</v>
      </c>
      <c r="DC679" s="788"/>
      <c r="DD679" s="816">
        <v>1</v>
      </c>
      <c r="DE679" s="817"/>
    </row>
    <row r="680" spans="1:109" ht="15.75" customHeight="1">
      <c r="A680" s="775" t="s">
        <v>1015</v>
      </c>
      <c r="B680" s="776">
        <v>674</v>
      </c>
      <c r="C680" s="792" t="s">
        <v>4649</v>
      </c>
      <c r="D680" s="776"/>
      <c r="E680" s="776"/>
      <c r="F680" s="788" t="s">
        <v>1944</v>
      </c>
      <c r="G680" s="793" t="s">
        <v>1945</v>
      </c>
      <c r="H680" s="794"/>
      <c r="I680" s="795"/>
      <c r="J680" s="796"/>
      <c r="K680" s="796"/>
      <c r="L680" s="796"/>
      <c r="M680" s="796"/>
      <c r="N680" s="796"/>
      <c r="O680" s="796"/>
      <c r="P680" s="797"/>
      <c r="Q680" s="798">
        <f t="shared" si="10"/>
        <v>0</v>
      </c>
      <c r="R680" s="792" t="s">
        <v>963</v>
      </c>
      <c r="S680" s="776"/>
      <c r="T680" s="799"/>
      <c r="U680" s="776"/>
      <c r="V680" s="776" t="s">
        <v>1030</v>
      </c>
      <c r="W680" s="776" t="s">
        <v>1946</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1947</v>
      </c>
      <c r="AR680" s="803" t="s">
        <v>1947</v>
      </c>
      <c r="AS680" s="803" t="s">
        <v>1947</v>
      </c>
      <c r="AT680" s="803" t="s">
        <v>1947</v>
      </c>
      <c r="AU680" s="808" t="s">
        <v>1947</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1854</v>
      </c>
      <c r="BR680" s="803" t="s">
        <v>1854</v>
      </c>
      <c r="BS680" s="803" t="s">
        <v>1854</v>
      </c>
      <c r="BT680" s="803" t="s">
        <v>1854</v>
      </c>
      <c r="BU680" s="808" t="s">
        <v>1854</v>
      </c>
      <c r="BV680" s="811" t="s">
        <v>1854</v>
      </c>
      <c r="BW680" s="803" t="s">
        <v>1854</v>
      </c>
      <c r="BX680" s="803" t="s">
        <v>1854</v>
      </c>
      <c r="BY680" s="803" t="s">
        <v>1854</v>
      </c>
      <c r="BZ680" s="803" t="s">
        <v>1854</v>
      </c>
      <c r="CA680" s="811" t="s">
        <v>1854</v>
      </c>
      <c r="CB680" s="803" t="s">
        <v>1854</v>
      </c>
      <c r="CC680" s="803" t="s">
        <v>1854</v>
      </c>
      <c r="CD680" s="803" t="s">
        <v>1854</v>
      </c>
      <c r="CE680" s="808" t="s">
        <v>1854</v>
      </c>
      <c r="CF680" s="803" t="s">
        <v>1854</v>
      </c>
      <c r="CG680" s="803" t="s">
        <v>1854</v>
      </c>
      <c r="CH680" s="803" t="s">
        <v>1854</v>
      </c>
      <c r="CI680" s="803" t="s">
        <v>1854</v>
      </c>
      <c r="CJ680" s="808" t="s">
        <v>1854</v>
      </c>
      <c r="CK680" s="811" t="s">
        <v>1854</v>
      </c>
      <c r="CL680" s="803" t="s">
        <v>1854</v>
      </c>
      <c r="CM680" s="803" t="s">
        <v>1854</v>
      </c>
      <c r="CN680" s="803" t="s">
        <v>1854</v>
      </c>
      <c r="CO680" s="808" t="s">
        <v>1854</v>
      </c>
      <c r="CP680" s="811" t="s">
        <v>1854</v>
      </c>
      <c r="CQ680" s="803" t="s">
        <v>1854</v>
      </c>
      <c r="CR680" s="803" t="s">
        <v>1854</v>
      </c>
      <c r="CS680" s="803" t="s">
        <v>1854</v>
      </c>
      <c r="CT680" s="808" t="s">
        <v>1854</v>
      </c>
      <c r="CU680" s="1288" t="s">
        <v>1854</v>
      </c>
      <c r="CV680" s="1287" t="s">
        <v>1854</v>
      </c>
      <c r="CW680" s="1287" t="s">
        <v>1854</v>
      </c>
      <c r="CX680" s="1289" t="s">
        <v>1854</v>
      </c>
      <c r="CY680" s="1287" t="s">
        <v>1854</v>
      </c>
      <c r="CZ680" s="1287" t="s">
        <v>1854</v>
      </c>
      <c r="DA680" s="1287" t="s">
        <v>1854</v>
      </c>
      <c r="DB680" s="1289" t="s">
        <v>1854</v>
      </c>
      <c r="DC680" s="788"/>
      <c r="DD680" s="816"/>
      <c r="DE680" s="817"/>
    </row>
    <row r="681" spans="1:109" ht="15.75" customHeight="1" thickBot="1">
      <c r="A681" s="954" t="s">
        <v>1015</v>
      </c>
      <c r="B681" s="955">
        <v>675</v>
      </c>
      <c r="C681" s="956" t="s">
        <v>4650</v>
      </c>
      <c r="D681" s="955" t="s">
        <v>4548</v>
      </c>
      <c r="E681" s="955" t="s">
        <v>1819</v>
      </c>
      <c r="F681" s="957">
        <v>42</v>
      </c>
      <c r="G681" s="958" t="s">
        <v>659</v>
      </c>
      <c r="H681" s="959" t="s">
        <v>4651</v>
      </c>
      <c r="I681" s="960">
        <v>0</v>
      </c>
      <c r="J681" s="961">
        <v>0</v>
      </c>
      <c r="K681" s="961">
        <v>0</v>
      </c>
      <c r="L681" s="961">
        <v>0</v>
      </c>
      <c r="M681" s="961">
        <v>1</v>
      </c>
      <c r="N681" s="961">
        <v>0</v>
      </c>
      <c r="O681" s="961">
        <v>0</v>
      </c>
      <c r="P681" s="962">
        <v>0</v>
      </c>
      <c r="Q681" s="963">
        <f t="shared" si="10"/>
        <v>1</v>
      </c>
      <c r="R681" s="956" t="s">
        <v>963</v>
      </c>
      <c r="S681" s="955"/>
      <c r="T681" s="964"/>
      <c r="U681" s="955" t="s">
        <v>2590</v>
      </c>
      <c r="V681" s="955" t="s">
        <v>269</v>
      </c>
      <c r="W681" s="955" t="s">
        <v>4652</v>
      </c>
      <c r="X681" s="1276">
        <v>1</v>
      </c>
      <c r="Y681" s="966" t="s">
        <v>966</v>
      </c>
      <c r="Z681" s="958" t="s">
        <v>659</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1015</v>
      </c>
      <c r="B682" s="1255">
        <v>676</v>
      </c>
      <c r="C682" s="1256" t="s">
        <v>4653</v>
      </c>
      <c r="D682" s="1255" t="s">
        <v>4654</v>
      </c>
      <c r="E682" s="1255" t="s">
        <v>4655</v>
      </c>
      <c r="F682" s="1257"/>
      <c r="G682" s="1258" t="s">
        <v>4654</v>
      </c>
      <c r="H682" s="1259" t="s">
        <v>4656</v>
      </c>
      <c r="I682" s="1260"/>
      <c r="J682" s="1261"/>
      <c r="K682" s="1261">
        <v>1</v>
      </c>
      <c r="L682" s="1261"/>
      <c r="M682" s="1261"/>
      <c r="N682" s="1261"/>
      <c r="O682" s="1261"/>
      <c r="P682" s="1262"/>
      <c r="Q682" s="798">
        <f t="shared" si="10"/>
        <v>1</v>
      </c>
      <c r="R682" s="1256" t="s">
        <v>983</v>
      </c>
      <c r="S682" s="1533" t="s">
        <v>964</v>
      </c>
      <c r="T682" s="1264" t="s">
        <v>976</v>
      </c>
      <c r="U682" s="1255" t="s">
        <v>1971</v>
      </c>
      <c r="V682" s="1255" t="s">
        <v>117</v>
      </c>
      <c r="W682" s="1255"/>
      <c r="X682" s="1534">
        <v>3</v>
      </c>
      <c r="Y682" s="1266" t="s">
        <v>966</v>
      </c>
      <c r="Z682" s="1258"/>
      <c r="AA682" s="1257"/>
      <c r="AB682" s="1257"/>
      <c r="AC682" s="1257"/>
      <c r="AD682" s="1257"/>
      <c r="AE682" s="1257"/>
      <c r="AF682" s="1267"/>
      <c r="AG682" s="1265"/>
      <c r="AH682" s="1265"/>
      <c r="AI682" s="1265"/>
      <c r="AJ682" s="1265"/>
      <c r="AK682" s="1265"/>
      <c r="AL682" s="1265"/>
      <c r="AM682" s="1265"/>
      <c r="AN682" s="1265"/>
      <c r="AO682" s="1265"/>
      <c r="AP682" s="1265"/>
      <c r="AQ682" s="1268" t="s">
        <v>1854</v>
      </c>
      <c r="AR682" s="1265" t="s">
        <v>1854</v>
      </c>
      <c r="AS682" s="1265" t="s">
        <v>1854</v>
      </c>
      <c r="AT682" s="1265" t="s">
        <v>1854</v>
      </c>
      <c r="AU682" s="1524" t="s">
        <v>4657</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961</v>
      </c>
      <c r="BQ682" s="1268" t="s">
        <v>1854</v>
      </c>
      <c r="BR682" s="1265" t="s">
        <v>1854</v>
      </c>
      <c r="BS682" s="1265" t="s">
        <v>1854</v>
      </c>
      <c r="BT682" s="1265" t="s">
        <v>1854</v>
      </c>
      <c r="BU682" s="1269" t="s">
        <v>1854</v>
      </c>
      <c r="BV682" s="1268" t="s">
        <v>1854</v>
      </c>
      <c r="BW682" s="1265" t="s">
        <v>1854</v>
      </c>
      <c r="BX682" s="1265" t="s">
        <v>1854</v>
      </c>
      <c r="BY682" s="1265" t="s">
        <v>1854</v>
      </c>
      <c r="BZ682" s="1265" t="s">
        <v>1854</v>
      </c>
      <c r="CA682" s="1268" t="s">
        <v>1854</v>
      </c>
      <c r="CB682" s="1265" t="s">
        <v>1854</v>
      </c>
      <c r="CC682" s="1265" t="s">
        <v>1854</v>
      </c>
      <c r="CD682" s="1265" t="s">
        <v>1854</v>
      </c>
      <c r="CE682" s="1269" t="s">
        <v>1854</v>
      </c>
      <c r="CF682" s="1265" t="s">
        <v>1854</v>
      </c>
      <c r="CG682" s="1265" t="s">
        <v>1854</v>
      </c>
      <c r="CH682" s="1265" t="s">
        <v>1854</v>
      </c>
      <c r="CI682" s="1265" t="s">
        <v>1854</v>
      </c>
      <c r="CJ682" s="1269" t="s">
        <v>1854</v>
      </c>
      <c r="CK682" s="1268" t="s">
        <v>1854</v>
      </c>
      <c r="CL682" s="1265" t="s">
        <v>1854</v>
      </c>
      <c r="CM682" s="1265" t="s">
        <v>1854</v>
      </c>
      <c r="CN682" s="1265" t="s">
        <v>1854</v>
      </c>
      <c r="CO682" s="1269" t="s">
        <v>1854</v>
      </c>
      <c r="CP682" s="1268" t="s">
        <v>1854</v>
      </c>
      <c r="CQ682" s="1265" t="s">
        <v>1854</v>
      </c>
      <c r="CR682" s="1265" t="s">
        <v>1854</v>
      </c>
      <c r="CS682" s="1265" t="s">
        <v>1854</v>
      </c>
      <c r="CT682" s="1269" t="s">
        <v>1854</v>
      </c>
      <c r="CU682" s="1296" t="s">
        <v>1854</v>
      </c>
      <c r="CV682" s="1297" t="s">
        <v>1854</v>
      </c>
      <c r="CW682" s="1297" t="s">
        <v>1854</v>
      </c>
      <c r="CX682" s="1298" t="s">
        <v>1854</v>
      </c>
      <c r="CY682" s="1297" t="s">
        <v>1854</v>
      </c>
      <c r="CZ682" s="1297" t="s">
        <v>1854</v>
      </c>
      <c r="DA682" s="1297" t="s">
        <v>1854</v>
      </c>
      <c r="DB682" s="1298" t="s">
        <v>1854</v>
      </c>
      <c r="DC682" s="1257"/>
      <c r="DD682" s="1273">
        <v>1</v>
      </c>
      <c r="DE682" s="1274"/>
    </row>
    <row r="683" spans="1:109" ht="15.75" customHeight="1">
      <c r="A683" s="1254" t="s">
        <v>971</v>
      </c>
      <c r="B683" s="1255">
        <v>677</v>
      </c>
      <c r="C683" s="1256" t="s">
        <v>4658</v>
      </c>
      <c r="D683" s="1255" t="s">
        <v>4659</v>
      </c>
      <c r="E683" s="1255" t="s">
        <v>4655</v>
      </c>
      <c r="F683" s="1264"/>
      <c r="G683" s="1258" t="s">
        <v>4659</v>
      </c>
      <c r="H683" s="1255" t="s">
        <v>4659</v>
      </c>
      <c r="I683" s="1260"/>
      <c r="J683" s="1261"/>
      <c r="K683" s="1261"/>
      <c r="L683" s="1261">
        <v>1</v>
      </c>
      <c r="M683" s="1261"/>
      <c r="N683" s="1261"/>
      <c r="O683" s="1261"/>
      <c r="P683" s="1262"/>
      <c r="Q683" s="798">
        <f t="shared" si="10"/>
        <v>1</v>
      </c>
      <c r="R683" s="1256" t="s">
        <v>983</v>
      </c>
      <c r="S683" s="1255" t="s">
        <v>975</v>
      </c>
      <c r="T683" s="1264" t="s">
        <v>976</v>
      </c>
      <c r="U683" s="1255" t="s">
        <v>718</v>
      </c>
      <c r="V683" s="1255" t="s">
        <v>269</v>
      </c>
      <c r="W683" s="1255" t="s">
        <v>4660</v>
      </c>
      <c r="X683" s="1277">
        <v>1</v>
      </c>
      <c r="Y683" s="1266" t="s">
        <v>966</v>
      </c>
      <c r="Z683" s="1258"/>
      <c r="AA683" s="1257"/>
      <c r="AB683" s="1257"/>
      <c r="AC683" s="1257"/>
      <c r="AD683" s="1257"/>
      <c r="AE683" s="1257"/>
      <c r="AF683" s="1267"/>
      <c r="AG683" s="1265"/>
      <c r="AH683" s="1265"/>
      <c r="AI683" s="1265"/>
      <c r="AJ683" s="1265"/>
      <c r="AK683" s="1265"/>
      <c r="AL683" s="1265"/>
      <c r="AM683" s="1265"/>
      <c r="AN683" s="1265"/>
      <c r="AO683" s="1265"/>
      <c r="AP683" s="1265"/>
      <c r="AQ683" s="1268" t="s">
        <v>1854</v>
      </c>
      <c r="AR683" s="1265" t="s">
        <v>1854</v>
      </c>
      <c r="AS683" s="1265" t="s">
        <v>1854</v>
      </c>
      <c r="AT683" s="1265" t="s">
        <v>1854</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961</v>
      </c>
      <c r="BQ683" s="1268" t="s">
        <v>1854</v>
      </c>
      <c r="BR683" s="1265" t="s">
        <v>1854</v>
      </c>
      <c r="BS683" s="1265" t="s">
        <v>1854</v>
      </c>
      <c r="BT683" s="1265" t="s">
        <v>1854</v>
      </c>
      <c r="BU683" s="1269" t="s">
        <v>1854</v>
      </c>
      <c r="BV683" s="1268" t="s">
        <v>1854</v>
      </c>
      <c r="BW683" s="1265" t="s">
        <v>1854</v>
      </c>
      <c r="BX683" s="1265" t="s">
        <v>1854</v>
      </c>
      <c r="BY683" s="1265" t="s">
        <v>1854</v>
      </c>
      <c r="BZ683" s="1265" t="s">
        <v>1854</v>
      </c>
      <c r="CA683" s="1268" t="s">
        <v>1854</v>
      </c>
      <c r="CB683" s="1265" t="s">
        <v>1854</v>
      </c>
      <c r="CC683" s="1265" t="s">
        <v>1854</v>
      </c>
      <c r="CD683" s="1265" t="s">
        <v>1854</v>
      </c>
      <c r="CE683" s="1269" t="s">
        <v>1854</v>
      </c>
      <c r="CF683" s="1265" t="s">
        <v>1854</v>
      </c>
      <c r="CG683" s="1265" t="s">
        <v>1854</v>
      </c>
      <c r="CH683" s="1265" t="s">
        <v>1854</v>
      </c>
      <c r="CI683" s="1265" t="s">
        <v>1854</v>
      </c>
      <c r="CJ683" s="1269" t="s">
        <v>1854</v>
      </c>
      <c r="CK683" s="1268" t="s">
        <v>1854</v>
      </c>
      <c r="CL683" s="1265" t="s">
        <v>1854</v>
      </c>
      <c r="CM683" s="1265" t="s">
        <v>1854</v>
      </c>
      <c r="CN683" s="1265" t="s">
        <v>1854</v>
      </c>
      <c r="CO683" s="1269" t="s">
        <v>1854</v>
      </c>
      <c r="CP683" s="1268" t="s">
        <v>1854</v>
      </c>
      <c r="CQ683" s="1265" t="s">
        <v>1854</v>
      </c>
      <c r="CR683" s="1265" t="s">
        <v>1854</v>
      </c>
      <c r="CS683" s="1265" t="s">
        <v>1854</v>
      </c>
      <c r="CT683" s="1269" t="s">
        <v>1854</v>
      </c>
      <c r="CU683" s="2007">
        <v>-4.7699999999999999E-2</v>
      </c>
      <c r="CV683" s="1297" t="s">
        <v>1854</v>
      </c>
      <c r="CW683" s="1297" t="s">
        <v>1854</v>
      </c>
      <c r="CX683" s="1298" t="s">
        <v>1854</v>
      </c>
      <c r="CY683" s="1297" t="s">
        <v>1854</v>
      </c>
      <c r="CZ683" s="1297" t="s">
        <v>1854</v>
      </c>
      <c r="DA683" s="1297" t="s">
        <v>1854</v>
      </c>
      <c r="DB683" s="1298" t="s">
        <v>1854</v>
      </c>
      <c r="DC683" s="1257"/>
      <c r="DD683" s="1273">
        <v>1</v>
      </c>
      <c r="DE683" s="1274"/>
    </row>
    <row r="684" spans="1:109" ht="15.75" customHeight="1">
      <c r="A684" s="1970" t="s">
        <v>993</v>
      </c>
      <c r="B684" s="1971">
        <v>678</v>
      </c>
      <c r="C684" s="1972" t="s">
        <v>4661</v>
      </c>
      <c r="D684" s="1971" t="s">
        <v>4662</v>
      </c>
      <c r="E684" s="1971" t="s">
        <v>4663</v>
      </c>
      <c r="F684" s="1973"/>
      <c r="G684" s="1974" t="s">
        <v>4664</v>
      </c>
      <c r="H684" s="1975" t="s">
        <v>4665</v>
      </c>
      <c r="I684" s="1976">
        <v>0.1</v>
      </c>
      <c r="J684" s="1977"/>
      <c r="K684" s="1977">
        <v>0.9</v>
      </c>
      <c r="L684" s="1977"/>
      <c r="M684" s="1977"/>
      <c r="N684" s="1977"/>
      <c r="O684" s="1977"/>
      <c r="P684" s="1978"/>
      <c r="Q684" s="1979">
        <f t="shared" si="10"/>
        <v>1</v>
      </c>
      <c r="R684" s="1972" t="s">
        <v>986</v>
      </c>
      <c r="S684" s="1971" t="s">
        <v>964</v>
      </c>
      <c r="T684" s="1973" t="s">
        <v>976</v>
      </c>
      <c r="U684" s="1971" t="s">
        <v>2019</v>
      </c>
      <c r="V684" s="1971" t="s">
        <v>990</v>
      </c>
      <c r="W684" s="1971" t="s">
        <v>3371</v>
      </c>
      <c r="X684" s="1980">
        <v>0</v>
      </c>
      <c r="Y684" s="1981" t="s">
        <v>966</v>
      </c>
      <c r="Z684" s="1974"/>
      <c r="AA684" s="1982"/>
      <c r="AB684" s="1982"/>
      <c r="AC684" s="1982"/>
      <c r="AD684" s="1982"/>
      <c r="AE684" s="1982"/>
      <c r="AF684" s="1983"/>
      <c r="AG684" s="1980"/>
      <c r="AH684" s="1980"/>
      <c r="AI684" s="1980"/>
      <c r="AJ684" s="1980"/>
      <c r="AK684" s="1980"/>
      <c r="AL684" s="1980"/>
      <c r="AM684" s="1980"/>
      <c r="AN684" s="1980"/>
      <c r="AO684" s="1980"/>
      <c r="AP684" s="1980"/>
      <c r="AQ684" s="1984"/>
      <c r="AR684" s="1980"/>
      <c r="AS684" s="1980"/>
      <c r="AT684" s="1980"/>
      <c r="AU684" s="1985">
        <v>7</v>
      </c>
      <c r="AV684" s="1984"/>
      <c r="AW684" s="1980"/>
      <c r="AX684" s="1980"/>
      <c r="AY684" s="1980"/>
      <c r="AZ684" s="1980"/>
      <c r="BA684" s="1980"/>
      <c r="BB684" s="1980"/>
      <c r="BC684" s="1980"/>
      <c r="BD684" s="1980"/>
      <c r="BE684" s="1980"/>
      <c r="BF684" s="1980"/>
      <c r="BG684" s="1980"/>
      <c r="BH684" s="1980"/>
      <c r="BI684" s="1980"/>
      <c r="BJ684" s="1980"/>
      <c r="BK684" s="1985"/>
      <c r="BL684" s="1972"/>
      <c r="BM684" s="1982"/>
      <c r="BN684" s="1982"/>
      <c r="BO684" s="1982"/>
      <c r="BP684" s="1973" t="s">
        <v>961</v>
      </c>
      <c r="BQ684" s="1984"/>
      <c r="BR684" s="1980"/>
      <c r="BS684" s="1980"/>
      <c r="BT684" s="1980"/>
      <c r="BU684" s="1985"/>
      <c r="BV684" s="1984"/>
      <c r="BW684" s="1980"/>
      <c r="BX684" s="1980"/>
      <c r="BY684" s="1980"/>
      <c r="BZ684" s="1980"/>
      <c r="CA684" s="1984"/>
      <c r="CB684" s="1980"/>
      <c r="CC684" s="1980"/>
      <c r="CD684" s="1980"/>
      <c r="CE684" s="1985"/>
      <c r="CF684" s="1980"/>
      <c r="CG684" s="1980"/>
      <c r="CH684" s="1980"/>
      <c r="CI684" s="1980"/>
      <c r="CJ684" s="1985"/>
      <c r="CK684" s="1984"/>
      <c r="CL684" s="1980"/>
      <c r="CM684" s="1980"/>
      <c r="CN684" s="1980"/>
      <c r="CO684" s="1985"/>
      <c r="CP684" s="1984"/>
      <c r="CQ684" s="1980"/>
      <c r="CR684" s="1980"/>
      <c r="CS684" s="1980"/>
      <c r="CT684" s="1985"/>
      <c r="CU684" s="1986">
        <v>-0.81499999999999995</v>
      </c>
      <c r="CV684" s="1987"/>
      <c r="CW684" s="1987"/>
      <c r="CX684" s="1988"/>
      <c r="CY684" s="1987">
        <v>0.81499999999999995</v>
      </c>
      <c r="CZ684" s="1987"/>
      <c r="DA684" s="1987"/>
      <c r="DB684" s="1988"/>
      <c r="DC684" s="1982"/>
      <c r="DD684" s="1989">
        <v>1</v>
      </c>
      <c r="DE684" s="1990"/>
    </row>
    <row r="685" spans="1:109" ht="15.75" customHeight="1">
      <c r="A685" s="1970" t="s">
        <v>1003</v>
      </c>
      <c r="B685" s="1971">
        <v>679</v>
      </c>
      <c r="C685" s="1972" t="s">
        <v>4666</v>
      </c>
      <c r="D685" s="1971" t="s">
        <v>4667</v>
      </c>
      <c r="E685" s="1971" t="s">
        <v>4668</v>
      </c>
      <c r="F685" s="1982"/>
      <c r="G685" s="1974" t="s">
        <v>4669</v>
      </c>
      <c r="H685" s="1975" t="s">
        <v>4670</v>
      </c>
      <c r="I685" s="1976"/>
      <c r="J685" s="1977">
        <v>1</v>
      </c>
      <c r="K685" s="1977"/>
      <c r="L685" s="1977"/>
      <c r="M685" s="1977"/>
      <c r="N685" s="1977"/>
      <c r="O685" s="1977"/>
      <c r="P685" s="1978"/>
      <c r="Q685" s="1979">
        <f t="shared" si="10"/>
        <v>1</v>
      </c>
      <c r="R685" s="1972" t="s">
        <v>983</v>
      </c>
      <c r="S685" s="1971" t="s">
        <v>964</v>
      </c>
      <c r="T685" s="1973" t="s">
        <v>965</v>
      </c>
      <c r="U685" s="1971" t="s">
        <v>4671</v>
      </c>
      <c r="V685" s="1971" t="s">
        <v>994</v>
      </c>
      <c r="W685" s="1971" t="s">
        <v>4672</v>
      </c>
      <c r="X685" s="1980">
        <v>1</v>
      </c>
      <c r="Y685" s="1981" t="s">
        <v>966</v>
      </c>
      <c r="Z685" s="1974"/>
      <c r="AA685" s="1982"/>
      <c r="AB685" s="1982"/>
      <c r="AC685" s="1982"/>
      <c r="AD685" s="1982"/>
      <c r="AE685" s="1982"/>
      <c r="AF685" s="1983"/>
      <c r="AG685" s="1980"/>
      <c r="AH685" s="1980"/>
      <c r="AI685" s="1980"/>
      <c r="AJ685" s="1980"/>
      <c r="AK685" s="1980"/>
      <c r="AL685" s="1980"/>
      <c r="AM685" s="1980"/>
      <c r="AN685" s="1980"/>
      <c r="AO685" s="1980"/>
      <c r="AP685" s="1980"/>
      <c r="AQ685" s="1984"/>
      <c r="AR685" s="1980"/>
      <c r="AS685" s="1980"/>
      <c r="AT685" s="1980">
        <v>4.0999999999999996</v>
      </c>
      <c r="AU685" s="1985">
        <v>14.4</v>
      </c>
      <c r="AV685" s="1984"/>
      <c r="AW685" s="1980"/>
      <c r="AX685" s="1980"/>
      <c r="AY685" s="1980"/>
      <c r="AZ685" s="1980"/>
      <c r="BA685" s="1980"/>
      <c r="BB685" s="1980"/>
      <c r="BC685" s="1980"/>
      <c r="BD685" s="1980"/>
      <c r="BE685" s="1980"/>
      <c r="BF685" s="1980"/>
      <c r="BG685" s="1980"/>
      <c r="BH685" s="1980"/>
      <c r="BI685" s="1980"/>
      <c r="BJ685" s="1980"/>
      <c r="BK685" s="1985"/>
      <c r="BL685" s="1972"/>
      <c r="BM685" s="1982"/>
      <c r="BN685" s="1982"/>
      <c r="BO685" s="1982"/>
      <c r="BP685" s="1973" t="s">
        <v>961</v>
      </c>
      <c r="BQ685" s="1984"/>
      <c r="BR685" s="1980"/>
      <c r="BS685" s="1980"/>
      <c r="BT685" s="1980"/>
      <c r="BU685" s="1985"/>
      <c r="BV685" s="1984"/>
      <c r="BW685" s="1980"/>
      <c r="BX685" s="1980"/>
      <c r="BY685" s="1980"/>
      <c r="BZ685" s="1980"/>
      <c r="CA685" s="1984"/>
      <c r="CB685" s="1980"/>
      <c r="CC685" s="1980"/>
      <c r="CD685" s="1980"/>
      <c r="CE685" s="1985"/>
      <c r="CF685" s="1980"/>
      <c r="CG685" s="1980"/>
      <c r="CH685" s="1980"/>
      <c r="CI685" s="1980"/>
      <c r="CJ685" s="1985"/>
      <c r="CK685" s="1984"/>
      <c r="CL685" s="1980"/>
      <c r="CM685" s="1980"/>
      <c r="CN685" s="1980"/>
      <c r="CO685" s="1985"/>
      <c r="CP685" s="1984"/>
      <c r="CQ685" s="1980"/>
      <c r="CR685" s="1980"/>
      <c r="CS685" s="1980"/>
      <c r="CT685" s="1985"/>
      <c r="CU685" s="1986">
        <v>-0.39100000000000001</v>
      </c>
      <c r="CV685" s="1987"/>
      <c r="CW685" s="1987"/>
      <c r="CX685" s="1988"/>
      <c r="CY685" s="1987"/>
      <c r="CZ685" s="1987"/>
      <c r="DA685" s="1987"/>
      <c r="DB685" s="1988"/>
      <c r="DC685" s="1982"/>
      <c r="DD685" s="1989">
        <v>1</v>
      </c>
      <c r="DE685" s="1990"/>
    </row>
    <row r="686" spans="1:109" ht="39.950000000000003" customHeight="1">
      <c r="A686" s="1970" t="s">
        <v>1003</v>
      </c>
      <c r="B686" s="1971">
        <v>680</v>
      </c>
      <c r="C686" s="1972" t="s">
        <v>4673</v>
      </c>
      <c r="D686" s="1971" t="s">
        <v>4674</v>
      </c>
      <c r="E686" s="1971" t="s">
        <v>4668</v>
      </c>
      <c r="F686" s="1982"/>
      <c r="G686" s="1974" t="s">
        <v>4675</v>
      </c>
      <c r="H686" s="1975" t="s">
        <v>4676</v>
      </c>
      <c r="I686" s="1976"/>
      <c r="J686" s="1977"/>
      <c r="K686" s="1977"/>
      <c r="L686" s="1977"/>
      <c r="M686" s="1977"/>
      <c r="N686" s="1977"/>
      <c r="O686" s="1977"/>
      <c r="P686" s="1978"/>
      <c r="Q686" s="1979">
        <f t="shared" si="10"/>
        <v>0</v>
      </c>
      <c r="R686" s="1972" t="s">
        <v>963</v>
      </c>
      <c r="S686" s="1971"/>
      <c r="T686" s="1973"/>
      <c r="U686" s="1971" t="s">
        <v>4671</v>
      </c>
      <c r="V686" s="1971" t="s">
        <v>1030</v>
      </c>
      <c r="W686" s="1971" t="s">
        <v>4677</v>
      </c>
      <c r="X686" s="1980">
        <v>0</v>
      </c>
      <c r="Y686" s="1981" t="s">
        <v>966</v>
      </c>
      <c r="Z686" s="1974"/>
      <c r="AA686" s="1982"/>
      <c r="AB686" s="1982"/>
      <c r="AC686" s="1982"/>
      <c r="AD686" s="1982"/>
      <c r="AE686" s="1982"/>
      <c r="AF686" s="1983"/>
      <c r="AG686" s="1980"/>
      <c r="AH686" s="1980"/>
      <c r="AI686" s="1980"/>
      <c r="AJ686" s="1980"/>
      <c r="AK686" s="1980"/>
      <c r="AL686" s="1980"/>
      <c r="AM686" s="1980"/>
      <c r="AN686" s="1980"/>
      <c r="AO686" s="1980"/>
      <c r="AP686" s="1980"/>
      <c r="AQ686" s="1984"/>
      <c r="AR686" s="1980"/>
      <c r="AS686" s="1980"/>
      <c r="AT686" s="1980"/>
      <c r="AU686" s="1985" t="s">
        <v>4678</v>
      </c>
      <c r="AV686" s="1984"/>
      <c r="AW686" s="1980"/>
      <c r="AX686" s="1980"/>
      <c r="AY686" s="1980"/>
      <c r="AZ686" s="1980"/>
      <c r="BA686" s="1980"/>
      <c r="BB686" s="1980"/>
      <c r="BC686" s="1980"/>
      <c r="BD686" s="1980"/>
      <c r="BE686" s="1980"/>
      <c r="BF686" s="1980"/>
      <c r="BG686" s="1980"/>
      <c r="BH686" s="1980"/>
      <c r="BI686" s="1980"/>
      <c r="BJ686" s="1980"/>
      <c r="BK686" s="1985"/>
      <c r="BL686" s="1972"/>
      <c r="BM686" s="1982"/>
      <c r="BN686" s="1982"/>
      <c r="BO686" s="1982"/>
      <c r="BP686" s="1973"/>
      <c r="BQ686" s="1984"/>
      <c r="BR686" s="1980"/>
      <c r="BS686" s="1980"/>
      <c r="BT686" s="1980"/>
      <c r="BU686" s="1985"/>
      <c r="BV686" s="1984"/>
      <c r="BW686" s="1980"/>
      <c r="BX686" s="1980"/>
      <c r="BY686" s="1980"/>
      <c r="BZ686" s="1980"/>
      <c r="CA686" s="1984"/>
      <c r="CB686" s="1980"/>
      <c r="CC686" s="1980"/>
      <c r="CD686" s="1980"/>
      <c r="CE686" s="1985"/>
      <c r="CF686" s="1980"/>
      <c r="CG686" s="1980"/>
      <c r="CH686" s="1980"/>
      <c r="CI686" s="1980"/>
      <c r="CJ686" s="1985"/>
      <c r="CK686" s="1984"/>
      <c r="CL686" s="1980"/>
      <c r="CM686" s="1980"/>
      <c r="CN686" s="1980"/>
      <c r="CO686" s="1985"/>
      <c r="CP686" s="1984"/>
      <c r="CQ686" s="1980"/>
      <c r="CR686" s="1980"/>
      <c r="CS686" s="1980"/>
      <c r="CT686" s="1985"/>
      <c r="CU686" s="1986"/>
      <c r="CV686" s="1987"/>
      <c r="CW686" s="1987"/>
      <c r="CX686" s="1988"/>
      <c r="CY686" s="1987"/>
      <c r="CZ686" s="1987"/>
      <c r="DA686" s="1987"/>
      <c r="DB686" s="1988"/>
      <c r="DC686" s="1982"/>
      <c r="DD686" s="1989">
        <v>1</v>
      </c>
      <c r="DE686" s="1990"/>
    </row>
    <row r="687" spans="1:109" ht="39.950000000000003" customHeight="1">
      <c r="A687" s="1970" t="s">
        <v>1003</v>
      </c>
      <c r="B687" s="1971">
        <v>681</v>
      </c>
      <c r="C687" s="1972" t="s">
        <v>4679</v>
      </c>
      <c r="D687" s="1971" t="s">
        <v>4680</v>
      </c>
      <c r="E687" s="1971" t="s">
        <v>4668</v>
      </c>
      <c r="F687" s="1982"/>
      <c r="G687" s="1974" t="s">
        <v>4681</v>
      </c>
      <c r="H687" s="1975" t="s">
        <v>4682</v>
      </c>
      <c r="I687" s="1976"/>
      <c r="J687" s="1977"/>
      <c r="K687" s="1977"/>
      <c r="L687" s="1977"/>
      <c r="M687" s="1977"/>
      <c r="N687" s="1977"/>
      <c r="O687" s="1977"/>
      <c r="P687" s="1978"/>
      <c r="Q687" s="1979">
        <f t="shared" si="10"/>
        <v>0</v>
      </c>
      <c r="R687" s="1972" t="s">
        <v>963</v>
      </c>
      <c r="S687" s="1971"/>
      <c r="T687" s="1973"/>
      <c r="U687" s="1971" t="s">
        <v>4671</v>
      </c>
      <c r="V687" s="1971" t="s">
        <v>1030</v>
      </c>
      <c r="W687" s="1971" t="s">
        <v>4677</v>
      </c>
      <c r="X687" s="1980">
        <v>0</v>
      </c>
      <c r="Y687" s="1981" t="s">
        <v>966</v>
      </c>
      <c r="Z687" s="1974"/>
      <c r="AA687" s="1982"/>
      <c r="AB687" s="1982"/>
      <c r="AC687" s="1982"/>
      <c r="AD687" s="1982"/>
      <c r="AE687" s="1982"/>
      <c r="AF687" s="1983"/>
      <c r="AG687" s="1980"/>
      <c r="AH687" s="1980"/>
      <c r="AI687" s="1980"/>
      <c r="AJ687" s="1980"/>
      <c r="AK687" s="1980"/>
      <c r="AL687" s="1980"/>
      <c r="AM687" s="1980"/>
      <c r="AN687" s="1980"/>
      <c r="AO687" s="1980"/>
      <c r="AP687" s="1980"/>
      <c r="AQ687" s="1984"/>
      <c r="AR687" s="1980"/>
      <c r="AS687" s="1980"/>
      <c r="AT687" s="1980" t="s">
        <v>4683</v>
      </c>
      <c r="AU687" s="1985" t="s">
        <v>4684</v>
      </c>
      <c r="AV687" s="1984"/>
      <c r="AW687" s="1980"/>
      <c r="AX687" s="1980"/>
      <c r="AY687" s="1980"/>
      <c r="AZ687" s="1980"/>
      <c r="BA687" s="1980"/>
      <c r="BB687" s="1980"/>
      <c r="BC687" s="1980"/>
      <c r="BD687" s="1980"/>
      <c r="BE687" s="1980"/>
      <c r="BF687" s="1980"/>
      <c r="BG687" s="1980"/>
      <c r="BH687" s="1980"/>
      <c r="BI687" s="1980"/>
      <c r="BJ687" s="1980"/>
      <c r="BK687" s="1985"/>
      <c r="BL687" s="1972"/>
      <c r="BM687" s="1982"/>
      <c r="BN687" s="1982"/>
      <c r="BO687" s="1982"/>
      <c r="BP687" s="1973"/>
      <c r="BQ687" s="1984"/>
      <c r="BR687" s="1980"/>
      <c r="BS687" s="1980"/>
      <c r="BT687" s="1980"/>
      <c r="BU687" s="1985"/>
      <c r="BV687" s="1984"/>
      <c r="BW687" s="1980"/>
      <c r="BX687" s="1980"/>
      <c r="BY687" s="1980"/>
      <c r="BZ687" s="1980"/>
      <c r="CA687" s="1984"/>
      <c r="CB687" s="1980"/>
      <c r="CC687" s="1980"/>
      <c r="CD687" s="1980"/>
      <c r="CE687" s="1985"/>
      <c r="CF687" s="1980"/>
      <c r="CG687" s="1980"/>
      <c r="CH687" s="1980"/>
      <c r="CI687" s="1980"/>
      <c r="CJ687" s="1985"/>
      <c r="CK687" s="1984"/>
      <c r="CL687" s="1980"/>
      <c r="CM687" s="1980"/>
      <c r="CN687" s="1980"/>
      <c r="CO687" s="1985"/>
      <c r="CP687" s="1984"/>
      <c r="CQ687" s="1980"/>
      <c r="CR687" s="1980"/>
      <c r="CS687" s="1980"/>
      <c r="CT687" s="1985"/>
      <c r="CU687" s="1986"/>
      <c r="CV687" s="1987"/>
      <c r="CW687" s="1987"/>
      <c r="CX687" s="1988"/>
      <c r="CY687" s="1987"/>
      <c r="CZ687" s="1987"/>
      <c r="DA687" s="1987"/>
      <c r="DB687" s="1988"/>
      <c r="DC687" s="1982"/>
      <c r="DD687" s="1989">
        <v>1</v>
      </c>
      <c r="DE687" s="1990"/>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4685</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5" t="s">
        <v>4686</v>
      </c>
      <c r="B3" s="2105"/>
      <c r="C3" s="2105"/>
      <c r="D3" s="2105"/>
      <c r="E3" s="2105"/>
      <c r="F3" s="2105"/>
      <c r="G3" s="2105"/>
      <c r="H3" s="2105"/>
      <c r="I3" s="2105"/>
      <c r="J3" s="2105"/>
      <c r="K3" s="2105"/>
      <c r="L3" s="2105"/>
      <c r="M3" s="2105"/>
      <c r="N3" s="2105"/>
      <c r="O3" s="2105"/>
      <c r="P3" s="2105"/>
      <c r="Q3" s="2105"/>
      <c r="R3" s="2105"/>
      <c r="S3" s="2105"/>
      <c r="T3" s="48"/>
      <c r="U3" s="2106" t="s">
        <v>4687</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7"/>
      <c r="CT3" s="2108"/>
      <c r="CU3" s="2108"/>
      <c r="CV3" s="2108"/>
      <c r="CW3" s="2108"/>
      <c r="CX3" s="2108"/>
      <c r="CY3" s="2108"/>
      <c r="CZ3" s="2108"/>
      <c r="DA3" s="2108"/>
      <c r="DB3" s="210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5"/>
      <c r="B4" s="2105"/>
      <c r="C4" s="2105"/>
      <c r="D4" s="2105"/>
      <c r="E4" s="2105"/>
      <c r="F4" s="2105"/>
      <c r="G4" s="2105"/>
      <c r="H4" s="2105"/>
      <c r="I4" s="2105"/>
      <c r="J4" s="2105"/>
      <c r="K4" s="2105"/>
      <c r="L4" s="2105"/>
      <c r="M4" s="2105"/>
      <c r="N4" s="2105"/>
      <c r="O4" s="2105"/>
      <c r="P4" s="2105"/>
      <c r="Q4" s="2105"/>
      <c r="R4" s="2105"/>
      <c r="S4" s="2105"/>
      <c r="T4" s="48"/>
      <c r="U4" s="210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8"/>
      <c r="CT4" s="2108"/>
      <c r="CU4" s="2108"/>
      <c r="CV4" s="2108"/>
      <c r="CW4" s="2108"/>
      <c r="CX4" s="2108"/>
      <c r="CY4" s="2108"/>
      <c r="CZ4" s="2108"/>
      <c r="DA4" s="2108"/>
      <c r="DB4" s="210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4688</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9">
        <v>25</v>
      </c>
      <c r="AB6" s="2110"/>
      <c r="AC6" s="2110"/>
      <c r="AD6" s="2110"/>
      <c r="AE6" s="2110"/>
      <c r="AF6" s="2110"/>
      <c r="AG6" s="2110"/>
      <c r="AH6" s="211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2">
        <v>49</v>
      </c>
      <c r="AZ6" s="2103">
        <v>52</v>
      </c>
      <c r="BA6" s="2103">
        <v>53</v>
      </c>
      <c r="BB6" s="2103">
        <v>54</v>
      </c>
      <c r="BC6" s="2103">
        <v>55</v>
      </c>
      <c r="BD6" s="2103">
        <v>56</v>
      </c>
      <c r="BE6" s="2103">
        <v>57</v>
      </c>
      <c r="BF6" s="2103">
        <v>58</v>
      </c>
      <c r="BG6" s="2103">
        <v>59</v>
      </c>
      <c r="BH6" s="2104">
        <v>60</v>
      </c>
      <c r="BI6" s="2102">
        <v>59</v>
      </c>
      <c r="BJ6" s="2103">
        <v>62</v>
      </c>
      <c r="BK6" s="2103">
        <v>63</v>
      </c>
      <c r="BL6" s="2103">
        <v>64</v>
      </c>
      <c r="BM6" s="2104">
        <v>65</v>
      </c>
      <c r="BN6" s="2102">
        <v>64</v>
      </c>
      <c r="BO6" s="2103">
        <v>67</v>
      </c>
      <c r="BP6" s="2103">
        <v>68</v>
      </c>
      <c r="BQ6" s="2103">
        <v>69</v>
      </c>
      <c r="BR6" s="2103">
        <v>70</v>
      </c>
      <c r="BS6" s="2103">
        <v>71</v>
      </c>
      <c r="BT6" s="2103">
        <v>72</v>
      </c>
      <c r="BU6" s="2103">
        <v>73</v>
      </c>
      <c r="BV6" s="2103">
        <v>74</v>
      </c>
      <c r="BW6" s="2103">
        <v>75</v>
      </c>
      <c r="BX6" s="2103">
        <v>76</v>
      </c>
      <c r="BY6" s="2103">
        <v>77</v>
      </c>
      <c r="BZ6" s="2103">
        <v>78</v>
      </c>
      <c r="CA6" s="2103">
        <v>79</v>
      </c>
      <c r="CB6" s="2103">
        <v>80</v>
      </c>
      <c r="CC6" s="2104">
        <v>81</v>
      </c>
      <c r="CD6" s="2102">
        <v>80</v>
      </c>
      <c r="CE6" s="2103">
        <v>83</v>
      </c>
      <c r="CF6" s="2103">
        <v>84</v>
      </c>
      <c r="CG6" s="2103">
        <v>85</v>
      </c>
      <c r="CH6" s="2104">
        <v>86</v>
      </c>
      <c r="CI6" s="2102">
        <v>85</v>
      </c>
      <c r="CJ6" s="2103">
        <v>88</v>
      </c>
      <c r="CK6" s="2103">
        <v>89</v>
      </c>
      <c r="CL6" s="2103">
        <v>90</v>
      </c>
      <c r="CM6" s="2104">
        <v>91</v>
      </c>
      <c r="CN6" s="2102">
        <v>90</v>
      </c>
      <c r="CO6" s="2103">
        <v>93</v>
      </c>
      <c r="CP6" s="2103">
        <v>94</v>
      </c>
      <c r="CQ6" s="2103">
        <v>95</v>
      </c>
      <c r="CR6" s="2103">
        <v>96</v>
      </c>
      <c r="CS6" s="2102">
        <v>95</v>
      </c>
      <c r="CT6" s="2103">
        <v>98</v>
      </c>
      <c r="CU6" s="2103">
        <v>99</v>
      </c>
      <c r="CV6" s="2103">
        <v>100</v>
      </c>
      <c r="CW6" s="2103">
        <v>101</v>
      </c>
      <c r="CX6" s="2102">
        <v>100</v>
      </c>
      <c r="CY6" s="2103">
        <v>103</v>
      </c>
      <c r="CZ6" s="2103">
        <v>104</v>
      </c>
      <c r="DA6" s="2103">
        <v>105</v>
      </c>
      <c r="DB6" s="2103">
        <v>106</v>
      </c>
      <c r="DC6" s="2103">
        <v>105</v>
      </c>
      <c r="DD6" s="2103">
        <v>108</v>
      </c>
      <c r="DE6" s="2103">
        <v>109</v>
      </c>
      <c r="DF6" s="2103">
        <v>110</v>
      </c>
      <c r="DG6" s="2104">
        <v>111</v>
      </c>
      <c r="DH6" s="2102">
        <v>110</v>
      </c>
      <c r="DI6" s="2103">
        <v>113</v>
      </c>
      <c r="DJ6" s="2103">
        <v>114</v>
      </c>
      <c r="DK6" s="2103">
        <v>115</v>
      </c>
      <c r="DL6" s="2104">
        <v>116</v>
      </c>
      <c r="DM6" s="2102">
        <v>115</v>
      </c>
      <c r="DN6" s="2103"/>
      <c r="DO6" s="2103"/>
      <c r="DP6" s="982">
        <v>118</v>
      </c>
      <c r="DQ6" s="2102">
        <v>119</v>
      </c>
      <c r="DR6" s="2103"/>
      <c r="DS6" s="2103"/>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1732</v>
      </c>
      <c r="V7" s="722" t="s">
        <v>961</v>
      </c>
      <c r="W7" s="723" t="s">
        <v>961</v>
      </c>
      <c r="X7" s="1328" t="s">
        <v>961</v>
      </c>
      <c r="Y7" s="725" t="s">
        <v>961</v>
      </c>
      <c r="Z7" s="723" t="s">
        <v>961</v>
      </c>
      <c r="AA7" s="2090"/>
      <c r="AB7" s="2101"/>
      <c r="AC7" s="2101"/>
      <c r="AD7" s="2101"/>
      <c r="AE7" s="2101"/>
      <c r="AF7" s="2101"/>
      <c r="AG7" s="2101"/>
      <c r="AH7" s="2101"/>
      <c r="AI7" s="1329"/>
      <c r="AJ7" s="1328" t="s">
        <v>961</v>
      </c>
      <c r="AK7" s="723" t="s">
        <v>961</v>
      </c>
      <c r="AL7" s="1329" t="s">
        <v>961</v>
      </c>
      <c r="AM7" s="723" t="s">
        <v>961</v>
      </c>
      <c r="AN7" s="723" t="s">
        <v>961</v>
      </c>
      <c r="AO7" s="723" t="s">
        <v>961</v>
      </c>
      <c r="AP7" s="726" t="s">
        <v>961</v>
      </c>
      <c r="AQ7" s="727" t="s">
        <v>961</v>
      </c>
      <c r="AR7" s="724" t="s">
        <v>961</v>
      </c>
      <c r="AS7" s="1328" t="s">
        <v>961</v>
      </c>
      <c r="AT7" s="1328" t="s">
        <v>961</v>
      </c>
      <c r="AU7" s="1328" t="s">
        <v>961</v>
      </c>
      <c r="AV7" s="1328" t="s">
        <v>961</v>
      </c>
      <c r="AW7" s="1328" t="s">
        <v>961</v>
      </c>
      <c r="AX7" s="721" t="s">
        <v>972</v>
      </c>
      <c r="AY7" s="2087" t="s">
        <v>972</v>
      </c>
      <c r="AZ7" s="2088"/>
      <c r="BA7" s="2088"/>
      <c r="BB7" s="2088"/>
      <c r="BC7" s="2088"/>
      <c r="BD7" s="2088"/>
      <c r="BE7" s="2088"/>
      <c r="BF7" s="2088"/>
      <c r="BG7" s="2088"/>
      <c r="BH7" s="2089"/>
      <c r="BI7" s="2087" t="s">
        <v>972</v>
      </c>
      <c r="BJ7" s="2088"/>
      <c r="BK7" s="2088"/>
      <c r="BL7" s="2088"/>
      <c r="BM7" s="2089"/>
      <c r="BN7" s="2087" t="s">
        <v>972</v>
      </c>
      <c r="BO7" s="2088"/>
      <c r="BP7" s="2088"/>
      <c r="BQ7" s="2088"/>
      <c r="BR7" s="2088"/>
      <c r="BS7" s="2088"/>
      <c r="BT7" s="2088"/>
      <c r="BU7" s="2088"/>
      <c r="BV7" s="2088"/>
      <c r="BW7" s="2088"/>
      <c r="BX7" s="2088"/>
      <c r="BY7" s="2088"/>
      <c r="BZ7" s="2088"/>
      <c r="CA7" s="2088"/>
      <c r="CB7" s="2088"/>
      <c r="CC7" s="2089"/>
      <c r="CD7" s="2087" t="s">
        <v>972</v>
      </c>
      <c r="CE7" s="2088"/>
      <c r="CF7" s="2088"/>
      <c r="CG7" s="2088"/>
      <c r="CH7" s="2089"/>
      <c r="CI7" s="2087" t="s">
        <v>972</v>
      </c>
      <c r="CJ7" s="2088"/>
      <c r="CK7" s="2088"/>
      <c r="CL7" s="2088"/>
      <c r="CM7" s="2089"/>
      <c r="CN7" s="2087" t="s">
        <v>972</v>
      </c>
      <c r="CO7" s="2088"/>
      <c r="CP7" s="2088"/>
      <c r="CQ7" s="2088"/>
      <c r="CR7" s="2088"/>
      <c r="CS7" s="2087" t="s">
        <v>972</v>
      </c>
      <c r="CT7" s="2088"/>
      <c r="CU7" s="2088"/>
      <c r="CV7" s="2088"/>
      <c r="CW7" s="2088"/>
      <c r="CX7" s="2087" t="s">
        <v>972</v>
      </c>
      <c r="CY7" s="2088"/>
      <c r="CZ7" s="2088"/>
      <c r="DA7" s="2088"/>
      <c r="DB7" s="2088"/>
      <c r="DC7" s="2088" t="s">
        <v>972</v>
      </c>
      <c r="DD7" s="2088"/>
      <c r="DE7" s="2088"/>
      <c r="DF7" s="2088"/>
      <c r="DG7" s="2089"/>
      <c r="DH7" s="2087" t="s">
        <v>972</v>
      </c>
      <c r="DI7" s="2088"/>
      <c r="DJ7" s="2088"/>
      <c r="DK7" s="2088"/>
      <c r="DL7" s="2089"/>
      <c r="DM7" s="728" t="s">
        <v>972</v>
      </c>
      <c r="DN7" s="729" t="s">
        <v>972</v>
      </c>
      <c r="DO7" s="730" t="s">
        <v>972</v>
      </c>
      <c r="DP7" s="731" t="s">
        <v>972</v>
      </c>
      <c r="DQ7" s="728" t="s">
        <v>972</v>
      </c>
      <c r="DR7" s="729" t="s">
        <v>972</v>
      </c>
      <c r="DS7" s="730" t="s">
        <v>972</v>
      </c>
      <c r="DT7" s="731" t="s">
        <v>972</v>
      </c>
      <c r="DU7" s="1328" t="s">
        <v>972</v>
      </c>
      <c r="DV7" s="732" t="s">
        <v>972</v>
      </c>
      <c r="DW7" s="1327" t="s">
        <v>972</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7" t="s">
        <v>4689</v>
      </c>
      <c r="AB8" s="2078"/>
      <c r="AC8" s="2078"/>
      <c r="AD8" s="2078"/>
      <c r="AE8" s="2078"/>
      <c r="AF8" s="2078"/>
      <c r="AG8" s="2078"/>
      <c r="AH8" s="2078"/>
      <c r="AI8" s="2100"/>
      <c r="AJ8" s="737"/>
      <c r="AK8" s="736"/>
      <c r="AL8" s="741"/>
      <c r="AM8" s="742"/>
      <c r="AN8" s="742"/>
      <c r="AO8" s="743"/>
      <c r="AP8" s="744"/>
      <c r="AQ8" s="1329"/>
      <c r="AR8" s="738"/>
      <c r="AS8" s="1326"/>
      <c r="AT8" s="745"/>
      <c r="AU8" s="745"/>
      <c r="AV8" s="745"/>
      <c r="AW8" s="745"/>
      <c r="AX8" s="746"/>
      <c r="AY8" s="2077" t="s">
        <v>1734</v>
      </c>
      <c r="AZ8" s="2078"/>
      <c r="BA8" s="2078"/>
      <c r="BB8" s="2078"/>
      <c r="BC8" s="2078"/>
      <c r="BD8" s="2078"/>
      <c r="BE8" s="2078"/>
      <c r="BF8" s="2078"/>
      <c r="BG8" s="2078"/>
      <c r="BH8" s="2080"/>
      <c r="BI8" s="2077" t="s">
        <v>1735</v>
      </c>
      <c r="BJ8" s="2078"/>
      <c r="BK8" s="2078"/>
      <c r="BL8" s="2078"/>
      <c r="BM8" s="2080"/>
      <c r="BN8" s="2077" t="s">
        <v>1736</v>
      </c>
      <c r="BO8" s="2078"/>
      <c r="BP8" s="2078"/>
      <c r="BQ8" s="2078"/>
      <c r="BR8" s="2078"/>
      <c r="BS8" s="2078"/>
      <c r="BT8" s="2078"/>
      <c r="BU8" s="2078"/>
      <c r="BV8" s="2078"/>
      <c r="BW8" s="2078"/>
      <c r="BX8" s="2078"/>
      <c r="BY8" s="2078"/>
      <c r="BZ8" s="2078"/>
      <c r="CA8" s="2078"/>
      <c r="CB8" s="2078"/>
      <c r="CC8" s="2080"/>
      <c r="CD8" s="2081" t="s">
        <v>956</v>
      </c>
      <c r="CE8" s="2082"/>
      <c r="CF8" s="2082"/>
      <c r="CG8" s="2082"/>
      <c r="CH8" s="2083"/>
      <c r="CI8" s="2084" t="s">
        <v>1737</v>
      </c>
      <c r="CJ8" s="2085"/>
      <c r="CK8" s="2085"/>
      <c r="CL8" s="2085"/>
      <c r="CM8" s="2086"/>
      <c r="CN8" s="2084" t="s">
        <v>1738</v>
      </c>
      <c r="CO8" s="2085"/>
      <c r="CP8" s="2085"/>
      <c r="CQ8" s="2085"/>
      <c r="CR8" s="2085"/>
      <c r="CS8" s="2084" t="s">
        <v>1739</v>
      </c>
      <c r="CT8" s="2085"/>
      <c r="CU8" s="2085"/>
      <c r="CV8" s="2085"/>
      <c r="CW8" s="2085"/>
      <c r="CX8" s="2084" t="s">
        <v>1740</v>
      </c>
      <c r="CY8" s="2085"/>
      <c r="CZ8" s="2085"/>
      <c r="DA8" s="2085"/>
      <c r="DB8" s="2085"/>
      <c r="DC8" s="2097" t="s">
        <v>1741</v>
      </c>
      <c r="DD8" s="2085"/>
      <c r="DE8" s="2085"/>
      <c r="DF8" s="2085"/>
      <c r="DG8" s="2086"/>
      <c r="DH8" s="2084" t="s">
        <v>1742</v>
      </c>
      <c r="DI8" s="2085"/>
      <c r="DJ8" s="2085"/>
      <c r="DK8" s="2085"/>
      <c r="DL8" s="2086"/>
      <c r="DM8" s="2074" t="s">
        <v>4690</v>
      </c>
      <c r="DN8" s="2098"/>
      <c r="DO8" s="2098"/>
      <c r="DP8" s="2098"/>
      <c r="DQ8" s="2074" t="s">
        <v>1744</v>
      </c>
      <c r="DR8" s="2098"/>
      <c r="DS8" s="2098"/>
      <c r="DT8" s="2099"/>
      <c r="DU8" s="745"/>
      <c r="DV8" s="747"/>
      <c r="DW8" s="991"/>
    </row>
    <row r="9" spans="1:127" s="56" customFormat="1" ht="51.75" thickBot="1">
      <c r="A9" s="992" t="s">
        <v>4691</v>
      </c>
      <c r="B9" s="993" t="s">
        <v>4692</v>
      </c>
      <c r="C9" s="994"/>
      <c r="D9" s="995"/>
      <c r="E9" s="995"/>
      <c r="F9" s="995"/>
      <c r="G9" s="995"/>
      <c r="H9" s="995"/>
      <c r="I9" s="995"/>
      <c r="J9" s="995"/>
      <c r="K9" s="995"/>
      <c r="L9" s="995"/>
      <c r="M9" s="995"/>
      <c r="N9" s="996"/>
      <c r="O9" s="996"/>
      <c r="P9" s="996"/>
      <c r="Q9" s="996"/>
      <c r="R9" s="996"/>
      <c r="S9" s="996"/>
      <c r="T9" s="997"/>
      <c r="U9" s="998" t="s">
        <v>1481</v>
      </c>
      <c r="V9" s="999" t="s">
        <v>1747</v>
      </c>
      <c r="W9" s="1000" t="s">
        <v>1748</v>
      </c>
      <c r="X9" s="1001" t="s">
        <v>1749</v>
      </c>
      <c r="Y9" s="997" t="s">
        <v>1750</v>
      </c>
      <c r="Z9" s="1000" t="s">
        <v>1751</v>
      </c>
      <c r="AA9" s="1002" t="s">
        <v>709</v>
      </c>
      <c r="AB9" s="768" t="s">
        <v>712</v>
      </c>
      <c r="AC9" s="768" t="s">
        <v>715</v>
      </c>
      <c r="AD9" s="768" t="s">
        <v>718</v>
      </c>
      <c r="AE9" s="768" t="s">
        <v>721</v>
      </c>
      <c r="AF9" s="768" t="s">
        <v>724</v>
      </c>
      <c r="AG9" s="768" t="s">
        <v>1752</v>
      </c>
      <c r="AH9" s="768" t="s">
        <v>727</v>
      </c>
      <c r="AI9" s="769" t="s">
        <v>1046</v>
      </c>
      <c r="AJ9" s="1003" t="s">
        <v>942</v>
      </c>
      <c r="AK9" s="1003" t="s">
        <v>943</v>
      </c>
      <c r="AL9" s="1004" t="s">
        <v>944</v>
      </c>
      <c r="AM9" s="1000" t="s">
        <v>1753</v>
      </c>
      <c r="AN9" s="1000" t="s">
        <v>1754</v>
      </c>
      <c r="AO9" s="1000" t="s">
        <v>1755</v>
      </c>
      <c r="AP9" s="1005" t="s">
        <v>109</v>
      </c>
      <c r="AQ9" s="1006" t="s">
        <v>1090</v>
      </c>
      <c r="AR9" s="1007" t="s">
        <v>4693</v>
      </c>
      <c r="AS9" s="1008" t="s">
        <v>1757</v>
      </c>
      <c r="AT9" s="1008" t="s">
        <v>1758</v>
      </c>
      <c r="AU9" s="1008" t="s">
        <v>1759</v>
      </c>
      <c r="AV9" s="1008" t="s">
        <v>1760</v>
      </c>
      <c r="AW9" s="1008" t="s">
        <v>1761</v>
      </c>
      <c r="AX9" s="1009" t="s">
        <v>1762</v>
      </c>
      <c r="AY9" s="1010" t="s">
        <v>1763</v>
      </c>
      <c r="AZ9" s="1005" t="s">
        <v>1764</v>
      </c>
      <c r="BA9" s="1005" t="s">
        <v>1765</v>
      </c>
      <c r="BB9" s="1005" t="s">
        <v>1766</v>
      </c>
      <c r="BC9" s="1005" t="s">
        <v>1767</v>
      </c>
      <c r="BD9" s="1005" t="s">
        <v>1768</v>
      </c>
      <c r="BE9" s="1005" t="s">
        <v>1769</v>
      </c>
      <c r="BF9" s="1005" t="s">
        <v>1050</v>
      </c>
      <c r="BG9" s="1005" t="s">
        <v>4694</v>
      </c>
      <c r="BH9" s="1011" t="s">
        <v>4695</v>
      </c>
      <c r="BI9" s="1010" t="s">
        <v>968</v>
      </c>
      <c r="BJ9" s="1005" t="s">
        <v>979</v>
      </c>
      <c r="BK9" s="1005" t="s">
        <v>958</v>
      </c>
      <c r="BL9" s="1005" t="s">
        <v>987</v>
      </c>
      <c r="BM9" s="1011" t="s">
        <v>991</v>
      </c>
      <c r="BN9" s="1012" t="s">
        <v>1772</v>
      </c>
      <c r="BO9" s="1005" t="s">
        <v>1773</v>
      </c>
      <c r="BP9" s="1005" t="s">
        <v>1774</v>
      </c>
      <c r="BQ9" s="1005" t="s">
        <v>1775</v>
      </c>
      <c r="BR9" s="1005" t="s">
        <v>1776</v>
      </c>
      <c r="BS9" s="1005" t="s">
        <v>1777</v>
      </c>
      <c r="BT9" s="1005" t="s">
        <v>1778</v>
      </c>
      <c r="BU9" s="1005" t="s">
        <v>1779</v>
      </c>
      <c r="BV9" s="1005" t="s">
        <v>1780</v>
      </c>
      <c r="BW9" s="1005" t="s">
        <v>1781</v>
      </c>
      <c r="BX9" s="1005" t="s">
        <v>1782</v>
      </c>
      <c r="BY9" s="1005" t="s">
        <v>1783</v>
      </c>
      <c r="BZ9" s="1005" t="s">
        <v>1784</v>
      </c>
      <c r="CA9" s="1005" t="s">
        <v>1785</v>
      </c>
      <c r="CB9" s="1005" t="s">
        <v>1786</v>
      </c>
      <c r="CC9" s="1011" t="s">
        <v>4696</v>
      </c>
      <c r="CD9" s="1010" t="s">
        <v>968</v>
      </c>
      <c r="CE9" s="1005" t="s">
        <v>979</v>
      </c>
      <c r="CF9" s="1005" t="s">
        <v>958</v>
      </c>
      <c r="CG9" s="1005" t="s">
        <v>987</v>
      </c>
      <c r="CH9" s="1011" t="s">
        <v>991</v>
      </c>
      <c r="CI9" s="1010" t="s">
        <v>968</v>
      </c>
      <c r="CJ9" s="1005" t="s">
        <v>979</v>
      </c>
      <c r="CK9" s="1005" t="s">
        <v>958</v>
      </c>
      <c r="CL9" s="1005" t="s">
        <v>987</v>
      </c>
      <c r="CM9" s="1011" t="s">
        <v>991</v>
      </c>
      <c r="CN9" s="1010" t="s">
        <v>968</v>
      </c>
      <c r="CO9" s="1005" t="s">
        <v>979</v>
      </c>
      <c r="CP9" s="1005" t="s">
        <v>958</v>
      </c>
      <c r="CQ9" s="1005" t="s">
        <v>987</v>
      </c>
      <c r="CR9" s="1005" t="s">
        <v>991</v>
      </c>
      <c r="CS9" s="1013" t="s">
        <v>968</v>
      </c>
      <c r="CT9" s="1014" t="s">
        <v>979</v>
      </c>
      <c r="CU9" s="1014" t="s">
        <v>958</v>
      </c>
      <c r="CV9" s="1014" t="s">
        <v>987</v>
      </c>
      <c r="CW9" s="1014" t="s">
        <v>991</v>
      </c>
      <c r="CX9" s="1010" t="s">
        <v>968</v>
      </c>
      <c r="CY9" s="1005" t="s">
        <v>979</v>
      </c>
      <c r="CZ9" s="1005" t="s">
        <v>958</v>
      </c>
      <c r="DA9" s="1005" t="s">
        <v>987</v>
      </c>
      <c r="DB9" s="1005" t="s">
        <v>991</v>
      </c>
      <c r="DC9" s="1005" t="s">
        <v>968</v>
      </c>
      <c r="DD9" s="1005" t="s">
        <v>979</v>
      </c>
      <c r="DE9" s="1005" t="s">
        <v>958</v>
      </c>
      <c r="DF9" s="1005" t="s">
        <v>987</v>
      </c>
      <c r="DG9" s="1011" t="s">
        <v>991</v>
      </c>
      <c r="DH9" s="1010" t="s">
        <v>968</v>
      </c>
      <c r="DI9" s="1005" t="s">
        <v>979</v>
      </c>
      <c r="DJ9" s="1005" t="s">
        <v>958</v>
      </c>
      <c r="DK9" s="1005" t="s">
        <v>987</v>
      </c>
      <c r="DL9" s="1011" t="s">
        <v>991</v>
      </c>
      <c r="DM9" s="1445" t="s">
        <v>1788</v>
      </c>
      <c r="DN9" s="1446" t="s">
        <v>1789</v>
      </c>
      <c r="DO9" s="1447" t="s">
        <v>1790</v>
      </c>
      <c r="DP9" s="1015" t="s">
        <v>1791</v>
      </c>
      <c r="DQ9" s="1445" t="s">
        <v>1792</v>
      </c>
      <c r="DR9" s="1446" t="s">
        <v>1793</v>
      </c>
      <c r="DS9" s="1447" t="s">
        <v>1794</v>
      </c>
      <c r="DT9" s="1015" t="s">
        <v>1795</v>
      </c>
      <c r="DU9" s="1008" t="s">
        <v>1796</v>
      </c>
      <c r="DV9" s="1016" t="s">
        <v>1797</v>
      </c>
      <c r="DW9" s="1017" t="s">
        <v>1798</v>
      </c>
    </row>
    <row r="10" spans="1:127" ht="15.75" customHeight="1">
      <c r="A10" s="1018" t="s">
        <v>1018</v>
      </c>
      <c r="B10" s="1019">
        <v>1</v>
      </c>
      <c r="C10" s="1020"/>
      <c r="D10" s="1020"/>
      <c r="E10" s="1020"/>
      <c r="F10" s="1020"/>
      <c r="G10" s="1020"/>
      <c r="H10" s="1020"/>
      <c r="I10" s="1020"/>
      <c r="J10" s="1020"/>
      <c r="K10" s="1020"/>
      <c r="L10" s="1020"/>
      <c r="M10" s="1019"/>
      <c r="N10" s="1021"/>
      <c r="O10" s="1021"/>
      <c r="P10" s="1021"/>
      <c r="Q10" s="1021"/>
      <c r="R10" s="1021"/>
      <c r="S10" s="1021"/>
      <c r="T10" s="1022"/>
      <c r="U10" s="1023" t="s">
        <v>1799</v>
      </c>
      <c r="V10" s="1024" t="s">
        <v>1800</v>
      </c>
      <c r="W10" s="1024" t="s">
        <v>1801</v>
      </c>
      <c r="X10" s="1025" t="s">
        <v>1802</v>
      </c>
      <c r="Y10" s="1026" t="s">
        <v>130</v>
      </c>
      <c r="Z10" s="1027" t="s">
        <v>1803</v>
      </c>
      <c r="AA10" s="1028" t="s">
        <v>1854</v>
      </c>
      <c r="AB10" s="1029">
        <v>1</v>
      </c>
      <c r="AC10" s="1029" t="s">
        <v>1854</v>
      </c>
      <c r="AD10" s="1029" t="s">
        <v>1854</v>
      </c>
      <c r="AE10" s="1029" t="s">
        <v>1854</v>
      </c>
      <c r="AF10" s="1029" t="s">
        <v>1854</v>
      </c>
      <c r="AG10" s="1029" t="s">
        <v>1854</v>
      </c>
      <c r="AH10" s="1029" t="s">
        <v>1854</v>
      </c>
      <c r="AI10" s="1030">
        <f t="shared" ref="AI10:AI73" si="0">SUM(AA10:AH10)</f>
        <v>1</v>
      </c>
      <c r="AJ10" s="1031" t="s">
        <v>986</v>
      </c>
      <c r="AK10" s="1031" t="s">
        <v>964</v>
      </c>
      <c r="AL10" s="1031" t="s">
        <v>965</v>
      </c>
      <c r="AM10" s="1032" t="s">
        <v>1804</v>
      </c>
      <c r="AN10" s="1020" t="s">
        <v>4697</v>
      </c>
      <c r="AO10" s="1020" t="s">
        <v>4698</v>
      </c>
      <c r="AP10" s="1309">
        <v>0</v>
      </c>
      <c r="AQ10" s="1033" t="s">
        <v>977</v>
      </c>
      <c r="AR10" s="1034" t="s">
        <v>130</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961</v>
      </c>
      <c r="CE10" s="1047" t="s">
        <v>961</v>
      </c>
      <c r="CF10" s="1047" t="s">
        <v>961</v>
      </c>
      <c r="CG10" s="1047" t="s">
        <v>961</v>
      </c>
      <c r="CH10" s="1048" t="s">
        <v>961</v>
      </c>
      <c r="CI10" s="1038" t="s">
        <v>1854</v>
      </c>
      <c r="CJ10" s="1039" t="s">
        <v>1854</v>
      </c>
      <c r="CK10" s="1039" t="s">
        <v>1854</v>
      </c>
      <c r="CL10" s="1039" t="s">
        <v>1854</v>
      </c>
      <c r="CM10" s="1049" t="s">
        <v>1854</v>
      </c>
      <c r="CN10" s="1050">
        <v>1.5798611111111114E-2</v>
      </c>
      <c r="CO10" s="1040">
        <v>1.5798611111111114E-2</v>
      </c>
      <c r="CP10" s="1040">
        <v>1.5798611111111114E-2</v>
      </c>
      <c r="CQ10" s="1040">
        <v>1.5798611111111114E-2</v>
      </c>
      <c r="CR10" s="1051">
        <v>1.5798611111111114E-2</v>
      </c>
      <c r="CS10" s="1038" t="s">
        <v>1854</v>
      </c>
      <c r="CT10" s="1039" t="s">
        <v>1854</v>
      </c>
      <c r="CU10" s="1039" t="s">
        <v>1854</v>
      </c>
      <c r="CV10" s="1039" t="s">
        <v>1854</v>
      </c>
      <c r="CW10" s="1049" t="s">
        <v>1854</v>
      </c>
      <c r="CX10" s="1038" t="s">
        <v>1854</v>
      </c>
      <c r="CY10" s="1039" t="s">
        <v>1854</v>
      </c>
      <c r="CZ10" s="1039" t="s">
        <v>1854</v>
      </c>
      <c r="DA10" s="1039" t="s">
        <v>1854</v>
      </c>
      <c r="DB10" s="1049" t="s">
        <v>1854</v>
      </c>
      <c r="DC10" s="1041">
        <v>2.4305555555555556E-3</v>
      </c>
      <c r="DD10" s="1041">
        <v>2.3263888888888891E-3</v>
      </c>
      <c r="DE10" s="1041">
        <v>2.2106481481481491E-3</v>
      </c>
      <c r="DF10" s="1041">
        <v>2.1064814814814817E-3</v>
      </c>
      <c r="DG10" s="1045">
        <v>2.0138888888888888E-3</v>
      </c>
      <c r="DH10" s="1038" t="s">
        <v>1854</v>
      </c>
      <c r="DI10" s="1039" t="s">
        <v>1854</v>
      </c>
      <c r="DJ10" s="1039" t="s">
        <v>1854</v>
      </c>
      <c r="DK10" s="1039" t="s">
        <v>1854</v>
      </c>
      <c r="DL10" s="1049" t="s">
        <v>1854</v>
      </c>
      <c r="DM10" s="1052">
        <v>-0.52500000000000002</v>
      </c>
      <c r="DN10" s="1053" t="s">
        <v>1854</v>
      </c>
      <c r="DO10" s="1053" t="s">
        <v>1854</v>
      </c>
      <c r="DP10" s="1054" t="s">
        <v>1854</v>
      </c>
      <c r="DQ10" s="1053">
        <v>0.52500000000000002</v>
      </c>
      <c r="DR10" s="1053" t="s">
        <v>1854</v>
      </c>
      <c r="DS10" s="1053" t="s">
        <v>1854</v>
      </c>
      <c r="DT10" s="1054" t="s">
        <v>1854</v>
      </c>
      <c r="DU10" s="1046" t="s">
        <v>972</v>
      </c>
      <c r="DV10" s="1055">
        <v>1</v>
      </c>
      <c r="DW10" s="1056" t="s">
        <v>1854</v>
      </c>
    </row>
    <row r="11" spans="1:127" s="399" customFormat="1" ht="15.75" customHeight="1">
      <c r="A11" s="1057" t="s">
        <v>1018</v>
      </c>
      <c r="B11" s="1058">
        <v>2</v>
      </c>
      <c r="C11" s="1021"/>
      <c r="D11" s="1021"/>
      <c r="E11" s="1021"/>
      <c r="F11" s="1059"/>
      <c r="G11" s="1021"/>
      <c r="H11" s="1021"/>
      <c r="I11" s="1021"/>
      <c r="J11" s="1021"/>
      <c r="K11" s="1021"/>
      <c r="L11" s="1021"/>
      <c r="M11" s="1060"/>
      <c r="N11" s="1021"/>
      <c r="O11" s="1021"/>
      <c r="P11" s="1021"/>
      <c r="Q11" s="1021"/>
      <c r="R11" s="1021"/>
      <c r="S11" s="1021"/>
      <c r="T11" s="1061"/>
      <c r="U11" s="1062" t="s">
        <v>1806</v>
      </c>
      <c r="V11" s="1063" t="s">
        <v>1807</v>
      </c>
      <c r="W11" s="1063" t="s">
        <v>1808</v>
      </c>
      <c r="X11" s="1064" t="s">
        <v>1809</v>
      </c>
      <c r="Y11" s="1065" t="s">
        <v>625</v>
      </c>
      <c r="Z11" s="1066" t="s">
        <v>1810</v>
      </c>
      <c r="AA11" s="1067" t="s">
        <v>1854</v>
      </c>
      <c r="AB11" s="1068">
        <v>1</v>
      </c>
      <c r="AC11" s="1068" t="s">
        <v>1854</v>
      </c>
      <c r="AD11" s="1068" t="s">
        <v>1854</v>
      </c>
      <c r="AE11" s="1068" t="s">
        <v>1854</v>
      </c>
      <c r="AF11" s="1068" t="s">
        <v>1854</v>
      </c>
      <c r="AG11" s="1068" t="s">
        <v>1854</v>
      </c>
      <c r="AH11" s="1068" t="s">
        <v>1854</v>
      </c>
      <c r="AI11" s="1069">
        <f t="shared" si="0"/>
        <v>1</v>
      </c>
      <c r="AJ11" s="1070" t="s">
        <v>986</v>
      </c>
      <c r="AK11" s="1070" t="s">
        <v>964</v>
      </c>
      <c r="AL11" s="1070" t="s">
        <v>965</v>
      </c>
      <c r="AM11" s="1071" t="s">
        <v>625</v>
      </c>
      <c r="AN11" s="1065" t="s">
        <v>269</v>
      </c>
      <c r="AO11" s="1065" t="s">
        <v>4699</v>
      </c>
      <c r="AP11" s="1310">
        <v>1</v>
      </c>
      <c r="AQ11" s="1073" t="s">
        <v>966</v>
      </c>
      <c r="AR11" s="1074" t="s">
        <v>625</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961</v>
      </c>
      <c r="CE11" s="1343" t="s">
        <v>961</v>
      </c>
      <c r="CF11" s="1343" t="s">
        <v>961</v>
      </c>
      <c r="CG11" s="1343" t="s">
        <v>961</v>
      </c>
      <c r="CH11" s="1344" t="s">
        <v>961</v>
      </c>
      <c r="CI11" s="1345" t="s">
        <v>1854</v>
      </c>
      <c r="CJ11" s="1080" t="s">
        <v>1854</v>
      </c>
      <c r="CK11" s="1080" t="s">
        <v>1854</v>
      </c>
      <c r="CL11" s="1080" t="s">
        <v>1854</v>
      </c>
      <c r="CM11" s="1341" t="s">
        <v>1854</v>
      </c>
      <c r="CN11" s="1081">
        <v>-5</v>
      </c>
      <c r="CO11" s="1080">
        <v>-5</v>
      </c>
      <c r="CP11" s="1080">
        <v>-5</v>
      </c>
      <c r="CQ11" s="1080">
        <v>-5</v>
      </c>
      <c r="CR11" s="1341">
        <v>-5</v>
      </c>
      <c r="CS11" s="1345" t="s">
        <v>1854</v>
      </c>
      <c r="CT11" s="1080" t="s">
        <v>1854</v>
      </c>
      <c r="CU11" s="1080" t="s">
        <v>1854</v>
      </c>
      <c r="CV11" s="1080" t="s">
        <v>1854</v>
      </c>
      <c r="CW11" s="1341" t="s">
        <v>1854</v>
      </c>
      <c r="CX11" s="1345" t="s">
        <v>1854</v>
      </c>
      <c r="CY11" s="1080" t="s">
        <v>1854</v>
      </c>
      <c r="CZ11" s="1080" t="s">
        <v>1854</v>
      </c>
      <c r="DA11" s="1080" t="s">
        <v>1854</v>
      </c>
      <c r="DB11" s="1341" t="s">
        <v>1854</v>
      </c>
      <c r="DC11" s="1346">
        <v>5.8</v>
      </c>
      <c r="DD11" s="1080">
        <v>13.8</v>
      </c>
      <c r="DE11" s="1080">
        <v>16.5</v>
      </c>
      <c r="DF11" s="1080">
        <v>19.399999999999999</v>
      </c>
      <c r="DG11" s="1341">
        <v>22.2</v>
      </c>
      <c r="DH11" s="1081" t="s">
        <v>1854</v>
      </c>
      <c r="DI11" s="1080" t="s">
        <v>1854</v>
      </c>
      <c r="DJ11" s="1080" t="s">
        <v>1854</v>
      </c>
      <c r="DK11" s="1080" t="s">
        <v>1854</v>
      </c>
      <c r="DL11" s="1341" t="s">
        <v>1854</v>
      </c>
      <c r="DM11" s="1094">
        <v>-0.16</v>
      </c>
      <c r="DN11" s="1095" t="s">
        <v>1854</v>
      </c>
      <c r="DO11" s="1095" t="s">
        <v>1854</v>
      </c>
      <c r="DP11" s="1096" t="s">
        <v>1854</v>
      </c>
      <c r="DQ11" s="1095">
        <v>0.13300000000000001</v>
      </c>
      <c r="DR11" s="1095" t="s">
        <v>1854</v>
      </c>
      <c r="DS11" s="1095" t="s">
        <v>1854</v>
      </c>
      <c r="DT11" s="1096" t="s">
        <v>1854</v>
      </c>
      <c r="DU11" s="1088" t="s">
        <v>972</v>
      </c>
      <c r="DV11" s="1097">
        <v>1</v>
      </c>
      <c r="DW11" s="1098" t="s">
        <v>1854</v>
      </c>
    </row>
    <row r="12" spans="1:127" s="399" customFormat="1" ht="15.75" customHeight="1">
      <c r="A12" s="1057" t="s">
        <v>1018</v>
      </c>
      <c r="B12" s="1058">
        <v>3</v>
      </c>
      <c r="C12" s="1021"/>
      <c r="D12" s="1021"/>
      <c r="E12" s="1021"/>
      <c r="F12" s="1021"/>
      <c r="G12" s="1021"/>
      <c r="H12" s="1021"/>
      <c r="I12" s="1021"/>
      <c r="J12" s="1021"/>
      <c r="K12" s="1021"/>
      <c r="L12" s="1021"/>
      <c r="M12" s="1060"/>
      <c r="N12" s="1021"/>
      <c r="O12" s="1021"/>
      <c r="P12" s="1021"/>
      <c r="Q12" s="1021"/>
      <c r="R12" s="1021"/>
      <c r="S12" s="1021"/>
      <c r="T12" s="1061"/>
      <c r="U12" s="1062" t="s">
        <v>1812</v>
      </c>
      <c r="V12" s="1063" t="s">
        <v>1807</v>
      </c>
      <c r="W12" s="1063" t="s">
        <v>1808</v>
      </c>
      <c r="X12" s="1064" t="s">
        <v>1813</v>
      </c>
      <c r="Y12" s="1065" t="s">
        <v>1814</v>
      </c>
      <c r="Z12" s="1066" t="s">
        <v>1815</v>
      </c>
      <c r="AA12" s="1067">
        <v>0.3</v>
      </c>
      <c r="AB12" s="1068">
        <v>0.7</v>
      </c>
      <c r="AC12" s="1068" t="s">
        <v>1854</v>
      </c>
      <c r="AD12" s="1068" t="s">
        <v>1854</v>
      </c>
      <c r="AE12" s="1068" t="s">
        <v>1854</v>
      </c>
      <c r="AF12" s="1068" t="s">
        <v>1854</v>
      </c>
      <c r="AG12" s="1068" t="s">
        <v>1854</v>
      </c>
      <c r="AH12" s="1068" t="s">
        <v>1854</v>
      </c>
      <c r="AI12" s="1069">
        <f t="shared" si="0"/>
        <v>1</v>
      </c>
      <c r="AJ12" s="1070" t="s">
        <v>986</v>
      </c>
      <c r="AK12" s="1070" t="s">
        <v>964</v>
      </c>
      <c r="AL12" s="1444" t="s">
        <v>976</v>
      </c>
      <c r="AM12" s="1071" t="s">
        <v>1816</v>
      </c>
      <c r="AN12" s="1065" t="s">
        <v>2031</v>
      </c>
      <c r="AO12" s="1065" t="s">
        <v>4699</v>
      </c>
      <c r="AP12" s="1310">
        <v>1</v>
      </c>
      <c r="AQ12" s="1073" t="s">
        <v>966</v>
      </c>
      <c r="AR12" s="1074" t="s">
        <v>1814</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961</v>
      </c>
      <c r="CE12" s="1343" t="s">
        <v>961</v>
      </c>
      <c r="CF12" s="1343" t="s">
        <v>961</v>
      </c>
      <c r="CG12" s="1343" t="s">
        <v>961</v>
      </c>
      <c r="CH12" s="1344" t="s">
        <v>961</v>
      </c>
      <c r="CI12" s="1081" t="s">
        <v>1854</v>
      </c>
      <c r="CJ12" s="1080" t="s">
        <v>1854</v>
      </c>
      <c r="CK12" s="1080" t="s">
        <v>1854</v>
      </c>
      <c r="CL12" s="1080" t="s">
        <v>1854</v>
      </c>
      <c r="CM12" s="1341" t="s">
        <v>1854</v>
      </c>
      <c r="CN12" s="1081">
        <v>-8.1</v>
      </c>
      <c r="CO12" s="1080">
        <v>-8.1</v>
      </c>
      <c r="CP12" s="1080">
        <v>-8.1</v>
      </c>
      <c r="CQ12" s="1080">
        <v>-8.1</v>
      </c>
      <c r="CR12" s="1341">
        <v>-8.1</v>
      </c>
      <c r="CS12" s="1081" t="s">
        <v>1854</v>
      </c>
      <c r="CT12" s="1080" t="s">
        <v>1854</v>
      </c>
      <c r="CU12" s="1080" t="s">
        <v>1854</v>
      </c>
      <c r="CV12" s="1080" t="s">
        <v>1854</v>
      </c>
      <c r="CW12" s="1341" t="s">
        <v>1854</v>
      </c>
      <c r="CX12" s="1081" t="s">
        <v>1854</v>
      </c>
      <c r="CY12" s="1080" t="s">
        <v>1854</v>
      </c>
      <c r="CZ12" s="1080" t="s">
        <v>1854</v>
      </c>
      <c r="DA12" s="1080" t="s">
        <v>1854</v>
      </c>
      <c r="DB12" s="1341" t="s">
        <v>1854</v>
      </c>
      <c r="DC12" s="1346">
        <v>3.7</v>
      </c>
      <c r="DD12" s="1080">
        <v>6.9</v>
      </c>
      <c r="DE12" s="1080">
        <v>9.3000000000000007</v>
      </c>
      <c r="DF12" s="1080">
        <v>12</v>
      </c>
      <c r="DG12" s="1341">
        <v>14.5</v>
      </c>
      <c r="DH12" s="1081" t="s">
        <v>1854</v>
      </c>
      <c r="DI12" s="1080" t="s">
        <v>1854</v>
      </c>
      <c r="DJ12" s="1080" t="s">
        <v>1854</v>
      </c>
      <c r="DK12" s="1080" t="s">
        <v>1854</v>
      </c>
      <c r="DL12" s="1341" t="s">
        <v>1854</v>
      </c>
      <c r="DM12" s="1099">
        <v>-0.28899999999999998</v>
      </c>
      <c r="DN12" s="1095" t="s">
        <v>1854</v>
      </c>
      <c r="DO12" s="1095" t="s">
        <v>1854</v>
      </c>
      <c r="DP12" s="1096" t="s">
        <v>1854</v>
      </c>
      <c r="DQ12" s="1095">
        <v>0.27300000000000002</v>
      </c>
      <c r="DR12" s="1095" t="s">
        <v>1854</v>
      </c>
      <c r="DS12" s="1095" t="s">
        <v>1854</v>
      </c>
      <c r="DT12" s="1096" t="s">
        <v>1854</v>
      </c>
      <c r="DU12" s="1088" t="s">
        <v>972</v>
      </c>
      <c r="DV12" s="1097">
        <v>1</v>
      </c>
      <c r="DW12" s="1098" t="s">
        <v>1854</v>
      </c>
    </row>
    <row r="13" spans="1:127" s="399" customFormat="1" ht="15.75" customHeight="1">
      <c r="A13" s="1100" t="s">
        <v>1018</v>
      </c>
      <c r="B13" s="1060">
        <v>4</v>
      </c>
      <c r="C13" s="1021"/>
      <c r="D13" s="1021"/>
      <c r="E13" s="1021"/>
      <c r="F13" s="1021"/>
      <c r="G13" s="1021"/>
      <c r="H13" s="1021"/>
      <c r="I13" s="1021"/>
      <c r="J13" s="1021"/>
      <c r="K13" s="1021"/>
      <c r="L13" s="1021"/>
      <c r="M13" s="1060"/>
      <c r="N13" s="1021"/>
      <c r="O13" s="1021"/>
      <c r="P13" s="1021"/>
      <c r="Q13" s="1021"/>
      <c r="R13" s="1021"/>
      <c r="S13" s="1021"/>
      <c r="T13" s="1022"/>
      <c r="U13" s="1101" t="s">
        <v>1818</v>
      </c>
      <c r="V13" s="1102" t="s">
        <v>1800</v>
      </c>
      <c r="W13" s="1102" t="s">
        <v>1819</v>
      </c>
      <c r="X13" s="1103" t="s">
        <v>1820</v>
      </c>
      <c r="Y13" s="1104" t="s">
        <v>491</v>
      </c>
      <c r="Z13" s="1105" t="s">
        <v>1821</v>
      </c>
      <c r="AA13" s="1106" t="s">
        <v>1854</v>
      </c>
      <c r="AB13" s="1107">
        <v>1</v>
      </c>
      <c r="AC13" s="1107" t="s">
        <v>1854</v>
      </c>
      <c r="AD13" s="1107" t="s">
        <v>1854</v>
      </c>
      <c r="AE13" s="1107" t="s">
        <v>1854</v>
      </c>
      <c r="AF13" s="1107" t="s">
        <v>1854</v>
      </c>
      <c r="AG13" s="1107" t="s">
        <v>1854</v>
      </c>
      <c r="AH13" s="1107" t="s">
        <v>1854</v>
      </c>
      <c r="AI13" s="1108">
        <f t="shared" si="0"/>
        <v>1</v>
      </c>
      <c r="AJ13" s="1109" t="s">
        <v>963</v>
      </c>
      <c r="AK13" s="1109" t="s">
        <v>1854</v>
      </c>
      <c r="AL13" s="1109" t="s">
        <v>1854</v>
      </c>
      <c r="AM13" s="1110" t="s">
        <v>1822</v>
      </c>
      <c r="AN13" s="1021" t="s">
        <v>269</v>
      </c>
      <c r="AO13" s="1021" t="s">
        <v>4700</v>
      </c>
      <c r="AP13" s="1311">
        <v>1</v>
      </c>
      <c r="AQ13" s="1111" t="s">
        <v>977</v>
      </c>
      <c r="AR13" s="1112" t="s">
        <v>491</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1854</v>
      </c>
      <c r="CE13" s="1351" t="s">
        <v>1854</v>
      </c>
      <c r="CF13" s="1351" t="s">
        <v>1854</v>
      </c>
      <c r="CG13" s="1351" t="s">
        <v>1854</v>
      </c>
      <c r="CH13" s="1352" t="s">
        <v>1854</v>
      </c>
      <c r="CI13" s="1117" t="s">
        <v>1854</v>
      </c>
      <c r="CJ13" s="1116" t="s">
        <v>1854</v>
      </c>
      <c r="CK13" s="1116" t="s">
        <v>1854</v>
      </c>
      <c r="CL13" s="1116" t="s">
        <v>1854</v>
      </c>
      <c r="CM13" s="1349" t="s">
        <v>1854</v>
      </c>
      <c r="CN13" s="1117" t="s">
        <v>1854</v>
      </c>
      <c r="CO13" s="1116" t="s">
        <v>1854</v>
      </c>
      <c r="CP13" s="1116" t="s">
        <v>1854</v>
      </c>
      <c r="CQ13" s="1116" t="s">
        <v>1854</v>
      </c>
      <c r="CR13" s="1349" t="s">
        <v>1854</v>
      </c>
      <c r="CS13" s="1117" t="s">
        <v>1854</v>
      </c>
      <c r="CT13" s="1116" t="s">
        <v>1854</v>
      </c>
      <c r="CU13" s="1116" t="s">
        <v>1854</v>
      </c>
      <c r="CV13" s="1116" t="s">
        <v>1854</v>
      </c>
      <c r="CW13" s="1349" t="s">
        <v>1854</v>
      </c>
      <c r="CX13" s="1117" t="s">
        <v>1854</v>
      </c>
      <c r="CY13" s="1116" t="s">
        <v>1854</v>
      </c>
      <c r="CZ13" s="1116" t="s">
        <v>1854</v>
      </c>
      <c r="DA13" s="1116" t="s">
        <v>1854</v>
      </c>
      <c r="DB13" s="1349" t="s">
        <v>1854</v>
      </c>
      <c r="DC13" s="1116" t="s">
        <v>1854</v>
      </c>
      <c r="DD13" s="1116" t="s">
        <v>1854</v>
      </c>
      <c r="DE13" s="1116" t="s">
        <v>1854</v>
      </c>
      <c r="DF13" s="1116" t="s">
        <v>1854</v>
      </c>
      <c r="DG13" s="1349" t="s">
        <v>1854</v>
      </c>
      <c r="DH13" s="1117" t="s">
        <v>1854</v>
      </c>
      <c r="DI13" s="1116" t="s">
        <v>1854</v>
      </c>
      <c r="DJ13" s="1116" t="s">
        <v>1854</v>
      </c>
      <c r="DK13" s="1116" t="s">
        <v>1854</v>
      </c>
      <c r="DL13" s="1349" t="s">
        <v>1854</v>
      </c>
      <c r="DM13" s="1124" t="s">
        <v>1854</v>
      </c>
      <c r="DN13" s="1125" t="s">
        <v>1854</v>
      </c>
      <c r="DO13" s="1125" t="s">
        <v>1854</v>
      </c>
      <c r="DP13" s="1126" t="s">
        <v>1854</v>
      </c>
      <c r="DQ13" s="1125" t="s">
        <v>1854</v>
      </c>
      <c r="DR13" s="1125" t="s">
        <v>1854</v>
      </c>
      <c r="DS13" s="1125" t="s">
        <v>1854</v>
      </c>
      <c r="DT13" s="1126" t="s">
        <v>1854</v>
      </c>
      <c r="DU13" s="1122" t="s">
        <v>1854</v>
      </c>
      <c r="DV13" s="1127">
        <v>1</v>
      </c>
      <c r="DW13" s="1128" t="s">
        <v>1854</v>
      </c>
    </row>
    <row r="14" spans="1:127" s="399" customFormat="1" ht="15.75" customHeight="1">
      <c r="A14" s="1100" t="s">
        <v>1018</v>
      </c>
      <c r="B14" s="1060">
        <v>5</v>
      </c>
      <c r="C14" s="1021"/>
      <c r="D14" s="1021"/>
      <c r="E14" s="1021"/>
      <c r="F14" s="1021"/>
      <c r="G14" s="1021"/>
      <c r="H14" s="1021"/>
      <c r="I14" s="1021"/>
      <c r="J14" s="1021"/>
      <c r="K14" s="1021"/>
      <c r="L14" s="1021"/>
      <c r="M14" s="1060"/>
      <c r="N14" s="1021"/>
      <c r="O14" s="1021"/>
      <c r="P14" s="1021"/>
      <c r="Q14" s="1021"/>
      <c r="R14" s="1021"/>
      <c r="S14" s="1021"/>
      <c r="T14" s="1022"/>
      <c r="U14" s="1101" t="s">
        <v>1824</v>
      </c>
      <c r="V14" s="1102" t="s">
        <v>1800</v>
      </c>
      <c r="W14" s="1102" t="s">
        <v>1819</v>
      </c>
      <c r="X14" s="1103" t="s">
        <v>1825</v>
      </c>
      <c r="Y14" s="1104" t="s">
        <v>160</v>
      </c>
      <c r="Z14" s="1105" t="s">
        <v>1826</v>
      </c>
      <c r="AA14" s="1106" t="s">
        <v>1854</v>
      </c>
      <c r="AB14" s="1107">
        <v>1</v>
      </c>
      <c r="AC14" s="1107" t="s">
        <v>1854</v>
      </c>
      <c r="AD14" s="1107" t="s">
        <v>1854</v>
      </c>
      <c r="AE14" s="1107" t="s">
        <v>1854</v>
      </c>
      <c r="AF14" s="1107" t="s">
        <v>1854</v>
      </c>
      <c r="AG14" s="1107" t="s">
        <v>1854</v>
      </c>
      <c r="AH14" s="1107" t="s">
        <v>1854</v>
      </c>
      <c r="AI14" s="1108">
        <f t="shared" si="0"/>
        <v>1</v>
      </c>
      <c r="AJ14" s="1109" t="s">
        <v>983</v>
      </c>
      <c r="AK14" s="1109" t="s">
        <v>964</v>
      </c>
      <c r="AL14" s="1109" t="s">
        <v>965</v>
      </c>
      <c r="AM14" s="1110" t="s">
        <v>1827</v>
      </c>
      <c r="AN14" s="1021" t="s">
        <v>269</v>
      </c>
      <c r="AO14" s="1021" t="s">
        <v>4701</v>
      </c>
      <c r="AP14" s="1311">
        <v>2</v>
      </c>
      <c r="AQ14" s="1111" t="s">
        <v>977</v>
      </c>
      <c r="AR14" s="1112" t="s">
        <v>160</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961</v>
      </c>
      <c r="CE14" s="1122" t="s">
        <v>961</v>
      </c>
      <c r="CF14" s="1122" t="s">
        <v>961</v>
      </c>
      <c r="CG14" s="1122" t="s">
        <v>961</v>
      </c>
      <c r="CH14" s="1123" t="s">
        <v>961</v>
      </c>
      <c r="CI14" s="1078" t="s">
        <v>1854</v>
      </c>
      <c r="CJ14" s="1079" t="s">
        <v>1854</v>
      </c>
      <c r="CK14" s="1079" t="s">
        <v>1854</v>
      </c>
      <c r="CL14" s="1079" t="s">
        <v>1854</v>
      </c>
      <c r="CM14" s="1120" t="s">
        <v>1854</v>
      </c>
      <c r="CN14" s="1078">
        <v>4.68</v>
      </c>
      <c r="CO14" s="1079">
        <v>4.68</v>
      </c>
      <c r="CP14" s="1079">
        <v>4.68</v>
      </c>
      <c r="CQ14" s="1079">
        <v>4.68</v>
      </c>
      <c r="CR14" s="1120">
        <v>4.68</v>
      </c>
      <c r="CS14" s="1078" t="s">
        <v>1854</v>
      </c>
      <c r="CT14" s="1079" t="s">
        <v>1854</v>
      </c>
      <c r="CU14" s="1079" t="s">
        <v>1854</v>
      </c>
      <c r="CV14" s="1079" t="s">
        <v>1854</v>
      </c>
      <c r="CW14" s="1120" t="s">
        <v>1854</v>
      </c>
      <c r="CX14" s="1078" t="s">
        <v>1854</v>
      </c>
      <c r="CY14" s="1079" t="s">
        <v>1854</v>
      </c>
      <c r="CZ14" s="1079" t="s">
        <v>1854</v>
      </c>
      <c r="DA14" s="1079" t="s">
        <v>1854</v>
      </c>
      <c r="DB14" s="1120" t="s">
        <v>1854</v>
      </c>
      <c r="DC14" s="1079" t="s">
        <v>1854</v>
      </c>
      <c r="DD14" s="1079" t="s">
        <v>1854</v>
      </c>
      <c r="DE14" s="1079" t="s">
        <v>1854</v>
      </c>
      <c r="DF14" s="1079" t="s">
        <v>1854</v>
      </c>
      <c r="DG14" s="1120" t="s">
        <v>1854</v>
      </c>
      <c r="DH14" s="1078" t="s">
        <v>1854</v>
      </c>
      <c r="DI14" s="1079" t="s">
        <v>1854</v>
      </c>
      <c r="DJ14" s="1079" t="s">
        <v>1854</v>
      </c>
      <c r="DK14" s="1079" t="s">
        <v>1854</v>
      </c>
      <c r="DL14" s="1120" t="s">
        <v>1854</v>
      </c>
      <c r="DM14" s="1124">
        <v>-1.3080000000000001</v>
      </c>
      <c r="DN14" s="1125" t="s">
        <v>1854</v>
      </c>
      <c r="DO14" s="1125" t="s">
        <v>1854</v>
      </c>
      <c r="DP14" s="1126" t="s">
        <v>1854</v>
      </c>
      <c r="DQ14" s="1125" t="s">
        <v>1854</v>
      </c>
      <c r="DR14" s="1125" t="s">
        <v>1854</v>
      </c>
      <c r="DS14" s="1125" t="s">
        <v>1854</v>
      </c>
      <c r="DT14" s="1126" t="s">
        <v>1854</v>
      </c>
      <c r="DU14" s="1122" t="s">
        <v>972</v>
      </c>
      <c r="DV14" s="1127">
        <v>1</v>
      </c>
      <c r="DW14" s="1128" t="s">
        <v>1854</v>
      </c>
    </row>
    <row r="15" spans="1:127" s="399" customFormat="1" ht="15.75" customHeight="1">
      <c r="A15" s="1100" t="s">
        <v>1018</v>
      </c>
      <c r="B15" s="1060">
        <v>6</v>
      </c>
      <c r="C15" s="1021"/>
      <c r="D15" s="1021"/>
      <c r="E15" s="1021"/>
      <c r="F15" s="1021"/>
      <c r="G15" s="1021"/>
      <c r="H15" s="1021"/>
      <c r="I15" s="1021"/>
      <c r="J15" s="1021"/>
      <c r="K15" s="1021"/>
      <c r="L15" s="1021"/>
      <c r="M15" s="1060"/>
      <c r="N15" s="1021"/>
      <c r="O15" s="1021"/>
      <c r="P15" s="1021"/>
      <c r="Q15" s="1021"/>
      <c r="R15" s="1021"/>
      <c r="S15" s="1021"/>
      <c r="T15" s="1022"/>
      <c r="U15" s="1101" t="s">
        <v>1829</v>
      </c>
      <c r="V15" s="1102" t="s">
        <v>1800</v>
      </c>
      <c r="W15" s="1102" t="s">
        <v>1808</v>
      </c>
      <c r="X15" s="1103" t="s">
        <v>1830</v>
      </c>
      <c r="Y15" s="1104" t="s">
        <v>154</v>
      </c>
      <c r="Z15" s="1105" t="s">
        <v>1831</v>
      </c>
      <c r="AA15" s="1106" t="s">
        <v>1854</v>
      </c>
      <c r="AB15" s="1107">
        <v>1</v>
      </c>
      <c r="AC15" s="1107" t="s">
        <v>1854</v>
      </c>
      <c r="AD15" s="1107" t="s">
        <v>1854</v>
      </c>
      <c r="AE15" s="1107" t="s">
        <v>1854</v>
      </c>
      <c r="AF15" s="1107" t="s">
        <v>1854</v>
      </c>
      <c r="AG15" s="1107" t="s">
        <v>1854</v>
      </c>
      <c r="AH15" s="1107" t="s">
        <v>1854</v>
      </c>
      <c r="AI15" s="1108">
        <f t="shared" si="0"/>
        <v>1</v>
      </c>
      <c r="AJ15" s="1109" t="s">
        <v>983</v>
      </c>
      <c r="AK15" s="1109" t="s">
        <v>964</v>
      </c>
      <c r="AL15" s="1109" t="s">
        <v>965</v>
      </c>
      <c r="AM15" s="1110" t="s">
        <v>1832</v>
      </c>
      <c r="AN15" s="1021" t="s">
        <v>2090</v>
      </c>
      <c r="AO15" s="1021" t="s">
        <v>4702</v>
      </c>
      <c r="AP15" s="1311">
        <v>1</v>
      </c>
      <c r="AQ15" s="1111" t="s">
        <v>977</v>
      </c>
      <c r="AR15" s="1112" t="s">
        <v>154</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961</v>
      </c>
      <c r="CE15" s="1122" t="s">
        <v>961</v>
      </c>
      <c r="CF15" s="1122" t="s">
        <v>961</v>
      </c>
      <c r="CG15" s="1122" t="s">
        <v>961</v>
      </c>
      <c r="CH15" s="1123" t="s">
        <v>961</v>
      </c>
      <c r="CI15" s="1078" t="s">
        <v>1854</v>
      </c>
      <c r="CJ15" s="1079" t="s">
        <v>1854</v>
      </c>
      <c r="CK15" s="1079" t="s">
        <v>1854</v>
      </c>
      <c r="CL15" s="1079" t="s">
        <v>1854</v>
      </c>
      <c r="CM15" s="1120" t="s">
        <v>1854</v>
      </c>
      <c r="CN15" s="1078" t="s">
        <v>1854</v>
      </c>
      <c r="CO15" s="1079" t="s">
        <v>1854</v>
      </c>
      <c r="CP15" s="1079" t="s">
        <v>1854</v>
      </c>
      <c r="CQ15" s="1079" t="s">
        <v>1854</v>
      </c>
      <c r="CR15" s="1120" t="s">
        <v>1854</v>
      </c>
      <c r="CS15" s="1078" t="s">
        <v>1854</v>
      </c>
      <c r="CT15" s="1079" t="s">
        <v>1854</v>
      </c>
      <c r="CU15" s="1079" t="s">
        <v>1854</v>
      </c>
      <c r="CV15" s="1079" t="s">
        <v>1854</v>
      </c>
      <c r="CW15" s="1120" t="s">
        <v>1854</v>
      </c>
      <c r="CX15" s="1078" t="s">
        <v>1854</v>
      </c>
      <c r="CY15" s="1079" t="s">
        <v>1854</v>
      </c>
      <c r="CZ15" s="1079" t="s">
        <v>1854</v>
      </c>
      <c r="DA15" s="1079" t="s">
        <v>1854</v>
      </c>
      <c r="DB15" s="1120" t="s">
        <v>1854</v>
      </c>
      <c r="DC15" s="1079" t="s">
        <v>1854</v>
      </c>
      <c r="DD15" s="1079" t="s">
        <v>1854</v>
      </c>
      <c r="DE15" s="1079" t="s">
        <v>1854</v>
      </c>
      <c r="DF15" s="1079" t="s">
        <v>1854</v>
      </c>
      <c r="DG15" s="1120" t="s">
        <v>1854</v>
      </c>
      <c r="DH15" s="1078" t="s">
        <v>1854</v>
      </c>
      <c r="DI15" s="1079" t="s">
        <v>1854</v>
      </c>
      <c r="DJ15" s="1079" t="s">
        <v>1854</v>
      </c>
      <c r="DK15" s="1079" t="s">
        <v>1854</v>
      </c>
      <c r="DL15" s="1120" t="s">
        <v>1854</v>
      </c>
      <c r="DM15" s="1124">
        <v>-0.113</v>
      </c>
      <c r="DN15" s="1125" t="s">
        <v>1854</v>
      </c>
      <c r="DO15" s="1125" t="s">
        <v>1854</v>
      </c>
      <c r="DP15" s="1126" t="s">
        <v>1854</v>
      </c>
      <c r="DQ15" s="1125">
        <v>0</v>
      </c>
      <c r="DR15" s="1125" t="s">
        <v>1854</v>
      </c>
      <c r="DS15" s="1125" t="s">
        <v>1854</v>
      </c>
      <c r="DT15" s="1126" t="s">
        <v>1854</v>
      </c>
      <c r="DU15" s="1122" t="s">
        <v>972</v>
      </c>
      <c r="DV15" s="1127">
        <v>1</v>
      </c>
      <c r="DW15" s="1128" t="s">
        <v>1854</v>
      </c>
    </row>
    <row r="16" spans="1:127" s="399" customFormat="1" ht="15.75" customHeight="1">
      <c r="A16" s="1100" t="s">
        <v>1018</v>
      </c>
      <c r="B16" s="1060">
        <v>7</v>
      </c>
      <c r="C16" s="1021"/>
      <c r="D16" s="1021"/>
      <c r="E16" s="1021"/>
      <c r="F16" s="1021"/>
      <c r="G16" s="1021"/>
      <c r="H16" s="1021"/>
      <c r="I16" s="1021"/>
      <c r="J16" s="1021"/>
      <c r="K16" s="1021"/>
      <c r="L16" s="1021"/>
      <c r="M16" s="1060"/>
      <c r="N16" s="1021"/>
      <c r="O16" s="1021"/>
      <c r="P16" s="1021"/>
      <c r="Q16" s="1021"/>
      <c r="R16" s="1021"/>
      <c r="S16" s="1021"/>
      <c r="T16" s="1022"/>
      <c r="U16" s="1101" t="s">
        <v>1834</v>
      </c>
      <c r="V16" s="1102" t="s">
        <v>1835</v>
      </c>
      <c r="W16" s="1102" t="s">
        <v>1801</v>
      </c>
      <c r="X16" s="1103" t="s">
        <v>1836</v>
      </c>
      <c r="Y16" s="1104" t="s">
        <v>124</v>
      </c>
      <c r="Z16" s="1105" t="s">
        <v>1837</v>
      </c>
      <c r="AA16" s="1106" t="s">
        <v>1854</v>
      </c>
      <c r="AB16" s="1107">
        <v>1</v>
      </c>
      <c r="AC16" s="1107" t="s">
        <v>1854</v>
      </c>
      <c r="AD16" s="1107" t="s">
        <v>1854</v>
      </c>
      <c r="AE16" s="1107" t="s">
        <v>1854</v>
      </c>
      <c r="AF16" s="1107" t="s">
        <v>1854</v>
      </c>
      <c r="AG16" s="1107" t="s">
        <v>1854</v>
      </c>
      <c r="AH16" s="1107" t="s">
        <v>1854</v>
      </c>
      <c r="AI16" s="1108">
        <f t="shared" si="0"/>
        <v>1</v>
      </c>
      <c r="AJ16" s="1109" t="s">
        <v>983</v>
      </c>
      <c r="AK16" s="1109" t="s">
        <v>964</v>
      </c>
      <c r="AL16" s="1109" t="s">
        <v>965</v>
      </c>
      <c r="AM16" s="1110" t="s">
        <v>1838</v>
      </c>
      <c r="AN16" s="1021" t="s">
        <v>2090</v>
      </c>
      <c r="AO16" s="1021" t="s">
        <v>4703</v>
      </c>
      <c r="AP16" s="1311">
        <v>2</v>
      </c>
      <c r="AQ16" s="1079" t="s">
        <v>977</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961</v>
      </c>
      <c r="CE16" s="1122" t="s">
        <v>961</v>
      </c>
      <c r="CF16" s="1122" t="s">
        <v>961</v>
      </c>
      <c r="CG16" s="1122" t="s">
        <v>961</v>
      </c>
      <c r="CH16" s="1123" t="s">
        <v>961</v>
      </c>
      <c r="CI16" s="1078" t="s">
        <v>1854</v>
      </c>
      <c r="CJ16" s="1079" t="s">
        <v>1854</v>
      </c>
      <c r="CK16" s="1079" t="s">
        <v>1854</v>
      </c>
      <c r="CL16" s="1079" t="s">
        <v>1854</v>
      </c>
      <c r="CM16" s="1120" t="s">
        <v>1854</v>
      </c>
      <c r="CN16" s="1078">
        <v>9.5</v>
      </c>
      <c r="CO16" s="1079">
        <v>9.5</v>
      </c>
      <c r="CP16" s="1079">
        <v>9.5</v>
      </c>
      <c r="CQ16" s="1079">
        <v>9.5</v>
      </c>
      <c r="CR16" s="1120">
        <v>9.5</v>
      </c>
      <c r="CS16" s="1078">
        <v>2</v>
      </c>
      <c r="CT16" s="1079">
        <v>2</v>
      </c>
      <c r="CU16" s="1079">
        <v>2</v>
      </c>
      <c r="CV16" s="1079">
        <v>2</v>
      </c>
      <c r="CW16" s="1120">
        <v>2</v>
      </c>
      <c r="CX16" s="1078" t="s">
        <v>1854</v>
      </c>
      <c r="CY16" s="1079" t="s">
        <v>1854</v>
      </c>
      <c r="CZ16" s="1079" t="s">
        <v>1854</v>
      </c>
      <c r="DA16" s="1079" t="s">
        <v>1854</v>
      </c>
      <c r="DB16" s="1120" t="s">
        <v>1854</v>
      </c>
      <c r="DC16" s="1079" t="s">
        <v>1854</v>
      </c>
      <c r="DD16" s="1079" t="s">
        <v>1854</v>
      </c>
      <c r="DE16" s="1079" t="s">
        <v>1854</v>
      </c>
      <c r="DF16" s="1079" t="s">
        <v>1854</v>
      </c>
      <c r="DG16" s="1120" t="s">
        <v>1854</v>
      </c>
      <c r="DH16" s="1078" t="s">
        <v>1854</v>
      </c>
      <c r="DI16" s="1079" t="s">
        <v>1854</v>
      </c>
      <c r="DJ16" s="1079" t="s">
        <v>1854</v>
      </c>
      <c r="DK16" s="1079" t="s">
        <v>1854</v>
      </c>
      <c r="DL16" s="1120" t="s">
        <v>1854</v>
      </c>
      <c r="DM16" s="1124">
        <v>-0.84899999999999998</v>
      </c>
      <c r="DN16" s="1125" t="s">
        <v>1854</v>
      </c>
      <c r="DO16" s="1125" t="s">
        <v>1854</v>
      </c>
      <c r="DP16" s="1126" t="s">
        <v>1854</v>
      </c>
      <c r="DQ16" s="1125">
        <v>0</v>
      </c>
      <c r="DR16" s="1125" t="s">
        <v>1854</v>
      </c>
      <c r="DS16" s="1125" t="s">
        <v>1854</v>
      </c>
      <c r="DT16" s="1126" t="s">
        <v>1854</v>
      </c>
      <c r="DU16" s="1122" t="s">
        <v>1854</v>
      </c>
      <c r="DV16" s="1127">
        <v>1</v>
      </c>
      <c r="DW16" s="1128" t="s">
        <v>1854</v>
      </c>
    </row>
    <row r="17" spans="1:127" s="399" customFormat="1" ht="15.75" customHeight="1">
      <c r="A17" s="1100" t="s">
        <v>1018</v>
      </c>
      <c r="B17" s="1060">
        <v>8</v>
      </c>
      <c r="C17" s="1021"/>
      <c r="D17" s="1021"/>
      <c r="E17" s="1021"/>
      <c r="F17" s="1021"/>
      <c r="G17" s="1021"/>
      <c r="H17" s="1021"/>
      <c r="I17" s="1021"/>
      <c r="J17" s="1021"/>
      <c r="K17" s="1021"/>
      <c r="L17" s="1021"/>
      <c r="M17" s="1060"/>
      <c r="N17" s="1021"/>
      <c r="O17" s="1021"/>
      <c r="P17" s="1021"/>
      <c r="Q17" s="1021"/>
      <c r="R17" s="1021"/>
      <c r="S17" s="1021"/>
      <c r="T17" s="1022"/>
      <c r="U17" s="1101" t="s">
        <v>1840</v>
      </c>
      <c r="V17" s="1102" t="s">
        <v>1841</v>
      </c>
      <c r="W17" s="1102" t="s">
        <v>1819</v>
      </c>
      <c r="X17" s="1103" t="s">
        <v>1842</v>
      </c>
      <c r="Y17" s="1104" t="s">
        <v>1843</v>
      </c>
      <c r="Z17" s="1105" t="s">
        <v>1844</v>
      </c>
      <c r="AA17" s="1106" t="s">
        <v>1854</v>
      </c>
      <c r="AB17" s="1107" t="s">
        <v>1854</v>
      </c>
      <c r="AC17" s="1107" t="s">
        <v>1854</v>
      </c>
      <c r="AD17" s="1107" t="s">
        <v>1854</v>
      </c>
      <c r="AE17" s="1107">
        <v>1</v>
      </c>
      <c r="AF17" s="1107" t="s">
        <v>1854</v>
      </c>
      <c r="AG17" s="1107" t="s">
        <v>1854</v>
      </c>
      <c r="AH17" s="1107" t="s">
        <v>1854</v>
      </c>
      <c r="AI17" s="1108">
        <f t="shared" si="0"/>
        <v>1</v>
      </c>
      <c r="AJ17" s="1109" t="s">
        <v>986</v>
      </c>
      <c r="AK17" s="1109" t="s">
        <v>964</v>
      </c>
      <c r="AL17" s="1109" t="s">
        <v>965</v>
      </c>
      <c r="AM17" s="1110" t="s">
        <v>1027</v>
      </c>
      <c r="AN17" s="1021" t="s">
        <v>1039</v>
      </c>
      <c r="AO17" s="1021" t="s">
        <v>1839</v>
      </c>
      <c r="AP17" s="1278">
        <v>2</v>
      </c>
      <c r="AQ17" s="1079" t="s">
        <v>966</v>
      </c>
      <c r="AR17" s="1112" t="s">
        <v>1843</v>
      </c>
      <c r="AS17" s="1113"/>
      <c r="AT17" s="1103"/>
      <c r="AU17" s="1103"/>
      <c r="AV17" s="1103"/>
      <c r="AW17" s="1114"/>
      <c r="AX17" s="1115"/>
      <c r="AY17" s="1078"/>
      <c r="AZ17" s="1079"/>
      <c r="BA17" s="1079"/>
      <c r="BB17" s="1079"/>
      <c r="BC17" s="1079"/>
      <c r="BD17" s="1079"/>
      <c r="BE17" s="1079"/>
      <c r="BF17" s="1079"/>
      <c r="BG17" s="1079"/>
      <c r="BH17" s="1079"/>
      <c r="BI17" s="1078" t="s">
        <v>1010</v>
      </c>
      <c r="BJ17" s="1079" t="s">
        <v>1010</v>
      </c>
      <c r="BK17" s="1079" t="s">
        <v>1010</v>
      </c>
      <c r="BL17" s="1079" t="s">
        <v>1010</v>
      </c>
      <c r="BM17" s="1079" t="s">
        <v>1010</v>
      </c>
      <c r="BN17" s="1078"/>
      <c r="BO17" s="1079"/>
      <c r="BP17" s="1079"/>
      <c r="BQ17" s="1079"/>
      <c r="BR17" s="1079"/>
      <c r="BS17" s="1118"/>
      <c r="BT17" s="1079"/>
      <c r="BU17" s="1079"/>
      <c r="BV17" s="1079"/>
      <c r="BW17" s="1119"/>
      <c r="BX17" s="1118"/>
      <c r="BY17" s="1079"/>
      <c r="BZ17" s="1079"/>
      <c r="CA17" s="1079"/>
      <c r="CB17" s="1119"/>
      <c r="CC17" s="1120"/>
      <c r="CD17" s="1121" t="s">
        <v>961</v>
      </c>
      <c r="CE17" s="1122" t="s">
        <v>961</v>
      </c>
      <c r="CF17" s="1122" t="s">
        <v>961</v>
      </c>
      <c r="CG17" s="1122" t="s">
        <v>961</v>
      </c>
      <c r="CH17" s="1123" t="s">
        <v>961</v>
      </c>
      <c r="CI17" s="1078" t="s">
        <v>1854</v>
      </c>
      <c r="CJ17" s="1079" t="s">
        <v>1854</v>
      </c>
      <c r="CK17" s="1079" t="s">
        <v>1854</v>
      </c>
      <c r="CL17" s="1079" t="s">
        <v>1854</v>
      </c>
      <c r="CM17" s="1120" t="s">
        <v>1854</v>
      </c>
      <c r="CN17" s="1078" t="s">
        <v>1854</v>
      </c>
      <c r="CO17" s="1079" t="s">
        <v>1854</v>
      </c>
      <c r="CP17" s="1079" t="s">
        <v>1854</v>
      </c>
      <c r="CQ17" s="1079" t="s">
        <v>1854</v>
      </c>
      <c r="CR17" s="1120" t="s">
        <v>1854</v>
      </c>
      <c r="CS17" s="1078" t="s">
        <v>1854</v>
      </c>
      <c r="CT17" s="1079" t="s">
        <v>1854</v>
      </c>
      <c r="CU17" s="1079" t="s">
        <v>1854</v>
      </c>
      <c r="CV17" s="1079" t="s">
        <v>1854</v>
      </c>
      <c r="CW17" s="1120" t="s">
        <v>1854</v>
      </c>
      <c r="CX17" s="1078" t="s">
        <v>1854</v>
      </c>
      <c r="CY17" s="1079" t="s">
        <v>1854</v>
      </c>
      <c r="CZ17" s="1079" t="s">
        <v>1854</v>
      </c>
      <c r="DA17" s="1079" t="s">
        <v>1854</v>
      </c>
      <c r="DB17" s="1120" t="s">
        <v>1854</v>
      </c>
      <c r="DC17" s="1079" t="s">
        <v>1854</v>
      </c>
      <c r="DD17" s="1079" t="s">
        <v>1854</v>
      </c>
      <c r="DE17" s="1079" t="s">
        <v>1854</v>
      </c>
      <c r="DF17" s="1079" t="s">
        <v>1854</v>
      </c>
      <c r="DG17" s="1120" t="s">
        <v>1854</v>
      </c>
      <c r="DH17" s="1078" t="s">
        <v>1854</v>
      </c>
      <c r="DI17" s="1079" t="s">
        <v>1854</v>
      </c>
      <c r="DJ17" s="1079" t="s">
        <v>1854</v>
      </c>
      <c r="DK17" s="1079" t="s">
        <v>1854</v>
      </c>
      <c r="DL17" s="1120" t="s">
        <v>1854</v>
      </c>
      <c r="DM17" s="1124" t="s">
        <v>1854</v>
      </c>
      <c r="DN17" s="1125" t="s">
        <v>1854</v>
      </c>
      <c r="DO17" s="1125" t="s">
        <v>1854</v>
      </c>
      <c r="DP17" s="1126" t="s">
        <v>1854</v>
      </c>
      <c r="DQ17" s="1125" t="s">
        <v>1854</v>
      </c>
      <c r="DR17" s="1125" t="s">
        <v>1854</v>
      </c>
      <c r="DS17" s="1125" t="s">
        <v>1854</v>
      </c>
      <c r="DT17" s="1126" t="s">
        <v>1854</v>
      </c>
      <c r="DU17" s="1122" t="s">
        <v>1854</v>
      </c>
      <c r="DV17" s="1127">
        <v>1</v>
      </c>
      <c r="DW17" s="1128" t="s">
        <v>1854</v>
      </c>
    </row>
    <row r="18" spans="1:127" s="399" customFormat="1" ht="15.75" customHeight="1">
      <c r="A18" s="1100" t="s">
        <v>1018</v>
      </c>
      <c r="B18" s="1060">
        <v>9</v>
      </c>
      <c r="C18" s="1021"/>
      <c r="D18" s="1021"/>
      <c r="E18" s="1021"/>
      <c r="F18" s="1021"/>
      <c r="G18" s="1021"/>
      <c r="H18" s="1021"/>
      <c r="I18" s="1021"/>
      <c r="J18" s="1021"/>
      <c r="K18" s="1021"/>
      <c r="L18" s="1021"/>
      <c r="M18" s="1060"/>
      <c r="N18" s="1021"/>
      <c r="O18" s="1021"/>
      <c r="P18" s="1021"/>
      <c r="Q18" s="1021"/>
      <c r="R18" s="1021"/>
      <c r="S18" s="1021"/>
      <c r="T18" s="1022"/>
      <c r="U18" s="1101" t="s">
        <v>1845</v>
      </c>
      <c r="V18" s="1102" t="s">
        <v>1841</v>
      </c>
      <c r="W18" s="1102" t="s">
        <v>1819</v>
      </c>
      <c r="X18" s="1103" t="s">
        <v>1846</v>
      </c>
      <c r="Y18" s="1104" t="s">
        <v>1847</v>
      </c>
      <c r="Z18" s="1105" t="s">
        <v>1848</v>
      </c>
      <c r="AA18" s="1106" t="s">
        <v>1854</v>
      </c>
      <c r="AB18" s="1107">
        <v>1</v>
      </c>
      <c r="AC18" s="1107" t="s">
        <v>1854</v>
      </c>
      <c r="AD18" s="1107" t="s">
        <v>1854</v>
      </c>
      <c r="AE18" s="1107" t="s">
        <v>1854</v>
      </c>
      <c r="AF18" s="1107" t="s">
        <v>1854</v>
      </c>
      <c r="AG18" s="1107" t="s">
        <v>1854</v>
      </c>
      <c r="AH18" s="1107" t="s">
        <v>1854</v>
      </c>
      <c r="AI18" s="1108">
        <f t="shared" si="0"/>
        <v>1</v>
      </c>
      <c r="AJ18" s="1109" t="s">
        <v>986</v>
      </c>
      <c r="AK18" s="1109" t="s">
        <v>964</v>
      </c>
      <c r="AL18" s="1109" t="s">
        <v>965</v>
      </c>
      <c r="AM18" s="1110" t="s">
        <v>1031</v>
      </c>
      <c r="AN18" s="1021" t="s">
        <v>1039</v>
      </c>
      <c r="AO18" s="1021" t="s">
        <v>1839</v>
      </c>
      <c r="AP18" s="1278">
        <v>2</v>
      </c>
      <c r="AQ18" s="1079" t="s">
        <v>966</v>
      </c>
      <c r="AR18" s="1112" t="s">
        <v>1847</v>
      </c>
      <c r="AS18" s="1113"/>
      <c r="AT18" s="1103"/>
      <c r="AU18" s="1103"/>
      <c r="AV18" s="1103"/>
      <c r="AW18" s="1114"/>
      <c r="AX18" s="1115"/>
      <c r="AY18" s="1078"/>
      <c r="AZ18" s="1079"/>
      <c r="BA18" s="1079"/>
      <c r="BB18" s="1079"/>
      <c r="BC18" s="1079"/>
      <c r="BD18" s="1079"/>
      <c r="BE18" s="1079"/>
      <c r="BF18" s="1079"/>
      <c r="BG18" s="1079"/>
      <c r="BH18" s="1079"/>
      <c r="BI18" s="1078" t="s">
        <v>1010</v>
      </c>
      <c r="BJ18" s="1079" t="s">
        <v>1010</v>
      </c>
      <c r="BK18" s="1079" t="s">
        <v>1010</v>
      </c>
      <c r="BL18" s="1079" t="s">
        <v>1010</v>
      </c>
      <c r="BM18" s="1079" t="s">
        <v>1010</v>
      </c>
      <c r="BN18" s="1078"/>
      <c r="BO18" s="1079"/>
      <c r="BP18" s="1079"/>
      <c r="BQ18" s="1079"/>
      <c r="BR18" s="1079"/>
      <c r="BS18" s="1118"/>
      <c r="BT18" s="1079"/>
      <c r="BU18" s="1079"/>
      <c r="BV18" s="1079"/>
      <c r="BW18" s="1119"/>
      <c r="BX18" s="1118"/>
      <c r="BY18" s="1079"/>
      <c r="BZ18" s="1079"/>
      <c r="CA18" s="1079"/>
      <c r="CB18" s="1119"/>
      <c r="CC18" s="1120"/>
      <c r="CD18" s="1121" t="s">
        <v>961</v>
      </c>
      <c r="CE18" s="1122" t="s">
        <v>961</v>
      </c>
      <c r="CF18" s="1122" t="s">
        <v>961</v>
      </c>
      <c r="CG18" s="1122" t="s">
        <v>961</v>
      </c>
      <c r="CH18" s="1123" t="s">
        <v>961</v>
      </c>
      <c r="CI18" s="1078" t="s">
        <v>1854</v>
      </c>
      <c r="CJ18" s="1079" t="s">
        <v>1854</v>
      </c>
      <c r="CK18" s="1079" t="s">
        <v>1854</v>
      </c>
      <c r="CL18" s="1079" t="s">
        <v>1854</v>
      </c>
      <c r="CM18" s="1120" t="s">
        <v>1854</v>
      </c>
      <c r="CN18" s="1078" t="s">
        <v>1854</v>
      </c>
      <c r="CO18" s="1079" t="s">
        <v>1854</v>
      </c>
      <c r="CP18" s="1079" t="s">
        <v>1854</v>
      </c>
      <c r="CQ18" s="1079" t="s">
        <v>1854</v>
      </c>
      <c r="CR18" s="1120" t="s">
        <v>1854</v>
      </c>
      <c r="CS18" s="1078" t="s">
        <v>1854</v>
      </c>
      <c r="CT18" s="1079" t="s">
        <v>1854</v>
      </c>
      <c r="CU18" s="1079" t="s">
        <v>1854</v>
      </c>
      <c r="CV18" s="1079" t="s">
        <v>1854</v>
      </c>
      <c r="CW18" s="1120" t="s">
        <v>1854</v>
      </c>
      <c r="CX18" s="1078" t="s">
        <v>1854</v>
      </c>
      <c r="CY18" s="1079" t="s">
        <v>1854</v>
      </c>
      <c r="CZ18" s="1079" t="s">
        <v>1854</v>
      </c>
      <c r="DA18" s="1079" t="s">
        <v>1854</v>
      </c>
      <c r="DB18" s="1120" t="s">
        <v>1854</v>
      </c>
      <c r="DC18" s="1079" t="s">
        <v>1854</v>
      </c>
      <c r="DD18" s="1079" t="s">
        <v>1854</v>
      </c>
      <c r="DE18" s="1079" t="s">
        <v>1854</v>
      </c>
      <c r="DF18" s="1079" t="s">
        <v>1854</v>
      </c>
      <c r="DG18" s="1120" t="s">
        <v>1854</v>
      </c>
      <c r="DH18" s="1078" t="s">
        <v>1854</v>
      </c>
      <c r="DI18" s="1079" t="s">
        <v>1854</v>
      </c>
      <c r="DJ18" s="1079" t="s">
        <v>1854</v>
      </c>
      <c r="DK18" s="1079" t="s">
        <v>1854</v>
      </c>
      <c r="DL18" s="1120" t="s">
        <v>1854</v>
      </c>
      <c r="DM18" s="1124" t="s">
        <v>1854</v>
      </c>
      <c r="DN18" s="1125" t="s">
        <v>1854</v>
      </c>
      <c r="DO18" s="1125" t="s">
        <v>1854</v>
      </c>
      <c r="DP18" s="1126" t="s">
        <v>1854</v>
      </c>
      <c r="DQ18" s="1125" t="s">
        <v>1854</v>
      </c>
      <c r="DR18" s="1125" t="s">
        <v>1854</v>
      </c>
      <c r="DS18" s="1125" t="s">
        <v>1854</v>
      </c>
      <c r="DT18" s="1126" t="s">
        <v>1854</v>
      </c>
      <c r="DU18" s="1122" t="s">
        <v>1854</v>
      </c>
      <c r="DV18" s="1127">
        <v>1</v>
      </c>
      <c r="DW18" s="1128" t="s">
        <v>1854</v>
      </c>
    </row>
    <row r="19" spans="1:127" s="399" customFormat="1" ht="15.75" customHeight="1">
      <c r="A19" s="1100" t="s">
        <v>1018</v>
      </c>
      <c r="B19" s="1060">
        <v>10</v>
      </c>
      <c r="C19" s="1021"/>
      <c r="D19" s="1021"/>
      <c r="E19" s="1021"/>
      <c r="F19" s="1021"/>
      <c r="G19" s="1021"/>
      <c r="H19" s="1021"/>
      <c r="I19" s="1021"/>
      <c r="J19" s="1021"/>
      <c r="K19" s="1021"/>
      <c r="L19" s="1021"/>
      <c r="M19" s="1060"/>
      <c r="N19" s="1021"/>
      <c r="O19" s="1021"/>
      <c r="P19" s="1021"/>
      <c r="Q19" s="1021"/>
      <c r="R19" s="1021"/>
      <c r="S19" s="1021"/>
      <c r="T19" s="1022"/>
      <c r="U19" s="1101" t="s">
        <v>1849</v>
      </c>
      <c r="V19" s="1102" t="s">
        <v>1800</v>
      </c>
      <c r="W19" s="1102" t="s">
        <v>1819</v>
      </c>
      <c r="X19" s="1103" t="s">
        <v>1850</v>
      </c>
      <c r="Y19" s="1104" t="s">
        <v>1851</v>
      </c>
      <c r="Z19" s="1105" t="s">
        <v>1852</v>
      </c>
      <c r="AA19" s="1106" t="s">
        <v>1854</v>
      </c>
      <c r="AB19" s="1107">
        <v>1</v>
      </c>
      <c r="AC19" s="1107" t="s">
        <v>1854</v>
      </c>
      <c r="AD19" s="1107" t="s">
        <v>1854</v>
      </c>
      <c r="AE19" s="1107" t="s">
        <v>1854</v>
      </c>
      <c r="AF19" s="1107" t="s">
        <v>1854</v>
      </c>
      <c r="AG19" s="1107" t="s">
        <v>1854</v>
      </c>
      <c r="AH19" s="1107" t="s">
        <v>1854</v>
      </c>
      <c r="AI19" s="1108">
        <f t="shared" si="0"/>
        <v>1</v>
      </c>
      <c r="AJ19" s="1109" t="s">
        <v>963</v>
      </c>
      <c r="AK19" s="1109" t="s">
        <v>1854</v>
      </c>
      <c r="AL19" s="1109" t="s">
        <v>1854</v>
      </c>
      <c r="AM19" s="1110" t="s">
        <v>1822</v>
      </c>
      <c r="AN19" s="1021" t="s">
        <v>990</v>
      </c>
      <c r="AO19" s="1021" t="s">
        <v>1853</v>
      </c>
      <c r="AP19" s="1278">
        <v>0</v>
      </c>
      <c r="AQ19" s="1079" t="s">
        <v>977</v>
      </c>
      <c r="AR19" s="1112" t="s">
        <v>1854</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1018</v>
      </c>
      <c r="B20" s="1060">
        <v>11</v>
      </c>
      <c r="C20" s="1021"/>
      <c r="D20" s="1021"/>
      <c r="E20" s="1021"/>
      <c r="F20" s="1021"/>
      <c r="G20" s="1021"/>
      <c r="H20" s="1021"/>
      <c r="I20" s="1021"/>
      <c r="J20" s="1021"/>
      <c r="K20" s="1021"/>
      <c r="L20" s="1021"/>
      <c r="M20" s="1060"/>
      <c r="N20" s="1021"/>
      <c r="O20" s="1021"/>
      <c r="P20" s="1021"/>
      <c r="Q20" s="1021"/>
      <c r="R20" s="1021"/>
      <c r="S20" s="1021"/>
      <c r="T20" s="1022"/>
      <c r="U20" s="1101" t="s">
        <v>1855</v>
      </c>
      <c r="V20" s="1102" t="s">
        <v>1841</v>
      </c>
      <c r="W20" s="1102" t="s">
        <v>1819</v>
      </c>
      <c r="X20" s="1103" t="s">
        <v>1856</v>
      </c>
      <c r="Y20" s="1104" t="s">
        <v>1857</v>
      </c>
      <c r="Z20" s="1105" t="s">
        <v>1858</v>
      </c>
      <c r="AA20" s="1106" t="s">
        <v>1854</v>
      </c>
      <c r="AB20" s="1107" t="s">
        <v>1854</v>
      </c>
      <c r="AC20" s="1107" t="s">
        <v>1854</v>
      </c>
      <c r="AD20" s="1107" t="s">
        <v>1854</v>
      </c>
      <c r="AE20" s="1107">
        <v>1</v>
      </c>
      <c r="AF20" s="1107" t="s">
        <v>1854</v>
      </c>
      <c r="AG20" s="1107" t="s">
        <v>1854</v>
      </c>
      <c r="AH20" s="1107" t="s">
        <v>1854</v>
      </c>
      <c r="AI20" s="1108">
        <f t="shared" si="0"/>
        <v>1</v>
      </c>
      <c r="AJ20" s="1109" t="s">
        <v>963</v>
      </c>
      <c r="AK20" s="1109" t="s">
        <v>1854</v>
      </c>
      <c r="AL20" s="1109" t="s">
        <v>1854</v>
      </c>
      <c r="AM20" s="1110" t="s">
        <v>1859</v>
      </c>
      <c r="AN20" s="1021" t="s">
        <v>269</v>
      </c>
      <c r="AO20" s="1021" t="s">
        <v>1860</v>
      </c>
      <c r="AP20" s="1278">
        <v>0</v>
      </c>
      <c r="AQ20" s="1111" t="s">
        <v>966</v>
      </c>
      <c r="AR20" s="1112" t="s">
        <v>1854</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1018</v>
      </c>
      <c r="B21" s="1060">
        <v>12</v>
      </c>
      <c r="C21" s="1021"/>
      <c r="D21" s="1021"/>
      <c r="E21" s="1021"/>
      <c r="F21" s="1021"/>
      <c r="G21" s="1021"/>
      <c r="H21" s="1021"/>
      <c r="I21" s="1021"/>
      <c r="J21" s="1021"/>
      <c r="K21" s="1021"/>
      <c r="L21" s="1021"/>
      <c r="M21" s="1060"/>
      <c r="N21" s="1021"/>
      <c r="O21" s="1021"/>
      <c r="P21" s="1021"/>
      <c r="Q21" s="1021"/>
      <c r="R21" s="1021"/>
      <c r="S21" s="1021"/>
      <c r="T21" s="1022"/>
      <c r="U21" s="1101" t="s">
        <v>1861</v>
      </c>
      <c r="V21" s="1102" t="s">
        <v>1841</v>
      </c>
      <c r="W21" s="1102" t="s">
        <v>1819</v>
      </c>
      <c r="X21" s="1103" t="s">
        <v>1862</v>
      </c>
      <c r="Y21" s="1104" t="s">
        <v>1863</v>
      </c>
      <c r="Z21" s="1105" t="s">
        <v>1864</v>
      </c>
      <c r="AA21" s="1106" t="s">
        <v>1854</v>
      </c>
      <c r="AB21" s="1107" t="s">
        <v>1854</v>
      </c>
      <c r="AC21" s="1107" t="s">
        <v>1854</v>
      </c>
      <c r="AD21" s="1107" t="s">
        <v>1854</v>
      </c>
      <c r="AE21" s="1107">
        <v>1</v>
      </c>
      <c r="AF21" s="1107" t="s">
        <v>1854</v>
      </c>
      <c r="AG21" s="1107" t="s">
        <v>1854</v>
      </c>
      <c r="AH21" s="1107" t="s">
        <v>1854</v>
      </c>
      <c r="AI21" s="1108">
        <f t="shared" si="0"/>
        <v>1</v>
      </c>
      <c r="AJ21" s="1109" t="s">
        <v>963</v>
      </c>
      <c r="AK21" s="1109" t="s">
        <v>1854</v>
      </c>
      <c r="AL21" s="1109" t="s">
        <v>1854</v>
      </c>
      <c r="AM21" s="1110" t="s">
        <v>1859</v>
      </c>
      <c r="AN21" s="1021" t="s">
        <v>269</v>
      </c>
      <c r="AO21" s="1021" t="s">
        <v>1860</v>
      </c>
      <c r="AP21" s="1278">
        <v>0</v>
      </c>
      <c r="AQ21" s="1079" t="s">
        <v>966</v>
      </c>
      <c r="AR21" s="1112" t="s">
        <v>1854</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1018</v>
      </c>
      <c r="B22" s="1060">
        <v>13</v>
      </c>
      <c r="C22" s="1021"/>
      <c r="D22" s="1021"/>
      <c r="E22" s="1021"/>
      <c r="F22" s="1021"/>
      <c r="G22" s="1021"/>
      <c r="H22" s="1021"/>
      <c r="I22" s="1021"/>
      <c r="J22" s="1021"/>
      <c r="K22" s="1021"/>
      <c r="L22" s="1021"/>
      <c r="M22" s="1060"/>
      <c r="N22" s="1021"/>
      <c r="O22" s="1021"/>
      <c r="P22" s="1021"/>
      <c r="Q22" s="1021"/>
      <c r="R22" s="1021"/>
      <c r="S22" s="1021"/>
      <c r="T22" s="1022"/>
      <c r="U22" s="1101" t="s">
        <v>1865</v>
      </c>
      <c r="V22" s="1102" t="s">
        <v>1807</v>
      </c>
      <c r="W22" s="1102" t="s">
        <v>1819</v>
      </c>
      <c r="X22" s="1103" t="s">
        <v>1866</v>
      </c>
      <c r="Y22" s="1104" t="s">
        <v>1867</v>
      </c>
      <c r="Z22" s="1105" t="s">
        <v>1868</v>
      </c>
      <c r="AA22" s="1106">
        <v>1</v>
      </c>
      <c r="AB22" s="1107" t="s">
        <v>1854</v>
      </c>
      <c r="AC22" s="1107" t="s">
        <v>1854</v>
      </c>
      <c r="AD22" s="1107" t="s">
        <v>1854</v>
      </c>
      <c r="AE22" s="1107" t="s">
        <v>1854</v>
      </c>
      <c r="AF22" s="1107" t="s">
        <v>1854</v>
      </c>
      <c r="AG22" s="1107" t="s">
        <v>1854</v>
      </c>
      <c r="AH22" s="1107" t="s">
        <v>1854</v>
      </c>
      <c r="AI22" s="1108">
        <f t="shared" si="0"/>
        <v>1</v>
      </c>
      <c r="AJ22" s="1109" t="s">
        <v>974</v>
      </c>
      <c r="AK22" s="1109" t="s">
        <v>964</v>
      </c>
      <c r="AL22" s="1109" t="s">
        <v>965</v>
      </c>
      <c r="AM22" s="1110" t="s">
        <v>1816</v>
      </c>
      <c r="AN22" s="1021" t="s">
        <v>990</v>
      </c>
      <c r="AO22" s="1021" t="s">
        <v>1869</v>
      </c>
      <c r="AP22" s="1278">
        <v>0</v>
      </c>
      <c r="AQ22" s="1111" t="s">
        <v>966</v>
      </c>
      <c r="AR22" s="1112" t="s">
        <v>1854</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1018</v>
      </c>
      <c r="B23" s="1060">
        <v>14</v>
      </c>
      <c r="C23" s="1021"/>
      <c r="D23" s="1021"/>
      <c r="E23" s="1021"/>
      <c r="F23" s="1021"/>
      <c r="G23" s="1021"/>
      <c r="H23" s="1021"/>
      <c r="I23" s="1021"/>
      <c r="J23" s="1021"/>
      <c r="K23" s="1021"/>
      <c r="L23" s="1021"/>
      <c r="M23" s="1060"/>
      <c r="N23" s="1021"/>
      <c r="O23" s="1021"/>
      <c r="P23" s="1021"/>
      <c r="Q23" s="1021"/>
      <c r="R23" s="1021"/>
      <c r="S23" s="1021"/>
      <c r="T23" s="1022"/>
      <c r="U23" s="1101" t="s">
        <v>1870</v>
      </c>
      <c r="V23" s="1102" t="s">
        <v>1841</v>
      </c>
      <c r="W23" s="1102" t="s">
        <v>1819</v>
      </c>
      <c r="X23" s="1103" t="s">
        <v>1871</v>
      </c>
      <c r="Y23" s="1104" t="s">
        <v>1872</v>
      </c>
      <c r="Z23" s="1105" t="s">
        <v>1872</v>
      </c>
      <c r="AA23" s="1106" t="s">
        <v>1854</v>
      </c>
      <c r="AB23" s="1107" t="s">
        <v>1854</v>
      </c>
      <c r="AC23" s="1107" t="s">
        <v>1854</v>
      </c>
      <c r="AD23" s="1107" t="s">
        <v>1854</v>
      </c>
      <c r="AE23" s="1107">
        <v>1</v>
      </c>
      <c r="AF23" s="1107" t="s">
        <v>1854</v>
      </c>
      <c r="AG23" s="1107" t="s">
        <v>1854</v>
      </c>
      <c r="AH23" s="1107" t="s">
        <v>1854</v>
      </c>
      <c r="AI23" s="1108">
        <f t="shared" si="0"/>
        <v>1</v>
      </c>
      <c r="AJ23" s="1109" t="s">
        <v>986</v>
      </c>
      <c r="AK23" s="1109" t="s">
        <v>964</v>
      </c>
      <c r="AL23" s="1109" t="s">
        <v>965</v>
      </c>
      <c r="AM23" s="1110" t="s">
        <v>1873</v>
      </c>
      <c r="AN23" s="1021" t="s">
        <v>269</v>
      </c>
      <c r="AO23" s="1021" t="s">
        <v>1874</v>
      </c>
      <c r="AP23" s="1278">
        <v>2</v>
      </c>
      <c r="AQ23" s="1079" t="s">
        <v>977</v>
      </c>
      <c r="AR23" s="1112" t="s">
        <v>1854</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1018</v>
      </c>
      <c r="B24" s="1060">
        <v>15</v>
      </c>
      <c r="C24" s="1021"/>
      <c r="D24" s="1021"/>
      <c r="E24" s="1021"/>
      <c r="F24" s="1021"/>
      <c r="G24" s="1021"/>
      <c r="H24" s="1021"/>
      <c r="I24" s="1021"/>
      <c r="J24" s="1021"/>
      <c r="K24" s="1021"/>
      <c r="L24" s="1021"/>
      <c r="M24" s="1060"/>
      <c r="N24" s="1021"/>
      <c r="O24" s="1021"/>
      <c r="P24" s="1021"/>
      <c r="Q24" s="1021"/>
      <c r="R24" s="1021"/>
      <c r="S24" s="1021"/>
      <c r="T24" s="1022"/>
      <c r="U24" s="1101" t="s">
        <v>1875</v>
      </c>
      <c r="V24" s="1102" t="s">
        <v>1807</v>
      </c>
      <c r="W24" s="1102" t="s">
        <v>1819</v>
      </c>
      <c r="X24" s="1103" t="s">
        <v>1876</v>
      </c>
      <c r="Y24" s="1104" t="s">
        <v>1877</v>
      </c>
      <c r="Z24" s="1105" t="s">
        <v>1878</v>
      </c>
      <c r="AA24" s="1106">
        <v>1</v>
      </c>
      <c r="AB24" s="1107" t="s">
        <v>1854</v>
      </c>
      <c r="AC24" s="1107"/>
      <c r="AD24" s="1107" t="s">
        <v>1854</v>
      </c>
      <c r="AE24" s="1107" t="s">
        <v>1854</v>
      </c>
      <c r="AF24" s="1107" t="s">
        <v>1854</v>
      </c>
      <c r="AG24" s="1107" t="s">
        <v>1854</v>
      </c>
      <c r="AH24" s="1107" t="s">
        <v>1854</v>
      </c>
      <c r="AI24" s="1108">
        <f t="shared" si="0"/>
        <v>1</v>
      </c>
      <c r="AJ24" s="1109" t="s">
        <v>986</v>
      </c>
      <c r="AK24" s="1109" t="s">
        <v>964</v>
      </c>
      <c r="AL24" s="1109" t="s">
        <v>965</v>
      </c>
      <c r="AM24" s="1110" t="s">
        <v>1879</v>
      </c>
      <c r="AN24" s="1021" t="s">
        <v>990</v>
      </c>
      <c r="AO24" s="1021" t="s">
        <v>1880</v>
      </c>
      <c r="AP24" s="1278">
        <v>0</v>
      </c>
      <c r="AQ24" s="1111" t="s">
        <v>966</v>
      </c>
      <c r="AR24" s="1112" t="s">
        <v>1854</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1018</v>
      </c>
      <c r="B25" s="1060">
        <v>16</v>
      </c>
      <c r="C25" s="1021"/>
      <c r="D25" s="1021"/>
      <c r="E25" s="1136"/>
      <c r="F25" s="1021"/>
      <c r="G25" s="1021"/>
      <c r="H25" s="1021"/>
      <c r="I25" s="1021"/>
      <c r="J25" s="1021"/>
      <c r="K25" s="1021"/>
      <c r="L25" s="1021"/>
      <c r="M25" s="1060"/>
      <c r="N25" s="1021"/>
      <c r="O25" s="1021"/>
      <c r="P25" s="1021"/>
      <c r="Q25" s="1021"/>
      <c r="R25" s="1021"/>
      <c r="S25" s="1021"/>
      <c r="T25" s="1022"/>
      <c r="U25" s="1101" t="s">
        <v>1882</v>
      </c>
      <c r="V25" s="1102" t="s">
        <v>1807</v>
      </c>
      <c r="W25" s="1102" t="s">
        <v>1808</v>
      </c>
      <c r="X25" s="1103" t="s">
        <v>1883</v>
      </c>
      <c r="Y25" s="1104" t="s">
        <v>1884</v>
      </c>
      <c r="Z25" s="1105" t="s">
        <v>1885</v>
      </c>
      <c r="AA25" s="1106">
        <v>1</v>
      </c>
      <c r="AB25" s="1107" t="s">
        <v>1854</v>
      </c>
      <c r="AC25" s="1107" t="s">
        <v>1854</v>
      </c>
      <c r="AD25" s="1107" t="s">
        <v>1854</v>
      </c>
      <c r="AE25" s="1107" t="s">
        <v>1854</v>
      </c>
      <c r="AF25" s="1107" t="s">
        <v>1854</v>
      </c>
      <c r="AG25" s="1107" t="s">
        <v>1854</v>
      </c>
      <c r="AH25" s="1107" t="s">
        <v>1854</v>
      </c>
      <c r="AI25" s="1108">
        <f t="shared" si="0"/>
        <v>1</v>
      </c>
      <c r="AJ25" s="1109" t="s">
        <v>983</v>
      </c>
      <c r="AK25" s="1109" t="s">
        <v>964</v>
      </c>
      <c r="AL25" s="1109" t="s">
        <v>965</v>
      </c>
      <c r="AM25" s="1110" t="s">
        <v>1816</v>
      </c>
      <c r="AN25" s="1021" t="s">
        <v>990</v>
      </c>
      <c r="AO25" s="1021" t="s">
        <v>1886</v>
      </c>
      <c r="AP25" s="1278">
        <v>2</v>
      </c>
      <c r="AQ25" s="1111" t="s">
        <v>966</v>
      </c>
      <c r="AR25" s="1112" t="s">
        <v>1854</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1018</v>
      </c>
      <c r="B26" s="1060">
        <v>17</v>
      </c>
      <c r="C26" s="1021"/>
      <c r="D26" s="1021"/>
      <c r="E26" s="1021"/>
      <c r="F26" s="1021"/>
      <c r="G26" s="1021"/>
      <c r="H26" s="1021"/>
      <c r="I26" s="1021"/>
      <c r="J26" s="1021"/>
      <c r="K26" s="1021"/>
      <c r="L26" s="1021"/>
      <c r="M26" s="1060"/>
      <c r="N26" s="1021"/>
      <c r="O26" s="1021"/>
      <c r="P26" s="1021"/>
      <c r="Q26" s="1021"/>
      <c r="R26" s="1021"/>
      <c r="S26" s="1021"/>
      <c r="T26" s="1022"/>
      <c r="U26" s="1101" t="s">
        <v>1887</v>
      </c>
      <c r="V26" s="1102" t="s">
        <v>1807</v>
      </c>
      <c r="W26" s="1102" t="s">
        <v>1808</v>
      </c>
      <c r="X26" s="1103" t="s">
        <v>1888</v>
      </c>
      <c r="Y26" s="1104" t="s">
        <v>1889</v>
      </c>
      <c r="Z26" s="1105" t="s">
        <v>1890</v>
      </c>
      <c r="AA26" s="1106">
        <v>1</v>
      </c>
      <c r="AB26" s="1107" t="s">
        <v>1854</v>
      </c>
      <c r="AC26" s="1107" t="s">
        <v>1854</v>
      </c>
      <c r="AD26" s="1107" t="s">
        <v>1854</v>
      </c>
      <c r="AE26" s="1107" t="s">
        <v>1854</v>
      </c>
      <c r="AF26" s="1107" t="s">
        <v>1854</v>
      </c>
      <c r="AG26" s="1107" t="s">
        <v>1854</v>
      </c>
      <c r="AH26" s="1107" t="s">
        <v>1854</v>
      </c>
      <c r="AI26" s="1108">
        <f t="shared" si="0"/>
        <v>1</v>
      </c>
      <c r="AJ26" s="1109" t="s">
        <v>986</v>
      </c>
      <c r="AK26" s="1109" t="s">
        <v>964</v>
      </c>
      <c r="AL26" s="1109" t="s">
        <v>965</v>
      </c>
      <c r="AM26" s="1110" t="s">
        <v>1891</v>
      </c>
      <c r="AN26" s="1021" t="s">
        <v>990</v>
      </c>
      <c r="AO26" s="1021" t="s">
        <v>1892</v>
      </c>
      <c r="AP26" s="1278">
        <v>0</v>
      </c>
      <c r="AQ26" s="1111" t="s">
        <v>977</v>
      </c>
      <c r="AR26" s="1112" t="s">
        <v>1854</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1018</v>
      </c>
      <c r="B27" s="1060">
        <v>18</v>
      </c>
      <c r="C27" s="1021"/>
      <c r="D27" s="1021"/>
      <c r="E27" s="1021"/>
      <c r="F27" s="1021"/>
      <c r="G27" s="1021"/>
      <c r="H27" s="1021"/>
      <c r="I27" s="1021"/>
      <c r="J27" s="1021"/>
      <c r="K27" s="1021"/>
      <c r="L27" s="1021"/>
      <c r="M27" s="1060"/>
      <c r="N27" s="1021"/>
      <c r="O27" s="1021"/>
      <c r="P27" s="1021"/>
      <c r="Q27" s="1021"/>
      <c r="R27" s="1021"/>
      <c r="S27" s="1021"/>
      <c r="T27" s="1022"/>
      <c r="U27" s="1101" t="s">
        <v>1893</v>
      </c>
      <c r="V27" s="1102" t="s">
        <v>1800</v>
      </c>
      <c r="W27" s="1102" t="s">
        <v>1819</v>
      </c>
      <c r="X27" s="1103" t="s">
        <v>1894</v>
      </c>
      <c r="Y27" s="1104" t="s">
        <v>1895</v>
      </c>
      <c r="Z27" s="1105" t="s">
        <v>1896</v>
      </c>
      <c r="AA27" s="1106" t="s">
        <v>1854</v>
      </c>
      <c r="AB27" s="1107">
        <v>1</v>
      </c>
      <c r="AC27" s="1107" t="s">
        <v>1854</v>
      </c>
      <c r="AD27" s="1107" t="s">
        <v>1854</v>
      </c>
      <c r="AE27" s="1107" t="s">
        <v>1854</v>
      </c>
      <c r="AF27" s="1107" t="s">
        <v>1854</v>
      </c>
      <c r="AG27" s="1107" t="s">
        <v>1854</v>
      </c>
      <c r="AH27" s="1107" t="s">
        <v>1854</v>
      </c>
      <c r="AI27" s="1108">
        <f t="shared" si="0"/>
        <v>1</v>
      </c>
      <c r="AJ27" s="1109" t="s">
        <v>983</v>
      </c>
      <c r="AK27" s="1109" t="s">
        <v>964</v>
      </c>
      <c r="AL27" s="1109" t="s">
        <v>965</v>
      </c>
      <c r="AM27" s="1110" t="s">
        <v>1897</v>
      </c>
      <c r="AN27" s="1021" t="s">
        <v>2090</v>
      </c>
      <c r="AO27" s="1021" t="s">
        <v>4704</v>
      </c>
      <c r="AP27" s="1278">
        <v>3</v>
      </c>
      <c r="AQ27" s="1111" t="s">
        <v>977</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1018</v>
      </c>
      <c r="B28" s="1060">
        <v>19</v>
      </c>
      <c r="C28" s="1021"/>
      <c r="D28" s="1021"/>
      <c r="E28" s="1021"/>
      <c r="F28" s="1021"/>
      <c r="G28" s="1021"/>
      <c r="H28" s="1021"/>
      <c r="I28" s="1021"/>
      <c r="J28" s="1021"/>
      <c r="K28" s="1021"/>
      <c r="L28" s="1021"/>
      <c r="M28" s="1060"/>
      <c r="N28" s="1021"/>
      <c r="O28" s="1021"/>
      <c r="P28" s="1021"/>
      <c r="Q28" s="1021"/>
      <c r="R28" s="1021"/>
      <c r="S28" s="1021"/>
      <c r="T28" s="1022"/>
      <c r="U28" s="1101" t="s">
        <v>1900</v>
      </c>
      <c r="V28" s="1102" t="s">
        <v>1841</v>
      </c>
      <c r="W28" s="1102" t="s">
        <v>1819</v>
      </c>
      <c r="X28" s="1103" t="s">
        <v>1901</v>
      </c>
      <c r="Y28" s="1104" t="s">
        <v>1902</v>
      </c>
      <c r="Z28" s="1105" t="s">
        <v>1902</v>
      </c>
      <c r="AA28" s="1106" t="s">
        <v>1854</v>
      </c>
      <c r="AB28" s="1107" t="s">
        <v>1854</v>
      </c>
      <c r="AC28" s="1107" t="s">
        <v>1854</v>
      </c>
      <c r="AD28" s="1107" t="s">
        <v>1854</v>
      </c>
      <c r="AE28" s="1107">
        <v>1</v>
      </c>
      <c r="AF28" s="1107" t="s">
        <v>1854</v>
      </c>
      <c r="AG28" s="1107" t="s">
        <v>1854</v>
      </c>
      <c r="AH28" s="1107" t="s">
        <v>1854</v>
      </c>
      <c r="AI28" s="1108">
        <f t="shared" si="0"/>
        <v>1</v>
      </c>
      <c r="AJ28" s="1109" t="s">
        <v>983</v>
      </c>
      <c r="AK28" s="1109" t="s">
        <v>964</v>
      </c>
      <c r="AL28" s="1109" t="s">
        <v>965</v>
      </c>
      <c r="AM28" s="1110" t="s">
        <v>1873</v>
      </c>
      <c r="AN28" s="1021" t="s">
        <v>990</v>
      </c>
      <c r="AO28" s="1021" t="s">
        <v>1903</v>
      </c>
      <c r="AP28" s="1278">
        <v>0</v>
      </c>
      <c r="AQ28" s="1079" t="s">
        <v>966</v>
      </c>
      <c r="AR28" s="1112" t="s">
        <v>1854</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1018</v>
      </c>
      <c r="B29" s="1060">
        <v>20</v>
      </c>
      <c r="C29" s="1021"/>
      <c r="D29" s="1021"/>
      <c r="E29" s="1021"/>
      <c r="F29" s="1021"/>
      <c r="G29" s="1021"/>
      <c r="H29" s="1021"/>
      <c r="I29" s="1021"/>
      <c r="J29" s="1021"/>
      <c r="K29" s="1021"/>
      <c r="L29" s="1021"/>
      <c r="M29" s="1060"/>
      <c r="N29" s="1021"/>
      <c r="O29" s="1021"/>
      <c r="P29" s="1021"/>
      <c r="Q29" s="1021"/>
      <c r="R29" s="1021"/>
      <c r="S29" s="1021"/>
      <c r="T29" s="1022"/>
      <c r="U29" s="1101" t="s">
        <v>1904</v>
      </c>
      <c r="V29" s="1102" t="s">
        <v>1800</v>
      </c>
      <c r="W29" s="1102" t="s">
        <v>1808</v>
      </c>
      <c r="X29" s="1103" t="s">
        <v>1905</v>
      </c>
      <c r="Y29" s="1104" t="s">
        <v>1906</v>
      </c>
      <c r="Z29" s="1105" t="s">
        <v>1907</v>
      </c>
      <c r="AA29" s="1106" t="s">
        <v>1854</v>
      </c>
      <c r="AB29" s="1107">
        <v>1</v>
      </c>
      <c r="AC29" s="1107" t="s">
        <v>1854</v>
      </c>
      <c r="AD29" s="1107" t="s">
        <v>1854</v>
      </c>
      <c r="AE29" s="1107" t="s">
        <v>1854</v>
      </c>
      <c r="AF29" s="1107" t="s">
        <v>1854</v>
      </c>
      <c r="AG29" s="1107" t="s">
        <v>1854</v>
      </c>
      <c r="AH29" s="1107" t="s">
        <v>1854</v>
      </c>
      <c r="AI29" s="1108">
        <f t="shared" si="0"/>
        <v>1</v>
      </c>
      <c r="AJ29" s="1109" t="s">
        <v>986</v>
      </c>
      <c r="AK29" s="1109" t="s">
        <v>964</v>
      </c>
      <c r="AL29" s="1109" t="s">
        <v>965</v>
      </c>
      <c r="AM29" s="1110" t="s">
        <v>1822</v>
      </c>
      <c r="AN29" s="1021" t="s">
        <v>990</v>
      </c>
      <c r="AO29" s="1021" t="s">
        <v>1908</v>
      </c>
      <c r="AP29" s="1278">
        <v>0</v>
      </c>
      <c r="AQ29" s="1079" t="s">
        <v>977</v>
      </c>
      <c r="AR29" s="1112" t="s">
        <v>1854</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1018</v>
      </c>
      <c r="B30" s="1060">
        <v>21</v>
      </c>
      <c r="C30" s="1021"/>
      <c r="D30" s="1021"/>
      <c r="E30" s="1021"/>
      <c r="F30" s="1021"/>
      <c r="G30" s="1021"/>
      <c r="H30" s="1021"/>
      <c r="I30" s="1021"/>
      <c r="J30" s="1021"/>
      <c r="K30" s="1021"/>
      <c r="L30" s="1021"/>
      <c r="M30" s="1060"/>
      <c r="N30" s="1021"/>
      <c r="O30" s="1021"/>
      <c r="P30" s="1021"/>
      <c r="Q30" s="1021"/>
      <c r="R30" s="1021"/>
      <c r="S30" s="1021"/>
      <c r="T30" s="1022"/>
      <c r="U30" s="1101" t="s">
        <v>1909</v>
      </c>
      <c r="V30" s="1102" t="s">
        <v>1835</v>
      </c>
      <c r="W30" s="1102" t="s">
        <v>1808</v>
      </c>
      <c r="X30" s="1103" t="s">
        <v>1910</v>
      </c>
      <c r="Y30" s="1104" t="s">
        <v>4705</v>
      </c>
      <c r="Z30" s="1105" t="s">
        <v>1912</v>
      </c>
      <c r="AA30" s="1106" t="s">
        <v>1854</v>
      </c>
      <c r="AB30" s="1107">
        <v>1</v>
      </c>
      <c r="AC30" s="1107" t="s">
        <v>1854</v>
      </c>
      <c r="AD30" s="1107" t="s">
        <v>1854</v>
      </c>
      <c r="AE30" s="1107" t="s">
        <v>1854</v>
      </c>
      <c r="AF30" s="1107" t="s">
        <v>1854</v>
      </c>
      <c r="AG30" s="1107" t="s">
        <v>1854</v>
      </c>
      <c r="AH30" s="1107" t="s">
        <v>1854</v>
      </c>
      <c r="AI30" s="1108">
        <f t="shared" si="0"/>
        <v>1</v>
      </c>
      <c r="AJ30" s="1109" t="s">
        <v>983</v>
      </c>
      <c r="AK30" s="1109" t="s">
        <v>964</v>
      </c>
      <c r="AL30" s="1109" t="s">
        <v>965</v>
      </c>
      <c r="AM30" s="1110" t="s">
        <v>1759</v>
      </c>
      <c r="AN30" s="1021" t="s">
        <v>387</v>
      </c>
      <c r="AO30" s="1021" t="s">
        <v>4706</v>
      </c>
      <c r="AP30" s="1311">
        <v>2</v>
      </c>
      <c r="AQ30" s="1079" t="s">
        <v>977</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1018</v>
      </c>
      <c r="B31" s="1060">
        <v>22</v>
      </c>
      <c r="C31" s="1021"/>
      <c r="D31" s="1021"/>
      <c r="E31" s="1021"/>
      <c r="F31" s="1021"/>
      <c r="G31" s="1021"/>
      <c r="H31" s="1021"/>
      <c r="I31" s="1021"/>
      <c r="J31" s="1021"/>
      <c r="K31" s="1021"/>
      <c r="L31" s="1021"/>
      <c r="M31" s="1060"/>
      <c r="N31" s="1021"/>
      <c r="O31" s="1021"/>
      <c r="P31" s="1021"/>
      <c r="Q31" s="1021"/>
      <c r="R31" s="1021"/>
      <c r="S31" s="1021"/>
      <c r="T31" s="1022"/>
      <c r="U31" s="1101" t="s">
        <v>1915</v>
      </c>
      <c r="V31" s="1102" t="s">
        <v>1841</v>
      </c>
      <c r="W31" s="1102" t="s">
        <v>1819</v>
      </c>
      <c r="X31" s="1103" t="s">
        <v>1916</v>
      </c>
      <c r="Y31" s="1104" t="s">
        <v>659</v>
      </c>
      <c r="Z31" s="1105" t="s">
        <v>1917</v>
      </c>
      <c r="AA31" s="1106" t="s">
        <v>1854</v>
      </c>
      <c r="AB31" s="1107" t="s">
        <v>1854</v>
      </c>
      <c r="AC31" s="1107" t="s">
        <v>1854</v>
      </c>
      <c r="AD31" s="1107" t="s">
        <v>1854</v>
      </c>
      <c r="AE31" s="1107">
        <v>1</v>
      </c>
      <c r="AF31" s="1107" t="s">
        <v>1854</v>
      </c>
      <c r="AG31" s="1107" t="s">
        <v>1854</v>
      </c>
      <c r="AH31" s="1107" t="s">
        <v>1854</v>
      </c>
      <c r="AI31" s="1108">
        <f t="shared" si="0"/>
        <v>1</v>
      </c>
      <c r="AJ31" s="1109" t="s">
        <v>963</v>
      </c>
      <c r="AK31" s="1109" t="s">
        <v>1854</v>
      </c>
      <c r="AL31" s="1109" t="s">
        <v>1854</v>
      </c>
      <c r="AM31" s="1110" t="s">
        <v>1859</v>
      </c>
      <c r="AN31" s="1021" t="s">
        <v>269</v>
      </c>
      <c r="AO31" s="1021" t="s">
        <v>4707</v>
      </c>
      <c r="AP31" s="1311">
        <v>1</v>
      </c>
      <c r="AQ31" s="1079" t="s">
        <v>966</v>
      </c>
      <c r="AR31" s="1112" t="s">
        <v>659</v>
      </c>
      <c r="AS31" s="1113"/>
      <c r="AT31" s="1103"/>
      <c r="AU31" s="1103"/>
      <c r="AV31" s="1103"/>
      <c r="AW31" s="1114"/>
      <c r="AX31" s="1115"/>
      <c r="AY31" s="1078"/>
      <c r="AZ31" s="1079"/>
      <c r="BA31" s="1079"/>
      <c r="BB31" s="1079"/>
      <c r="BC31" s="1079"/>
      <c r="BD31" s="1079"/>
      <c r="BE31" s="1079"/>
      <c r="BF31" s="1079"/>
      <c r="BG31" s="1079"/>
      <c r="BH31" s="1079"/>
      <c r="BI31" s="1078" t="s">
        <v>4708</v>
      </c>
      <c r="BJ31" s="1079" t="s">
        <v>4709</v>
      </c>
      <c r="BK31" s="1079" t="s">
        <v>4710</v>
      </c>
      <c r="BL31" s="1079" t="s">
        <v>4711</v>
      </c>
      <c r="BM31" s="1079" t="s">
        <v>4712</v>
      </c>
      <c r="BN31" s="1078"/>
      <c r="BO31" s="1079"/>
      <c r="BP31" s="1079"/>
      <c r="BQ31" s="1079"/>
      <c r="BR31" s="1079"/>
      <c r="BS31" s="1118"/>
      <c r="BT31" s="1079"/>
      <c r="BU31" s="1079"/>
      <c r="BV31" s="1079"/>
      <c r="BW31" s="1119"/>
      <c r="BX31" s="1118"/>
      <c r="BY31" s="1079"/>
      <c r="BZ31" s="1079"/>
      <c r="CA31" s="1079"/>
      <c r="CB31" s="1119"/>
      <c r="CC31" s="1120"/>
      <c r="CD31" s="1121" t="s">
        <v>1854</v>
      </c>
      <c r="CE31" s="1122" t="s">
        <v>1854</v>
      </c>
      <c r="CF31" s="1122" t="s">
        <v>1854</v>
      </c>
      <c r="CG31" s="1122" t="s">
        <v>1854</v>
      </c>
      <c r="CH31" s="1123" t="s">
        <v>1854</v>
      </c>
      <c r="CI31" s="1078" t="s">
        <v>1854</v>
      </c>
      <c r="CJ31" s="1079" t="s">
        <v>1854</v>
      </c>
      <c r="CK31" s="1079" t="s">
        <v>1854</v>
      </c>
      <c r="CL31" s="1079" t="s">
        <v>1854</v>
      </c>
      <c r="CM31" s="1120" t="s">
        <v>1854</v>
      </c>
      <c r="CN31" s="1078" t="s">
        <v>1854</v>
      </c>
      <c r="CO31" s="1079" t="s">
        <v>1854</v>
      </c>
      <c r="CP31" s="1079" t="s">
        <v>1854</v>
      </c>
      <c r="CQ31" s="1079" t="s">
        <v>1854</v>
      </c>
      <c r="CR31" s="1120" t="s">
        <v>1854</v>
      </c>
      <c r="CS31" s="1078" t="s">
        <v>1854</v>
      </c>
      <c r="CT31" s="1079" t="s">
        <v>1854</v>
      </c>
      <c r="CU31" s="1079" t="s">
        <v>1854</v>
      </c>
      <c r="CV31" s="1079" t="s">
        <v>1854</v>
      </c>
      <c r="CW31" s="1120" t="s">
        <v>1854</v>
      </c>
      <c r="CX31" s="1078" t="s">
        <v>1854</v>
      </c>
      <c r="CY31" s="1079" t="s">
        <v>1854</v>
      </c>
      <c r="CZ31" s="1079" t="s">
        <v>1854</v>
      </c>
      <c r="DA31" s="1079" t="s">
        <v>1854</v>
      </c>
      <c r="DB31" s="1120" t="s">
        <v>1854</v>
      </c>
      <c r="DC31" s="1079" t="s">
        <v>1854</v>
      </c>
      <c r="DD31" s="1079" t="s">
        <v>1854</v>
      </c>
      <c r="DE31" s="1079" t="s">
        <v>1854</v>
      </c>
      <c r="DF31" s="1079" t="s">
        <v>1854</v>
      </c>
      <c r="DG31" s="1120" t="s">
        <v>1854</v>
      </c>
      <c r="DH31" s="1078" t="s">
        <v>1854</v>
      </c>
      <c r="DI31" s="1079" t="s">
        <v>1854</v>
      </c>
      <c r="DJ31" s="1079" t="s">
        <v>1854</v>
      </c>
      <c r="DK31" s="1079" t="s">
        <v>1854</v>
      </c>
      <c r="DL31" s="1120" t="s">
        <v>1854</v>
      </c>
      <c r="DM31" s="1124" t="s">
        <v>1854</v>
      </c>
      <c r="DN31" s="1125" t="s">
        <v>1854</v>
      </c>
      <c r="DO31" s="1125" t="s">
        <v>1854</v>
      </c>
      <c r="DP31" s="1126" t="s">
        <v>1854</v>
      </c>
      <c r="DQ31" s="1125" t="s">
        <v>1854</v>
      </c>
      <c r="DR31" s="1125" t="s">
        <v>1854</v>
      </c>
      <c r="DS31" s="1125" t="s">
        <v>1854</v>
      </c>
      <c r="DT31" s="1126" t="s">
        <v>1854</v>
      </c>
      <c r="DU31" s="1122" t="s">
        <v>1854</v>
      </c>
      <c r="DV31" s="1127">
        <v>1</v>
      </c>
      <c r="DW31" s="1128" t="s">
        <v>1854</v>
      </c>
    </row>
    <row r="32" spans="1:127" s="399" customFormat="1" ht="15.75" customHeight="1">
      <c r="A32" s="1100" t="s">
        <v>1018</v>
      </c>
      <c r="B32" s="1060">
        <v>23</v>
      </c>
      <c r="C32" s="1021"/>
      <c r="D32" s="1021"/>
      <c r="E32" s="1021"/>
      <c r="F32" s="1021"/>
      <c r="G32" s="1021"/>
      <c r="H32" s="1021"/>
      <c r="I32" s="1021"/>
      <c r="J32" s="1021"/>
      <c r="K32" s="1021"/>
      <c r="L32" s="1021"/>
      <c r="M32" s="1060"/>
      <c r="N32" s="1021"/>
      <c r="O32" s="1021"/>
      <c r="P32" s="1021"/>
      <c r="Q32" s="1021"/>
      <c r="R32" s="1021"/>
      <c r="S32" s="1021"/>
      <c r="T32" s="1022"/>
      <c r="U32" s="1101" t="s">
        <v>1919</v>
      </c>
      <c r="V32" s="1102" t="s">
        <v>1841</v>
      </c>
      <c r="W32" s="1102" t="s">
        <v>1819</v>
      </c>
      <c r="X32" s="1103" t="s">
        <v>1920</v>
      </c>
      <c r="Y32" s="1104" t="s">
        <v>1921</v>
      </c>
      <c r="Z32" s="1105" t="s">
        <v>1922</v>
      </c>
      <c r="AA32" s="1106" t="s">
        <v>1854</v>
      </c>
      <c r="AB32" s="1107" t="s">
        <v>1854</v>
      </c>
      <c r="AC32" s="1107" t="s">
        <v>1854</v>
      </c>
      <c r="AD32" s="1107" t="s">
        <v>1854</v>
      </c>
      <c r="AE32" s="1107">
        <v>1</v>
      </c>
      <c r="AF32" s="1107" t="s">
        <v>1854</v>
      </c>
      <c r="AG32" s="1107" t="s">
        <v>1854</v>
      </c>
      <c r="AH32" s="1107" t="s">
        <v>1854</v>
      </c>
      <c r="AI32" s="1108">
        <f t="shared" si="0"/>
        <v>1</v>
      </c>
      <c r="AJ32" s="1109" t="s">
        <v>963</v>
      </c>
      <c r="AK32" s="1109" t="s">
        <v>1854</v>
      </c>
      <c r="AL32" s="1109" t="s">
        <v>1854</v>
      </c>
      <c r="AM32" s="1110" t="s">
        <v>1822</v>
      </c>
      <c r="AN32" s="1021" t="s">
        <v>1030</v>
      </c>
      <c r="AO32" s="1021" t="s">
        <v>1923</v>
      </c>
      <c r="AP32" s="1278">
        <v>0</v>
      </c>
      <c r="AQ32" s="1079" t="s">
        <v>1030</v>
      </c>
      <c r="AR32" s="1112" t="s">
        <v>1854</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1018</v>
      </c>
      <c r="B33" s="1060">
        <v>24</v>
      </c>
      <c r="C33" s="1021"/>
      <c r="D33" s="1021"/>
      <c r="E33" s="1021"/>
      <c r="F33" s="1021"/>
      <c r="G33" s="1021"/>
      <c r="H33" s="1021"/>
      <c r="I33" s="1021"/>
      <c r="J33" s="1021"/>
      <c r="K33" s="1021"/>
      <c r="L33" s="1021"/>
      <c r="M33" s="1060"/>
      <c r="N33" s="1021"/>
      <c r="O33" s="1021"/>
      <c r="P33" s="1021"/>
      <c r="Q33" s="1021"/>
      <c r="R33" s="1021"/>
      <c r="S33" s="1021"/>
      <c r="T33" s="1022"/>
      <c r="U33" s="1101" t="s">
        <v>1925</v>
      </c>
      <c r="V33" s="1102" t="s">
        <v>1800</v>
      </c>
      <c r="W33" s="1102" t="s">
        <v>1819</v>
      </c>
      <c r="X33" s="1103" t="s">
        <v>1926</v>
      </c>
      <c r="Y33" s="1104" t="s">
        <v>1927</v>
      </c>
      <c r="Z33" s="1105" t="s">
        <v>1928</v>
      </c>
      <c r="AA33" s="1106" t="s">
        <v>1854</v>
      </c>
      <c r="AB33" s="1107">
        <v>0.5</v>
      </c>
      <c r="AC33" s="1107" t="s">
        <v>1854</v>
      </c>
      <c r="AD33" s="1107" t="s">
        <v>1854</v>
      </c>
      <c r="AE33" s="1107">
        <v>0.5</v>
      </c>
      <c r="AF33" s="1107" t="s">
        <v>1854</v>
      </c>
      <c r="AG33" s="1107" t="s">
        <v>1854</v>
      </c>
      <c r="AH33" s="1107" t="s">
        <v>1854</v>
      </c>
      <c r="AI33" s="1108">
        <f t="shared" si="0"/>
        <v>1</v>
      </c>
      <c r="AJ33" s="1109" t="s">
        <v>963</v>
      </c>
      <c r="AK33" s="1109" t="s">
        <v>1854</v>
      </c>
      <c r="AL33" s="1109" t="s">
        <v>1854</v>
      </c>
      <c r="AM33" s="1110" t="s">
        <v>1822</v>
      </c>
      <c r="AN33" s="1021" t="s">
        <v>990</v>
      </c>
      <c r="AO33" s="1021" t="s">
        <v>1929</v>
      </c>
      <c r="AP33" s="1278">
        <v>0</v>
      </c>
      <c r="AQ33" s="1079" t="s">
        <v>977</v>
      </c>
      <c r="AR33" s="1112" t="s">
        <v>1854</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1018</v>
      </c>
      <c r="B34" s="1060">
        <v>25</v>
      </c>
      <c r="C34" s="1021"/>
      <c r="D34" s="1021"/>
      <c r="E34" s="1021"/>
      <c r="F34" s="1021"/>
      <c r="G34" s="1021"/>
      <c r="H34" s="1021"/>
      <c r="I34" s="1021"/>
      <c r="J34" s="1021"/>
      <c r="K34" s="1021"/>
      <c r="L34" s="1021"/>
      <c r="M34" s="1060"/>
      <c r="N34" s="1021"/>
      <c r="O34" s="1021"/>
      <c r="P34" s="1021"/>
      <c r="Q34" s="1021"/>
      <c r="R34" s="1021"/>
      <c r="S34" s="1021"/>
      <c r="T34" s="1022"/>
      <c r="U34" s="1101" t="s">
        <v>1930</v>
      </c>
      <c r="V34" s="1102" t="s">
        <v>1841</v>
      </c>
      <c r="W34" s="1102" t="s">
        <v>1819</v>
      </c>
      <c r="X34" s="1103" t="s">
        <v>1931</v>
      </c>
      <c r="Y34" s="1104" t="s">
        <v>1932</v>
      </c>
      <c r="Z34" s="1105" t="s">
        <v>1933</v>
      </c>
      <c r="AA34" s="1106" t="s">
        <v>1854</v>
      </c>
      <c r="AB34" s="1107" t="s">
        <v>1854</v>
      </c>
      <c r="AC34" s="1107" t="s">
        <v>1854</v>
      </c>
      <c r="AD34" s="1107" t="s">
        <v>1854</v>
      </c>
      <c r="AE34" s="1107">
        <v>1</v>
      </c>
      <c r="AF34" s="1107" t="s">
        <v>1854</v>
      </c>
      <c r="AG34" s="1107" t="s">
        <v>1854</v>
      </c>
      <c r="AH34" s="1107" t="s">
        <v>1854</v>
      </c>
      <c r="AI34" s="1108">
        <f t="shared" si="0"/>
        <v>1</v>
      </c>
      <c r="AJ34" s="1109" t="s">
        <v>963</v>
      </c>
      <c r="AK34" s="1109" t="s">
        <v>1854</v>
      </c>
      <c r="AL34" s="1109" t="s">
        <v>1854</v>
      </c>
      <c r="AM34" s="1110" t="s">
        <v>1859</v>
      </c>
      <c r="AN34" s="1021" t="s">
        <v>269</v>
      </c>
      <c r="AO34" s="1021" t="s">
        <v>1860</v>
      </c>
      <c r="AP34" s="1278">
        <v>0</v>
      </c>
      <c r="AQ34" s="1079" t="s">
        <v>966</v>
      </c>
      <c r="AR34" s="1112" t="s">
        <v>1854</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1018</v>
      </c>
      <c r="B35" s="1060">
        <v>26</v>
      </c>
      <c r="C35" s="1021"/>
      <c r="D35" s="1021"/>
      <c r="E35" s="1021"/>
      <c r="F35" s="1021"/>
      <c r="G35" s="1021"/>
      <c r="H35" s="1021"/>
      <c r="I35" s="1021"/>
      <c r="J35" s="1021"/>
      <c r="K35" s="1021"/>
      <c r="L35" s="1021"/>
      <c r="M35" s="1060"/>
      <c r="N35" s="1021"/>
      <c r="O35" s="1021"/>
      <c r="P35" s="1021"/>
      <c r="Q35" s="1021"/>
      <c r="R35" s="1021"/>
      <c r="S35" s="1021"/>
      <c r="T35" s="1022"/>
      <c r="U35" s="1101" t="s">
        <v>1934</v>
      </c>
      <c r="V35" s="1102" t="s">
        <v>1841</v>
      </c>
      <c r="W35" s="1102" t="s">
        <v>1819</v>
      </c>
      <c r="X35" s="1103" t="s">
        <v>1935</v>
      </c>
      <c r="Y35" s="1104" t="s">
        <v>1936</v>
      </c>
      <c r="Z35" s="1105" t="s">
        <v>1937</v>
      </c>
      <c r="AA35" s="1106" t="s">
        <v>1854</v>
      </c>
      <c r="AB35" s="1107" t="s">
        <v>1854</v>
      </c>
      <c r="AC35" s="1107" t="s">
        <v>1854</v>
      </c>
      <c r="AD35" s="1107" t="s">
        <v>1854</v>
      </c>
      <c r="AE35" s="1107">
        <v>1</v>
      </c>
      <c r="AF35" s="1107" t="s">
        <v>1854</v>
      </c>
      <c r="AG35" s="1107" t="s">
        <v>1854</v>
      </c>
      <c r="AH35" s="1107" t="s">
        <v>1854</v>
      </c>
      <c r="AI35" s="1108">
        <f t="shared" si="0"/>
        <v>1</v>
      </c>
      <c r="AJ35" s="1109" t="s">
        <v>963</v>
      </c>
      <c r="AK35" s="1109" t="s">
        <v>1854</v>
      </c>
      <c r="AL35" s="1109" t="s">
        <v>1854</v>
      </c>
      <c r="AM35" s="1110" t="s">
        <v>1859</v>
      </c>
      <c r="AN35" s="1021" t="s">
        <v>269</v>
      </c>
      <c r="AO35" s="1021" t="s">
        <v>1860</v>
      </c>
      <c r="AP35" s="1278">
        <v>0</v>
      </c>
      <c r="AQ35" s="1079" t="s">
        <v>966</v>
      </c>
      <c r="AR35" s="1112" t="s">
        <v>1854</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1018</v>
      </c>
      <c r="B36" s="1060">
        <v>27</v>
      </c>
      <c r="C36" s="1021"/>
      <c r="D36" s="1021"/>
      <c r="E36" s="1021"/>
      <c r="F36" s="1021"/>
      <c r="G36" s="1021"/>
      <c r="H36" s="1021"/>
      <c r="I36" s="1021"/>
      <c r="J36" s="1021"/>
      <c r="K36" s="1021"/>
      <c r="L36" s="1021"/>
      <c r="M36" s="1060"/>
      <c r="N36" s="1021"/>
      <c r="O36" s="1021"/>
      <c r="P36" s="1021"/>
      <c r="Q36" s="1021"/>
      <c r="R36" s="1021"/>
      <c r="S36" s="1021"/>
      <c r="T36" s="1022"/>
      <c r="U36" s="1101" t="s">
        <v>1938</v>
      </c>
      <c r="V36" s="1102" t="s">
        <v>1841</v>
      </c>
      <c r="W36" s="1102" t="s">
        <v>1801</v>
      </c>
      <c r="X36" s="1103" t="s">
        <v>1939</v>
      </c>
      <c r="Y36" s="1104" t="s">
        <v>1940</v>
      </c>
      <c r="Z36" s="1105" t="s">
        <v>1940</v>
      </c>
      <c r="AA36" s="1106" t="s">
        <v>1854</v>
      </c>
      <c r="AB36" s="1107" t="s">
        <v>1854</v>
      </c>
      <c r="AC36" s="1107" t="s">
        <v>1854</v>
      </c>
      <c r="AD36" s="1107" t="s">
        <v>1854</v>
      </c>
      <c r="AE36" s="1107">
        <v>1</v>
      </c>
      <c r="AF36" s="1107" t="s">
        <v>1854</v>
      </c>
      <c r="AG36" s="1107" t="s">
        <v>1854</v>
      </c>
      <c r="AH36" s="1107" t="s">
        <v>1854</v>
      </c>
      <c r="AI36" s="1108">
        <f t="shared" si="0"/>
        <v>1</v>
      </c>
      <c r="AJ36" s="1109" t="s">
        <v>963</v>
      </c>
      <c r="AK36" s="1109" t="s">
        <v>1854</v>
      </c>
      <c r="AL36" s="1109" t="s">
        <v>1854</v>
      </c>
      <c r="AM36" s="1110" t="s">
        <v>1941</v>
      </c>
      <c r="AN36" s="1021" t="s">
        <v>387</v>
      </c>
      <c r="AO36" s="1021" t="s">
        <v>1942</v>
      </c>
      <c r="AP36" s="1278">
        <v>2</v>
      </c>
      <c r="AQ36" s="1079" t="s">
        <v>387</v>
      </c>
      <c r="AR36" s="1112" t="s">
        <v>1854</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1018</v>
      </c>
      <c r="B37" s="1060">
        <v>28</v>
      </c>
      <c r="C37" s="1021"/>
      <c r="D37" s="1021"/>
      <c r="E37" s="1021"/>
      <c r="F37" s="1021"/>
      <c r="G37" s="1021"/>
      <c r="H37" s="1021"/>
      <c r="I37" s="1021"/>
      <c r="J37" s="1021"/>
      <c r="K37" s="1021"/>
      <c r="L37" s="1021"/>
      <c r="M37" s="1060"/>
      <c r="N37" s="1021"/>
      <c r="O37" s="1021"/>
      <c r="P37" s="1021"/>
      <c r="Q37" s="1021"/>
      <c r="R37" s="1021"/>
      <c r="S37" s="1021"/>
      <c r="T37" s="1022"/>
      <c r="U37" s="1101" t="s">
        <v>1943</v>
      </c>
      <c r="V37" s="1102" t="s">
        <v>1854</v>
      </c>
      <c r="W37" s="1102" t="s">
        <v>1854</v>
      </c>
      <c r="X37" s="1103" t="s">
        <v>1944</v>
      </c>
      <c r="Y37" s="1104" t="s">
        <v>1945</v>
      </c>
      <c r="Z37" s="1105" t="s">
        <v>1854</v>
      </c>
      <c r="AA37" s="1106" t="s">
        <v>1854</v>
      </c>
      <c r="AB37" s="1107" t="s">
        <v>1854</v>
      </c>
      <c r="AC37" s="1107" t="s">
        <v>1854</v>
      </c>
      <c r="AD37" s="1107" t="s">
        <v>1854</v>
      </c>
      <c r="AE37" s="1107" t="s">
        <v>1854</v>
      </c>
      <c r="AF37" s="1107" t="s">
        <v>1854</v>
      </c>
      <c r="AG37" s="1107" t="s">
        <v>1854</v>
      </c>
      <c r="AH37" s="1107" t="s">
        <v>1854</v>
      </c>
      <c r="AI37" s="1108">
        <f t="shared" si="0"/>
        <v>0</v>
      </c>
      <c r="AJ37" s="1109" t="s">
        <v>963</v>
      </c>
      <c r="AK37" s="1109" t="s">
        <v>1854</v>
      </c>
      <c r="AL37" s="1109" t="s">
        <v>1854</v>
      </c>
      <c r="AM37" s="1110" t="s">
        <v>1854</v>
      </c>
      <c r="AN37" s="1021" t="s">
        <v>1030</v>
      </c>
      <c r="AO37" s="1021" t="s">
        <v>1946</v>
      </c>
      <c r="AP37" s="1279">
        <v>0</v>
      </c>
      <c r="AQ37" s="1079" t="s">
        <v>1854</v>
      </c>
      <c r="AR37" s="1112" t="s">
        <v>1854</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971</v>
      </c>
      <c r="B38" s="1060">
        <v>29</v>
      </c>
      <c r="C38" s="1021"/>
      <c r="D38" s="1021"/>
      <c r="E38" s="1021"/>
      <c r="F38" s="1021"/>
      <c r="G38" s="1021"/>
      <c r="H38" s="1021"/>
      <c r="I38" s="1021"/>
      <c r="J38" s="1021"/>
      <c r="K38" s="1021"/>
      <c r="L38" s="1021"/>
      <c r="M38" s="1060"/>
      <c r="N38" s="1021"/>
      <c r="O38" s="1021"/>
      <c r="P38" s="1021"/>
      <c r="Q38" s="1021"/>
      <c r="R38" s="1021"/>
      <c r="S38" s="1021"/>
      <c r="T38" s="1022"/>
      <c r="U38" s="1101" t="s">
        <v>1948</v>
      </c>
      <c r="V38" s="1102" t="s">
        <v>1949</v>
      </c>
      <c r="W38" s="1102" t="s">
        <v>1819</v>
      </c>
      <c r="X38" s="1103">
        <v>1</v>
      </c>
      <c r="Y38" s="1104" t="s">
        <v>1843</v>
      </c>
      <c r="Z38" s="1105" t="s">
        <v>1950</v>
      </c>
      <c r="AA38" s="1106" t="s">
        <v>1854</v>
      </c>
      <c r="AB38" s="1107" t="s">
        <v>1854</v>
      </c>
      <c r="AC38" s="1107" t="s">
        <v>1854</v>
      </c>
      <c r="AD38" s="1107" t="s">
        <v>1854</v>
      </c>
      <c r="AE38" s="1107">
        <v>1</v>
      </c>
      <c r="AF38" s="1107" t="s">
        <v>1854</v>
      </c>
      <c r="AG38" s="1107" t="s">
        <v>1854</v>
      </c>
      <c r="AH38" s="1107" t="s">
        <v>1854</v>
      </c>
      <c r="AI38" s="1108">
        <f t="shared" si="0"/>
        <v>1</v>
      </c>
      <c r="AJ38" s="1109" t="s">
        <v>986</v>
      </c>
      <c r="AK38" s="1109" t="s">
        <v>964</v>
      </c>
      <c r="AL38" s="1109" t="s">
        <v>965</v>
      </c>
      <c r="AM38" s="1110" t="s">
        <v>1027</v>
      </c>
      <c r="AN38" s="1021" t="s">
        <v>1039</v>
      </c>
      <c r="AO38" s="1021" t="s">
        <v>1951</v>
      </c>
      <c r="AP38" s="1073">
        <v>2</v>
      </c>
      <c r="AQ38" s="1111" t="s">
        <v>966</v>
      </c>
      <c r="AR38" s="1112" t="s">
        <v>1843</v>
      </c>
      <c r="AS38" s="1113"/>
      <c r="AT38" s="1103"/>
      <c r="AU38" s="1103"/>
      <c r="AV38" s="1103"/>
      <c r="AW38" s="1114"/>
      <c r="AX38" s="1115"/>
      <c r="AY38" s="1078"/>
      <c r="AZ38" s="1079"/>
      <c r="BA38" s="1079"/>
      <c r="BB38" s="1079"/>
      <c r="BC38" s="1079"/>
      <c r="BD38" s="1079"/>
      <c r="BE38" s="1079"/>
      <c r="BF38" s="1079"/>
      <c r="BG38" s="1079"/>
      <c r="BH38" s="1079"/>
      <c r="BI38" s="1078" t="s">
        <v>1854</v>
      </c>
      <c r="BJ38" s="1079" t="s">
        <v>1854</v>
      </c>
      <c r="BK38" s="1079" t="s">
        <v>1854</v>
      </c>
      <c r="BL38" s="1079" t="s">
        <v>1854</v>
      </c>
      <c r="BM38" s="1079" t="s">
        <v>1854</v>
      </c>
      <c r="BN38" s="1078"/>
      <c r="BO38" s="1079"/>
      <c r="BP38" s="1079"/>
      <c r="BQ38" s="1079"/>
      <c r="BR38" s="1079"/>
      <c r="BS38" s="1118"/>
      <c r="BT38" s="1079"/>
      <c r="BU38" s="1079"/>
      <c r="BV38" s="1079"/>
      <c r="BW38" s="1119"/>
      <c r="BX38" s="1118"/>
      <c r="BY38" s="1079"/>
      <c r="BZ38" s="1079"/>
      <c r="CA38" s="1079"/>
      <c r="CB38" s="1119"/>
      <c r="CC38" s="1120"/>
      <c r="CD38" s="1121" t="s">
        <v>961</v>
      </c>
      <c r="CE38" s="1122" t="s">
        <v>961</v>
      </c>
      <c r="CF38" s="1122" t="s">
        <v>961</v>
      </c>
      <c r="CG38" s="1122" t="s">
        <v>961</v>
      </c>
      <c r="CH38" s="1123" t="s">
        <v>961</v>
      </c>
      <c r="CI38" s="1078" t="s">
        <v>1854</v>
      </c>
      <c r="CJ38" s="1079" t="s">
        <v>1854</v>
      </c>
      <c r="CK38" s="1079" t="s">
        <v>1854</v>
      </c>
      <c r="CL38" s="1079" t="s">
        <v>1854</v>
      </c>
      <c r="CM38" s="1120" t="s">
        <v>1854</v>
      </c>
      <c r="CN38" s="1078" t="s">
        <v>1854</v>
      </c>
      <c r="CO38" s="1079" t="s">
        <v>1854</v>
      </c>
      <c r="CP38" s="1079" t="s">
        <v>1854</v>
      </c>
      <c r="CQ38" s="1079" t="s">
        <v>1854</v>
      </c>
      <c r="CR38" s="1120" t="s">
        <v>1854</v>
      </c>
      <c r="CS38" s="1078" t="s">
        <v>1854</v>
      </c>
      <c r="CT38" s="1079" t="s">
        <v>1854</v>
      </c>
      <c r="CU38" s="1079" t="s">
        <v>1854</v>
      </c>
      <c r="CV38" s="1079" t="s">
        <v>1854</v>
      </c>
      <c r="CW38" s="1120" t="s">
        <v>1854</v>
      </c>
      <c r="CX38" s="1078" t="s">
        <v>1854</v>
      </c>
      <c r="CY38" s="1079" t="s">
        <v>1854</v>
      </c>
      <c r="CZ38" s="1079" t="s">
        <v>1854</v>
      </c>
      <c r="DA38" s="1079" t="s">
        <v>1854</v>
      </c>
      <c r="DB38" s="1120" t="s">
        <v>1854</v>
      </c>
      <c r="DC38" s="1079" t="s">
        <v>1854</v>
      </c>
      <c r="DD38" s="1079" t="s">
        <v>1854</v>
      </c>
      <c r="DE38" s="1079" t="s">
        <v>1854</v>
      </c>
      <c r="DF38" s="1079" t="s">
        <v>1854</v>
      </c>
      <c r="DG38" s="1120" t="s">
        <v>1854</v>
      </c>
      <c r="DH38" s="1078" t="s">
        <v>1854</v>
      </c>
      <c r="DI38" s="1079" t="s">
        <v>1854</v>
      </c>
      <c r="DJ38" s="1079" t="s">
        <v>1854</v>
      </c>
      <c r="DK38" s="1079" t="s">
        <v>1854</v>
      </c>
      <c r="DL38" s="1120" t="s">
        <v>1854</v>
      </c>
      <c r="DM38" s="1124" t="s">
        <v>1854</v>
      </c>
      <c r="DN38" s="1125" t="s">
        <v>1854</v>
      </c>
      <c r="DO38" s="1125" t="s">
        <v>1854</v>
      </c>
      <c r="DP38" s="1126" t="s">
        <v>1854</v>
      </c>
      <c r="DQ38" s="1125" t="s">
        <v>1854</v>
      </c>
      <c r="DR38" s="1125" t="s">
        <v>1854</v>
      </c>
      <c r="DS38" s="1125" t="s">
        <v>1854</v>
      </c>
      <c r="DT38" s="1126" t="s">
        <v>1854</v>
      </c>
      <c r="DU38" s="1122" t="s">
        <v>972</v>
      </c>
      <c r="DV38" s="1127">
        <v>1</v>
      </c>
      <c r="DW38" s="1128" t="s">
        <v>1854</v>
      </c>
    </row>
    <row r="39" spans="1:127" s="399" customFormat="1" ht="15.75" customHeight="1">
      <c r="A39" s="1100" t="s">
        <v>971</v>
      </c>
      <c r="B39" s="1060">
        <v>30</v>
      </c>
      <c r="C39" s="1021"/>
      <c r="D39" s="1021"/>
      <c r="E39" s="1021"/>
      <c r="F39" s="1021"/>
      <c r="G39" s="1021"/>
      <c r="H39" s="1021"/>
      <c r="I39" s="1021"/>
      <c r="J39" s="1021"/>
      <c r="K39" s="1021"/>
      <c r="L39" s="1021"/>
      <c r="M39" s="1060"/>
      <c r="N39" s="1021"/>
      <c r="O39" s="1021"/>
      <c r="P39" s="1021"/>
      <c r="Q39" s="1021"/>
      <c r="R39" s="1021"/>
      <c r="S39" s="1021"/>
      <c r="T39" s="1022"/>
      <c r="U39" s="1101" t="s">
        <v>1952</v>
      </c>
      <c r="V39" s="1102" t="s">
        <v>1949</v>
      </c>
      <c r="W39" s="1102" t="s">
        <v>1819</v>
      </c>
      <c r="X39" s="1103">
        <v>2</v>
      </c>
      <c r="Y39" s="1104" t="s">
        <v>1847</v>
      </c>
      <c r="Z39" s="1105" t="s">
        <v>1953</v>
      </c>
      <c r="AA39" s="1106" t="s">
        <v>1854</v>
      </c>
      <c r="AB39" s="1107">
        <v>0.56000000000000005</v>
      </c>
      <c r="AC39" s="1107">
        <v>0.44</v>
      </c>
      <c r="AD39" s="1107" t="s">
        <v>1854</v>
      </c>
      <c r="AE39" s="1107" t="s">
        <v>1854</v>
      </c>
      <c r="AF39" s="1107" t="s">
        <v>1854</v>
      </c>
      <c r="AG39" s="1107" t="s">
        <v>1854</v>
      </c>
      <c r="AH39" s="1107" t="s">
        <v>1854</v>
      </c>
      <c r="AI39" s="1108">
        <f t="shared" si="0"/>
        <v>1</v>
      </c>
      <c r="AJ39" s="1109" t="s">
        <v>986</v>
      </c>
      <c r="AK39" s="1109" t="s">
        <v>964</v>
      </c>
      <c r="AL39" s="1109" t="s">
        <v>965</v>
      </c>
      <c r="AM39" s="1110" t="s">
        <v>1031</v>
      </c>
      <c r="AN39" s="1021" t="s">
        <v>1039</v>
      </c>
      <c r="AO39" s="1021" t="s">
        <v>418</v>
      </c>
      <c r="AP39" s="1073">
        <v>2</v>
      </c>
      <c r="AQ39" s="1111" t="s">
        <v>966</v>
      </c>
      <c r="AR39" s="1112" t="s">
        <v>1847</v>
      </c>
      <c r="AS39" s="1113"/>
      <c r="AT39" s="1103"/>
      <c r="AU39" s="1103"/>
      <c r="AV39" s="1103"/>
      <c r="AW39" s="1114"/>
      <c r="AX39" s="1115"/>
      <c r="AY39" s="1078"/>
      <c r="AZ39" s="1079"/>
      <c r="BA39" s="1079"/>
      <c r="BB39" s="1079"/>
      <c r="BC39" s="1079"/>
      <c r="BD39" s="1079"/>
      <c r="BE39" s="1079"/>
      <c r="BF39" s="1079"/>
      <c r="BG39" s="1079"/>
      <c r="BH39" s="1079"/>
      <c r="BI39" s="1078" t="s">
        <v>1854</v>
      </c>
      <c r="BJ39" s="1079" t="s">
        <v>1854</v>
      </c>
      <c r="BK39" s="1079" t="s">
        <v>1854</v>
      </c>
      <c r="BL39" s="1079" t="s">
        <v>1854</v>
      </c>
      <c r="BM39" s="1079" t="s">
        <v>1854</v>
      </c>
      <c r="BN39" s="1078"/>
      <c r="BO39" s="1079"/>
      <c r="BP39" s="1079"/>
      <c r="BQ39" s="1079"/>
      <c r="BR39" s="1079"/>
      <c r="BS39" s="1118"/>
      <c r="BT39" s="1079"/>
      <c r="BU39" s="1079"/>
      <c r="BV39" s="1079"/>
      <c r="BW39" s="1119"/>
      <c r="BX39" s="1118"/>
      <c r="BY39" s="1079"/>
      <c r="BZ39" s="1079"/>
      <c r="CA39" s="1079"/>
      <c r="CB39" s="1119"/>
      <c r="CC39" s="1120"/>
      <c r="CD39" s="1121" t="s">
        <v>961</v>
      </c>
      <c r="CE39" s="1122" t="s">
        <v>961</v>
      </c>
      <c r="CF39" s="1122" t="s">
        <v>961</v>
      </c>
      <c r="CG39" s="1122" t="s">
        <v>961</v>
      </c>
      <c r="CH39" s="1123" t="s">
        <v>961</v>
      </c>
      <c r="CI39" s="1137" t="s">
        <v>1854</v>
      </c>
      <c r="CJ39" s="1079" t="s">
        <v>1854</v>
      </c>
      <c r="CK39" s="1079" t="s">
        <v>1854</v>
      </c>
      <c r="CL39" s="1079" t="s">
        <v>1854</v>
      </c>
      <c r="CM39" s="1120" t="s">
        <v>1854</v>
      </c>
      <c r="CN39" s="1137" t="s">
        <v>1854</v>
      </c>
      <c r="CO39" s="1079" t="s">
        <v>1854</v>
      </c>
      <c r="CP39" s="1079" t="s">
        <v>1854</v>
      </c>
      <c r="CQ39" s="1079" t="s">
        <v>1854</v>
      </c>
      <c r="CR39" s="1120" t="s">
        <v>1854</v>
      </c>
      <c r="CS39" s="1137" t="s">
        <v>1854</v>
      </c>
      <c r="CT39" s="1079" t="s">
        <v>1854</v>
      </c>
      <c r="CU39" s="1079" t="s">
        <v>1854</v>
      </c>
      <c r="CV39" s="1079" t="s">
        <v>1854</v>
      </c>
      <c r="CW39" s="1120" t="s">
        <v>1854</v>
      </c>
      <c r="CX39" s="1137" t="s">
        <v>1854</v>
      </c>
      <c r="CY39" s="1079" t="s">
        <v>1854</v>
      </c>
      <c r="CZ39" s="1079" t="s">
        <v>1854</v>
      </c>
      <c r="DA39" s="1079" t="s">
        <v>1854</v>
      </c>
      <c r="DB39" s="1120" t="s">
        <v>1854</v>
      </c>
      <c r="DC39" s="1079" t="s">
        <v>1854</v>
      </c>
      <c r="DD39" s="1079" t="s">
        <v>1854</v>
      </c>
      <c r="DE39" s="1079" t="s">
        <v>1854</v>
      </c>
      <c r="DF39" s="1079" t="s">
        <v>1854</v>
      </c>
      <c r="DG39" s="1120" t="s">
        <v>1854</v>
      </c>
      <c r="DH39" s="1078" t="s">
        <v>1854</v>
      </c>
      <c r="DI39" s="1079" t="s">
        <v>1854</v>
      </c>
      <c r="DJ39" s="1079" t="s">
        <v>1854</v>
      </c>
      <c r="DK39" s="1079" t="s">
        <v>1854</v>
      </c>
      <c r="DL39" s="1120" t="s">
        <v>1854</v>
      </c>
      <c r="DM39" s="1124" t="s">
        <v>1854</v>
      </c>
      <c r="DN39" s="1125" t="s">
        <v>1854</v>
      </c>
      <c r="DO39" s="1125" t="s">
        <v>1854</v>
      </c>
      <c r="DP39" s="1126" t="s">
        <v>1854</v>
      </c>
      <c r="DQ39" s="1125" t="s">
        <v>1854</v>
      </c>
      <c r="DR39" s="1125" t="s">
        <v>1854</v>
      </c>
      <c r="DS39" s="1125" t="s">
        <v>1854</v>
      </c>
      <c r="DT39" s="1126" t="s">
        <v>1854</v>
      </c>
      <c r="DU39" s="1122" t="s">
        <v>972</v>
      </c>
      <c r="DV39" s="1127">
        <v>1</v>
      </c>
      <c r="DW39" s="1128" t="s">
        <v>1854</v>
      </c>
    </row>
    <row r="40" spans="1:127" s="399" customFormat="1" ht="15.75" customHeight="1">
      <c r="A40" s="1100" t="s">
        <v>971</v>
      </c>
      <c r="B40" s="1060">
        <v>31</v>
      </c>
      <c r="C40" s="1021"/>
      <c r="D40" s="1021"/>
      <c r="E40" s="1021"/>
      <c r="F40" s="1021"/>
      <c r="G40" s="1021"/>
      <c r="H40" s="1021"/>
      <c r="I40" s="1021"/>
      <c r="J40" s="1021"/>
      <c r="K40" s="1021"/>
      <c r="L40" s="1021"/>
      <c r="M40" s="1060"/>
      <c r="N40" s="1021"/>
      <c r="O40" s="1021"/>
      <c r="P40" s="1021"/>
      <c r="Q40" s="1021"/>
      <c r="R40" s="1021"/>
      <c r="S40" s="1021"/>
      <c r="T40" s="1022"/>
      <c r="U40" s="1101" t="s">
        <v>1954</v>
      </c>
      <c r="V40" s="1102" t="s">
        <v>1955</v>
      </c>
      <c r="W40" s="1102" t="s">
        <v>1819</v>
      </c>
      <c r="X40" s="1103">
        <v>3</v>
      </c>
      <c r="Y40" s="1104" t="s">
        <v>124</v>
      </c>
      <c r="Z40" s="1105" t="s">
        <v>1956</v>
      </c>
      <c r="AA40" s="1106" t="s">
        <v>1854</v>
      </c>
      <c r="AB40" s="1107">
        <v>1</v>
      </c>
      <c r="AC40" s="1107" t="s">
        <v>1854</v>
      </c>
      <c r="AD40" s="1107" t="s">
        <v>1854</v>
      </c>
      <c r="AE40" s="1107" t="s">
        <v>1854</v>
      </c>
      <c r="AF40" s="1107" t="s">
        <v>1854</v>
      </c>
      <c r="AG40" s="1107" t="s">
        <v>1854</v>
      </c>
      <c r="AH40" s="1107" t="s">
        <v>1854</v>
      </c>
      <c r="AI40" s="1108">
        <f t="shared" si="0"/>
        <v>1</v>
      </c>
      <c r="AJ40" s="1109" t="s">
        <v>983</v>
      </c>
      <c r="AK40" s="1109" t="s">
        <v>964</v>
      </c>
      <c r="AL40" s="1109" t="s">
        <v>965</v>
      </c>
      <c r="AM40" s="1110" t="s">
        <v>1838</v>
      </c>
      <c r="AN40" s="1021" t="s">
        <v>2090</v>
      </c>
      <c r="AO40" s="1021" t="s">
        <v>4703</v>
      </c>
      <c r="AP40" s="1318">
        <v>2</v>
      </c>
      <c r="AQ40" s="1111" t="s">
        <v>977</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961</v>
      </c>
      <c r="CE40" s="1122" t="s">
        <v>961</v>
      </c>
      <c r="CF40" s="1122" t="s">
        <v>961</v>
      </c>
      <c r="CG40" s="1122" t="s">
        <v>961</v>
      </c>
      <c r="CH40" s="1123" t="s">
        <v>961</v>
      </c>
      <c r="CI40" s="1078" t="s">
        <v>1854</v>
      </c>
      <c r="CJ40" s="1079" t="s">
        <v>1854</v>
      </c>
      <c r="CK40" s="1079" t="s">
        <v>1854</v>
      </c>
      <c r="CL40" s="1079" t="s">
        <v>1854</v>
      </c>
      <c r="CM40" s="1120" t="s">
        <v>1854</v>
      </c>
      <c r="CN40" s="1078">
        <v>9.5</v>
      </c>
      <c r="CO40" s="1079">
        <v>9.5</v>
      </c>
      <c r="CP40" s="1079">
        <v>9.5</v>
      </c>
      <c r="CQ40" s="1079">
        <v>9.5</v>
      </c>
      <c r="CR40" s="1120">
        <v>9.5</v>
      </c>
      <c r="CS40" s="1078">
        <v>2</v>
      </c>
      <c r="CT40" s="1079">
        <v>2</v>
      </c>
      <c r="CU40" s="1214">
        <v>1.5</v>
      </c>
      <c r="CV40" s="1214">
        <v>1.5</v>
      </c>
      <c r="CW40" s="1215">
        <v>1.5</v>
      </c>
      <c r="CX40" s="1078" t="s">
        <v>1854</v>
      </c>
      <c r="CY40" s="1079" t="s">
        <v>1854</v>
      </c>
      <c r="CZ40" s="1079" t="s">
        <v>1854</v>
      </c>
      <c r="DA40" s="1079" t="s">
        <v>1854</v>
      </c>
      <c r="DB40" s="1120" t="s">
        <v>1854</v>
      </c>
      <c r="DC40" s="1079" t="s">
        <v>1854</v>
      </c>
      <c r="DD40" s="1079" t="s">
        <v>1854</v>
      </c>
      <c r="DE40" s="1079" t="s">
        <v>1854</v>
      </c>
      <c r="DF40" s="1079" t="s">
        <v>1854</v>
      </c>
      <c r="DG40" s="1120" t="s">
        <v>1854</v>
      </c>
      <c r="DH40" s="1078" t="s">
        <v>1854</v>
      </c>
      <c r="DI40" s="1079" t="s">
        <v>1854</v>
      </c>
      <c r="DJ40" s="1079" t="s">
        <v>1854</v>
      </c>
      <c r="DK40" s="1079" t="s">
        <v>1854</v>
      </c>
      <c r="DL40" s="1120" t="s">
        <v>1854</v>
      </c>
      <c r="DM40" s="1124">
        <v>-0.78800000000000003</v>
      </c>
      <c r="DN40" s="1125" t="s">
        <v>1854</v>
      </c>
      <c r="DO40" s="1125" t="s">
        <v>1854</v>
      </c>
      <c r="DP40" s="1126" t="s">
        <v>1854</v>
      </c>
      <c r="DQ40" s="1125">
        <v>0</v>
      </c>
      <c r="DR40" s="1125" t="s">
        <v>1854</v>
      </c>
      <c r="DS40" s="1125" t="s">
        <v>1854</v>
      </c>
      <c r="DT40" s="1126" t="s">
        <v>1854</v>
      </c>
      <c r="DU40" s="1122" t="s">
        <v>1854</v>
      </c>
      <c r="DV40" s="1127">
        <v>1</v>
      </c>
      <c r="DW40" s="1128" t="s">
        <v>1854</v>
      </c>
    </row>
    <row r="41" spans="1:127" s="399" customFormat="1" ht="15.75" customHeight="1">
      <c r="A41" s="1057" t="s">
        <v>971</v>
      </c>
      <c r="B41" s="1058">
        <v>32</v>
      </c>
      <c r="C41" s="1021"/>
      <c r="D41" s="1021"/>
      <c r="E41" s="1021"/>
      <c r="F41" s="1021"/>
      <c r="G41" s="1021"/>
      <c r="H41" s="1021"/>
      <c r="I41" s="1021"/>
      <c r="J41" s="1021"/>
      <c r="K41" s="1021"/>
      <c r="L41" s="1021"/>
      <c r="M41" s="1060"/>
      <c r="N41" s="1021"/>
      <c r="O41" s="1021"/>
      <c r="P41" s="1021"/>
      <c r="Q41" s="1021"/>
      <c r="R41" s="1021"/>
      <c r="S41" s="1021"/>
      <c r="T41" s="1061"/>
      <c r="U41" s="1062" t="s">
        <v>1958</v>
      </c>
      <c r="V41" s="1063" t="s">
        <v>1949</v>
      </c>
      <c r="W41" s="1063" t="s">
        <v>1808</v>
      </c>
      <c r="X41" s="1064">
        <v>4</v>
      </c>
      <c r="Y41" s="1065" t="s">
        <v>130</v>
      </c>
      <c r="Z41" s="1066" t="s">
        <v>1959</v>
      </c>
      <c r="AA41" s="1067" t="s">
        <v>1854</v>
      </c>
      <c r="AB41" s="1068">
        <v>1</v>
      </c>
      <c r="AC41" s="1068" t="s">
        <v>1854</v>
      </c>
      <c r="AD41" s="1068" t="s">
        <v>1854</v>
      </c>
      <c r="AE41" s="1068" t="s">
        <v>1854</v>
      </c>
      <c r="AF41" s="1068" t="s">
        <v>1854</v>
      </c>
      <c r="AG41" s="1068" t="s">
        <v>1854</v>
      </c>
      <c r="AH41" s="1068" t="s">
        <v>1854</v>
      </c>
      <c r="AI41" s="1069">
        <f t="shared" si="0"/>
        <v>1</v>
      </c>
      <c r="AJ41" s="1070" t="s">
        <v>986</v>
      </c>
      <c r="AK41" s="1070" t="s">
        <v>964</v>
      </c>
      <c r="AL41" s="1070" t="s">
        <v>965</v>
      </c>
      <c r="AM41" s="1071" t="s">
        <v>1804</v>
      </c>
      <c r="AN41" s="1065" t="s">
        <v>4697</v>
      </c>
      <c r="AO41" s="1065" t="s">
        <v>4698</v>
      </c>
      <c r="AP41" s="836">
        <v>0</v>
      </c>
      <c r="AQ41" s="1072" t="s">
        <v>977</v>
      </c>
      <c r="AR41" s="1074" t="s">
        <v>130</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961</v>
      </c>
      <c r="CE41" s="1088" t="s">
        <v>961</v>
      </c>
      <c r="CF41" s="1088" t="s">
        <v>961</v>
      </c>
      <c r="CG41" s="1088" t="s">
        <v>961</v>
      </c>
      <c r="CH41" s="1089" t="s">
        <v>961</v>
      </c>
      <c r="CI41" s="1139" t="s">
        <v>1854</v>
      </c>
      <c r="CJ41" s="1138" t="s">
        <v>1854</v>
      </c>
      <c r="CK41" s="1138" t="s">
        <v>1854</v>
      </c>
      <c r="CL41" s="1138" t="s">
        <v>1854</v>
      </c>
      <c r="CM41" s="1142" t="s">
        <v>1854</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1854</v>
      </c>
      <c r="DI41" s="1138" t="s">
        <v>1854</v>
      </c>
      <c r="DJ41" s="1138" t="s">
        <v>1854</v>
      </c>
      <c r="DK41" s="1138" t="s">
        <v>1854</v>
      </c>
      <c r="DL41" s="1142" t="s">
        <v>1854</v>
      </c>
      <c r="DM41" s="1094">
        <v>-1.1459999999999999</v>
      </c>
      <c r="DN41" s="1095" t="s">
        <v>1854</v>
      </c>
      <c r="DO41" s="1095" t="s">
        <v>1854</v>
      </c>
      <c r="DP41" s="1096" t="s">
        <v>1854</v>
      </c>
      <c r="DQ41" s="1095">
        <v>1.1459999999999999</v>
      </c>
      <c r="DR41" s="1095" t="s">
        <v>1854</v>
      </c>
      <c r="DS41" s="1095" t="s">
        <v>1854</v>
      </c>
      <c r="DT41" s="1096" t="s">
        <v>1854</v>
      </c>
      <c r="DU41" s="1088" t="s">
        <v>1854</v>
      </c>
      <c r="DV41" s="1097">
        <v>1</v>
      </c>
      <c r="DW41" s="1098" t="s">
        <v>1854</v>
      </c>
    </row>
    <row r="42" spans="1:127" s="399" customFormat="1" ht="15.75" customHeight="1">
      <c r="A42" s="1057" t="s">
        <v>971</v>
      </c>
      <c r="B42" s="1058">
        <v>33</v>
      </c>
      <c r="C42" s="1021"/>
      <c r="D42" s="1021"/>
      <c r="E42" s="1021"/>
      <c r="F42" s="1021"/>
      <c r="G42" s="1021"/>
      <c r="H42" s="1021"/>
      <c r="I42" s="1021"/>
      <c r="J42" s="1021"/>
      <c r="K42" s="1021"/>
      <c r="L42" s="1021"/>
      <c r="M42" s="1060"/>
      <c r="N42" s="1021"/>
      <c r="O42" s="1021"/>
      <c r="P42" s="1021"/>
      <c r="Q42" s="1021"/>
      <c r="R42" s="1021"/>
      <c r="S42" s="1021"/>
      <c r="T42" s="1061"/>
      <c r="U42" s="1062" t="s">
        <v>1961</v>
      </c>
      <c r="V42" s="1063" t="s">
        <v>1962</v>
      </c>
      <c r="W42" s="1063" t="s">
        <v>1801</v>
      </c>
      <c r="X42" s="1064">
        <v>5</v>
      </c>
      <c r="Y42" s="1065" t="s">
        <v>625</v>
      </c>
      <c r="Z42" s="1066" t="s">
        <v>1963</v>
      </c>
      <c r="AA42" s="1067" t="s">
        <v>1854</v>
      </c>
      <c r="AB42" s="1068">
        <v>1</v>
      </c>
      <c r="AC42" s="1068" t="s">
        <v>1854</v>
      </c>
      <c r="AD42" s="1068" t="s">
        <v>1854</v>
      </c>
      <c r="AE42" s="1068" t="s">
        <v>1854</v>
      </c>
      <c r="AF42" s="1068" t="s">
        <v>1854</v>
      </c>
      <c r="AG42" s="1068" t="s">
        <v>1854</v>
      </c>
      <c r="AH42" s="1068" t="s">
        <v>1854</v>
      </c>
      <c r="AI42" s="1069">
        <f t="shared" si="0"/>
        <v>1</v>
      </c>
      <c r="AJ42" s="1070" t="s">
        <v>986</v>
      </c>
      <c r="AK42" s="1070" t="s">
        <v>964</v>
      </c>
      <c r="AL42" s="1070" t="s">
        <v>965</v>
      </c>
      <c r="AM42" s="1071" t="s">
        <v>625</v>
      </c>
      <c r="AN42" s="1065" t="s">
        <v>269</v>
      </c>
      <c r="AO42" s="1065" t="s">
        <v>4699</v>
      </c>
      <c r="AP42" s="1072">
        <v>1</v>
      </c>
      <c r="AQ42" s="1073" t="s">
        <v>966</v>
      </c>
      <c r="AR42" s="1074" t="s">
        <v>625</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961</v>
      </c>
      <c r="CE42" s="1088" t="s">
        <v>961</v>
      </c>
      <c r="CF42" s="1088" t="s">
        <v>961</v>
      </c>
      <c r="CG42" s="1088" t="s">
        <v>961</v>
      </c>
      <c r="CH42" s="1089" t="s">
        <v>961</v>
      </c>
      <c r="CI42" s="1425">
        <v>-109.5</v>
      </c>
      <c r="CJ42" s="1377">
        <v>-109.5</v>
      </c>
      <c r="CK42" s="1377">
        <v>-109.5</v>
      </c>
      <c r="CL42" s="1377">
        <v>-109.5</v>
      </c>
      <c r="CM42" s="1378">
        <v>-109.5</v>
      </c>
      <c r="CN42" s="1425">
        <v>0</v>
      </c>
      <c r="CO42" s="1377">
        <v>0</v>
      </c>
      <c r="CP42" s="1377">
        <v>0</v>
      </c>
      <c r="CQ42" s="1377">
        <v>0</v>
      </c>
      <c r="CR42" s="1378">
        <v>0</v>
      </c>
      <c r="CS42" s="1082" t="s">
        <v>1854</v>
      </c>
      <c r="CT42" s="1083" t="s">
        <v>1854</v>
      </c>
      <c r="CU42" s="1083" t="s">
        <v>1854</v>
      </c>
      <c r="CV42" s="1083" t="s">
        <v>1854</v>
      </c>
      <c r="CW42" s="1086" t="s">
        <v>1854</v>
      </c>
      <c r="CX42" s="1082" t="s">
        <v>1854</v>
      </c>
      <c r="CY42" s="1083" t="s">
        <v>1854</v>
      </c>
      <c r="CZ42" s="1083" t="s">
        <v>1854</v>
      </c>
      <c r="DA42" s="1083" t="s">
        <v>1854</v>
      </c>
      <c r="DB42" s="1086" t="s">
        <v>1854</v>
      </c>
      <c r="DC42" s="1374" t="s">
        <v>4713</v>
      </c>
      <c r="DD42" s="1375" t="s">
        <v>4713</v>
      </c>
      <c r="DE42" s="1375" t="s">
        <v>4713</v>
      </c>
      <c r="DF42" s="1375" t="s">
        <v>4713</v>
      </c>
      <c r="DG42" s="1376" t="s">
        <v>4713</v>
      </c>
      <c r="DH42" s="1216" t="s">
        <v>1854</v>
      </c>
      <c r="DI42" s="1214" t="s">
        <v>1854</v>
      </c>
      <c r="DJ42" s="1214" t="s">
        <v>1854</v>
      </c>
      <c r="DK42" s="1214" t="s">
        <v>1854</v>
      </c>
      <c r="DL42" s="1215" t="s">
        <v>1854</v>
      </c>
      <c r="DM42" s="1094">
        <v>-0.36499999999999999</v>
      </c>
      <c r="DN42" s="1224">
        <v>-0.7</v>
      </c>
      <c r="DO42" s="1095" t="s">
        <v>1854</v>
      </c>
      <c r="DP42" s="1223" t="s">
        <v>1854</v>
      </c>
      <c r="DQ42" s="1095">
        <v>0.219</v>
      </c>
      <c r="DR42" s="1095" t="s">
        <v>1854</v>
      </c>
      <c r="DS42" s="1095" t="s">
        <v>1854</v>
      </c>
      <c r="DT42" s="1223" t="s">
        <v>1854</v>
      </c>
      <c r="DU42" s="1088" t="s">
        <v>1854</v>
      </c>
      <c r="DV42" s="1097">
        <v>1</v>
      </c>
      <c r="DW42" s="1098" t="s">
        <v>1854</v>
      </c>
    </row>
    <row r="43" spans="1:127" s="399" customFormat="1" ht="15.75" customHeight="1">
      <c r="A43" s="1057" t="s">
        <v>971</v>
      </c>
      <c r="B43" s="1058">
        <v>34</v>
      </c>
      <c r="C43" s="1021"/>
      <c r="D43" s="1021"/>
      <c r="E43" s="1021"/>
      <c r="F43" s="1021"/>
      <c r="G43" s="1021"/>
      <c r="H43" s="1021"/>
      <c r="I43" s="1021"/>
      <c r="J43" s="1021"/>
      <c r="K43" s="1021"/>
      <c r="L43" s="1021"/>
      <c r="M43" s="1060"/>
      <c r="N43" s="1021"/>
      <c r="O43" s="1021"/>
      <c r="P43" s="1021"/>
      <c r="Q43" s="1021"/>
      <c r="R43" s="1021"/>
      <c r="S43" s="1021"/>
      <c r="T43" s="1061"/>
      <c r="U43" s="1062" t="s">
        <v>1965</v>
      </c>
      <c r="V43" s="1063" t="s">
        <v>1962</v>
      </c>
      <c r="W43" s="1063" t="s">
        <v>1801</v>
      </c>
      <c r="X43" s="1064">
        <v>6</v>
      </c>
      <c r="Y43" s="1065" t="s">
        <v>1814</v>
      </c>
      <c r="Z43" s="1066" t="s">
        <v>1966</v>
      </c>
      <c r="AA43" s="1067" t="s">
        <v>1854</v>
      </c>
      <c r="AB43" s="1068">
        <v>1</v>
      </c>
      <c r="AC43" s="1068" t="s">
        <v>1854</v>
      </c>
      <c r="AD43" s="1068" t="s">
        <v>1854</v>
      </c>
      <c r="AE43" s="1068" t="s">
        <v>1854</v>
      </c>
      <c r="AF43" s="1068" t="s">
        <v>1854</v>
      </c>
      <c r="AG43" s="1068" t="s">
        <v>1854</v>
      </c>
      <c r="AH43" s="1068" t="s">
        <v>1854</v>
      </c>
      <c r="AI43" s="1069">
        <f t="shared" si="0"/>
        <v>1</v>
      </c>
      <c r="AJ43" s="1070" t="s">
        <v>986</v>
      </c>
      <c r="AK43" s="1070" t="s">
        <v>964</v>
      </c>
      <c r="AL43" s="1444" t="s">
        <v>976</v>
      </c>
      <c r="AM43" s="1071" t="s">
        <v>1967</v>
      </c>
      <c r="AN43" s="1065" t="s">
        <v>2031</v>
      </c>
      <c r="AO43" s="1065" t="s">
        <v>4699</v>
      </c>
      <c r="AP43" s="1072">
        <v>1</v>
      </c>
      <c r="AQ43" s="1073" t="s">
        <v>966</v>
      </c>
      <c r="AR43" s="1074" t="s">
        <v>1814</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961</v>
      </c>
      <c r="CE43" s="1088" t="s">
        <v>961</v>
      </c>
      <c r="CF43" s="1088" t="s">
        <v>961</v>
      </c>
      <c r="CG43" s="1088" t="s">
        <v>961</v>
      </c>
      <c r="CH43" s="1089" t="s">
        <v>961</v>
      </c>
      <c r="CI43" s="1092" t="s">
        <v>1854</v>
      </c>
      <c r="CJ43" s="1090" t="s">
        <v>1854</v>
      </c>
      <c r="CK43" s="1090" t="s">
        <v>1854</v>
      </c>
      <c r="CL43" s="1090" t="s">
        <v>1854</v>
      </c>
      <c r="CM43" s="1091" t="s">
        <v>1854</v>
      </c>
      <c r="CN43" s="1092" t="s">
        <v>1854</v>
      </c>
      <c r="CO43" s="1090" t="s">
        <v>1854</v>
      </c>
      <c r="CP43" s="1090" t="s">
        <v>1854</v>
      </c>
      <c r="CQ43" s="1090" t="s">
        <v>1854</v>
      </c>
      <c r="CR43" s="1091" t="s">
        <v>1854</v>
      </c>
      <c r="CS43" s="1082" t="s">
        <v>1854</v>
      </c>
      <c r="CT43" s="1083" t="s">
        <v>1854</v>
      </c>
      <c r="CU43" s="1083" t="s">
        <v>1854</v>
      </c>
      <c r="CV43" s="1083" t="s">
        <v>1854</v>
      </c>
      <c r="CW43" s="1086" t="s">
        <v>1854</v>
      </c>
      <c r="CX43" s="1082" t="s">
        <v>1854</v>
      </c>
      <c r="CY43" s="1083" t="s">
        <v>1854</v>
      </c>
      <c r="CZ43" s="1083" t="s">
        <v>1854</v>
      </c>
      <c r="DA43" s="1083" t="s">
        <v>1854</v>
      </c>
      <c r="DB43" s="1086" t="s">
        <v>1854</v>
      </c>
      <c r="DC43" s="1083" t="s">
        <v>1854</v>
      </c>
      <c r="DD43" s="1083" t="s">
        <v>1854</v>
      </c>
      <c r="DE43" s="1083" t="s">
        <v>1854</v>
      </c>
      <c r="DF43" s="1083" t="s">
        <v>1854</v>
      </c>
      <c r="DG43" s="1086" t="s">
        <v>1854</v>
      </c>
      <c r="DH43" s="1092" t="s">
        <v>1854</v>
      </c>
      <c r="DI43" s="1083" t="s">
        <v>1854</v>
      </c>
      <c r="DJ43" s="1083" t="s">
        <v>1854</v>
      </c>
      <c r="DK43" s="1083" t="s">
        <v>1854</v>
      </c>
      <c r="DL43" s="1086" t="s">
        <v>1854</v>
      </c>
      <c r="DM43" s="1094">
        <v>-0.374</v>
      </c>
      <c r="DN43" s="1095" t="s">
        <v>1854</v>
      </c>
      <c r="DO43" s="1095" t="s">
        <v>1854</v>
      </c>
      <c r="DP43" s="1096" t="s">
        <v>1854</v>
      </c>
      <c r="DQ43" s="1095">
        <v>0.312</v>
      </c>
      <c r="DR43" s="1095" t="s">
        <v>1854</v>
      </c>
      <c r="DS43" s="1095" t="s">
        <v>1854</v>
      </c>
      <c r="DT43" s="1096" t="s">
        <v>1854</v>
      </c>
      <c r="DU43" s="1088" t="s">
        <v>1854</v>
      </c>
      <c r="DV43" s="1097">
        <v>1</v>
      </c>
      <c r="DW43" s="1098" t="s">
        <v>1854</v>
      </c>
    </row>
    <row r="44" spans="1:127" s="399" customFormat="1" ht="15.75" customHeight="1">
      <c r="A44" s="1100" t="s">
        <v>971</v>
      </c>
      <c r="B44" s="1060">
        <v>35</v>
      </c>
      <c r="C44" s="1021"/>
      <c r="D44" s="1021"/>
      <c r="E44" s="1021"/>
      <c r="F44" s="1021"/>
      <c r="G44" s="1021"/>
      <c r="H44" s="1021"/>
      <c r="I44" s="1021"/>
      <c r="J44" s="1021"/>
      <c r="K44" s="1021"/>
      <c r="L44" s="1021"/>
      <c r="M44" s="1060"/>
      <c r="N44" s="1021"/>
      <c r="O44" s="1021"/>
      <c r="P44" s="1021"/>
      <c r="Q44" s="1021"/>
      <c r="R44" s="1021"/>
      <c r="S44" s="1021"/>
      <c r="T44" s="1022"/>
      <c r="U44" s="1101" t="s">
        <v>1969</v>
      </c>
      <c r="V44" s="1102" t="s">
        <v>1949</v>
      </c>
      <c r="W44" s="1102" t="s">
        <v>1801</v>
      </c>
      <c r="X44" s="1103">
        <v>7</v>
      </c>
      <c r="Y44" s="1104" t="s">
        <v>687</v>
      </c>
      <c r="Z44" s="1105" t="s">
        <v>1970</v>
      </c>
      <c r="AA44" s="1106" t="s">
        <v>1854</v>
      </c>
      <c r="AB44" s="1107" t="s">
        <v>1854</v>
      </c>
      <c r="AC44" s="1107">
        <v>1</v>
      </c>
      <c r="AD44" s="1107" t="s">
        <v>1854</v>
      </c>
      <c r="AE44" s="1107" t="s">
        <v>1854</v>
      </c>
      <c r="AF44" s="1107" t="s">
        <v>1854</v>
      </c>
      <c r="AG44" s="1107" t="s">
        <v>1854</v>
      </c>
      <c r="AH44" s="1107" t="s">
        <v>1854</v>
      </c>
      <c r="AI44" s="1108">
        <f t="shared" si="0"/>
        <v>1</v>
      </c>
      <c r="AJ44" s="1109" t="s">
        <v>986</v>
      </c>
      <c r="AK44" s="1109" t="s">
        <v>964</v>
      </c>
      <c r="AL44" s="1109" t="s">
        <v>965</v>
      </c>
      <c r="AM44" s="1110" t="s">
        <v>1971</v>
      </c>
      <c r="AN44" s="1021" t="s">
        <v>2090</v>
      </c>
      <c r="AO44" s="1021" t="s">
        <v>4405</v>
      </c>
      <c r="AP44" s="1317">
        <v>2</v>
      </c>
      <c r="AQ44" s="1079" t="s">
        <v>977</v>
      </c>
      <c r="AR44" s="1112" t="s">
        <v>687</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961</v>
      </c>
      <c r="CE44" s="1122" t="s">
        <v>961</v>
      </c>
      <c r="CF44" s="1122" t="s">
        <v>961</v>
      </c>
      <c r="CG44" s="1122" t="s">
        <v>961</v>
      </c>
      <c r="CH44" s="1123" t="s">
        <v>961</v>
      </c>
      <c r="CI44" s="1078" t="s">
        <v>1854</v>
      </c>
      <c r="CJ44" s="1079" t="s">
        <v>1854</v>
      </c>
      <c r="CK44" s="1079" t="s">
        <v>1854</v>
      </c>
      <c r="CL44" s="1079" t="s">
        <v>1854</v>
      </c>
      <c r="CM44" s="1120" t="s">
        <v>1854</v>
      </c>
      <c r="CN44" s="1078">
        <v>3.35</v>
      </c>
      <c r="CO44" s="1079">
        <v>3.35</v>
      </c>
      <c r="CP44" s="1079">
        <v>3.35</v>
      </c>
      <c r="CQ44" s="1079">
        <v>3.35</v>
      </c>
      <c r="CR44" s="1120">
        <v>3.35</v>
      </c>
      <c r="CS44" s="1078" t="s">
        <v>1854</v>
      </c>
      <c r="CT44" s="1079" t="s">
        <v>1854</v>
      </c>
      <c r="CU44" s="1079" t="s">
        <v>1854</v>
      </c>
      <c r="CV44" s="1079" t="s">
        <v>1854</v>
      </c>
      <c r="CW44" s="1120" t="s">
        <v>1854</v>
      </c>
      <c r="CX44" s="1078" t="s">
        <v>1854</v>
      </c>
      <c r="CY44" s="1079" t="s">
        <v>1854</v>
      </c>
      <c r="CZ44" s="1079" t="s">
        <v>1854</v>
      </c>
      <c r="DA44" s="1079" t="s">
        <v>1854</v>
      </c>
      <c r="DB44" s="1120" t="s">
        <v>1854</v>
      </c>
      <c r="DC44" s="1372">
        <v>1.35</v>
      </c>
      <c r="DD44" s="1377">
        <v>1.3</v>
      </c>
      <c r="DE44" s="1372">
        <v>1.25</v>
      </c>
      <c r="DF44" s="1372">
        <v>1.1100000000000001</v>
      </c>
      <c r="DG44" s="1373">
        <v>1.01</v>
      </c>
      <c r="DH44" s="1078" t="s">
        <v>1854</v>
      </c>
      <c r="DI44" s="1079" t="s">
        <v>1854</v>
      </c>
      <c r="DJ44" s="1079" t="s">
        <v>1854</v>
      </c>
      <c r="DK44" s="1079" t="s">
        <v>1854</v>
      </c>
      <c r="DL44" s="1120" t="s">
        <v>1854</v>
      </c>
      <c r="DM44" s="2022">
        <v>-10.944000000000001</v>
      </c>
      <c r="DN44" s="1125" t="s">
        <v>1854</v>
      </c>
      <c r="DO44" s="1125" t="s">
        <v>1854</v>
      </c>
      <c r="DP44" s="1126" t="s">
        <v>1854</v>
      </c>
      <c r="DQ44" s="1125">
        <v>10.994</v>
      </c>
      <c r="DR44" s="1125" t="s">
        <v>1854</v>
      </c>
      <c r="DS44" s="1125" t="s">
        <v>1854</v>
      </c>
      <c r="DT44" s="1126" t="s">
        <v>1854</v>
      </c>
      <c r="DU44" s="1122" t="s">
        <v>1854</v>
      </c>
      <c r="DV44" s="1127">
        <v>1</v>
      </c>
      <c r="DW44" s="1128" t="s">
        <v>1854</v>
      </c>
    </row>
    <row r="45" spans="1:127" s="399" customFormat="1" ht="15.75" customHeight="1">
      <c r="A45" s="1100" t="s">
        <v>971</v>
      </c>
      <c r="B45" s="1060">
        <v>36</v>
      </c>
      <c r="C45" s="1021"/>
      <c r="D45" s="1021"/>
      <c r="E45" s="1021"/>
      <c r="F45" s="1021"/>
      <c r="G45" s="1021"/>
      <c r="H45" s="1021"/>
      <c r="I45" s="1021"/>
      <c r="J45" s="1021"/>
      <c r="K45" s="1021"/>
      <c r="L45" s="1021"/>
      <c r="M45" s="1060"/>
      <c r="N45" s="1021"/>
      <c r="O45" s="1021"/>
      <c r="P45" s="1021"/>
      <c r="Q45" s="1021"/>
      <c r="R45" s="1021"/>
      <c r="S45" s="1021"/>
      <c r="T45" s="1022"/>
      <c r="U45" s="1101" t="s">
        <v>1973</v>
      </c>
      <c r="V45" s="1102" t="s">
        <v>1974</v>
      </c>
      <c r="W45" s="1102" t="s">
        <v>1801</v>
      </c>
      <c r="X45" s="1103">
        <v>8</v>
      </c>
      <c r="Y45" s="1104" t="s">
        <v>691</v>
      </c>
      <c r="Z45" s="1105" t="s">
        <v>1975</v>
      </c>
      <c r="AA45" s="1106" t="s">
        <v>1854</v>
      </c>
      <c r="AB45" s="1107" t="s">
        <v>1854</v>
      </c>
      <c r="AC45" s="1107">
        <v>1</v>
      </c>
      <c r="AD45" s="1107" t="s">
        <v>1854</v>
      </c>
      <c r="AE45" s="1107" t="s">
        <v>1854</v>
      </c>
      <c r="AF45" s="1107" t="s">
        <v>1854</v>
      </c>
      <c r="AG45" s="1107" t="s">
        <v>1854</v>
      </c>
      <c r="AH45" s="1107" t="s">
        <v>1854</v>
      </c>
      <c r="AI45" s="1108">
        <f t="shared" si="0"/>
        <v>1</v>
      </c>
      <c r="AJ45" s="1109" t="s">
        <v>986</v>
      </c>
      <c r="AK45" s="1109" t="s">
        <v>964</v>
      </c>
      <c r="AL45" s="1109" t="s">
        <v>965</v>
      </c>
      <c r="AM45" s="1110" t="s">
        <v>691</v>
      </c>
      <c r="AN45" s="1021" t="s">
        <v>2090</v>
      </c>
      <c r="AO45" s="1021" t="s">
        <v>4714</v>
      </c>
      <c r="AP45" s="1317">
        <v>2</v>
      </c>
      <c r="AQ45" s="1079" t="s">
        <v>977</v>
      </c>
      <c r="AR45" s="1112" t="s">
        <v>691</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961</v>
      </c>
      <c r="CE45" s="1122" t="s">
        <v>961</v>
      </c>
      <c r="CF45" s="1122" t="s">
        <v>961</v>
      </c>
      <c r="CG45" s="1122" t="s">
        <v>961</v>
      </c>
      <c r="CH45" s="1123" t="s">
        <v>961</v>
      </c>
      <c r="CI45" s="1078" t="s">
        <v>1854</v>
      </c>
      <c r="CJ45" s="1079" t="s">
        <v>1854</v>
      </c>
      <c r="CK45" s="1079" t="s">
        <v>1854</v>
      </c>
      <c r="CL45" s="1079" t="s">
        <v>1854</v>
      </c>
      <c r="CM45" s="1120" t="s">
        <v>1854</v>
      </c>
      <c r="CN45" s="1213">
        <v>41.6</v>
      </c>
      <c r="CO45" s="1214">
        <v>41.6</v>
      </c>
      <c r="CP45" s="1214">
        <v>41.6</v>
      </c>
      <c r="CQ45" s="1214">
        <v>41.6</v>
      </c>
      <c r="CR45" s="1215">
        <v>41.6</v>
      </c>
      <c r="CS45" s="1078" t="s">
        <v>1854</v>
      </c>
      <c r="CT45" s="1079" t="s">
        <v>1854</v>
      </c>
      <c r="CU45" s="1079" t="s">
        <v>1854</v>
      </c>
      <c r="CV45" s="1079" t="s">
        <v>1854</v>
      </c>
      <c r="CW45" s="1120" t="s">
        <v>1854</v>
      </c>
      <c r="CX45" s="1078" t="s">
        <v>1854</v>
      </c>
      <c r="CY45" s="1079" t="s">
        <v>1854</v>
      </c>
      <c r="CZ45" s="1079" t="s">
        <v>1854</v>
      </c>
      <c r="DA45" s="1079" t="s">
        <v>1854</v>
      </c>
      <c r="DB45" s="1120" t="s">
        <v>1854</v>
      </c>
      <c r="DC45" s="1372">
        <v>9.51</v>
      </c>
      <c r="DD45" s="1372">
        <v>8.74</v>
      </c>
      <c r="DE45" s="1377">
        <v>8</v>
      </c>
      <c r="DF45" s="1377">
        <v>7.4</v>
      </c>
      <c r="DG45" s="1378">
        <v>4.5</v>
      </c>
      <c r="DH45" s="1078" t="s">
        <v>1854</v>
      </c>
      <c r="DI45" s="1079" t="s">
        <v>1854</v>
      </c>
      <c r="DJ45" s="1079" t="s">
        <v>1854</v>
      </c>
      <c r="DK45" s="1079" t="s">
        <v>1854</v>
      </c>
      <c r="DL45" s="1120" t="s">
        <v>1854</v>
      </c>
      <c r="DM45" s="1124">
        <v>-0.44500000000000001</v>
      </c>
      <c r="DN45" s="1125" t="s">
        <v>1854</v>
      </c>
      <c r="DO45" s="1125" t="s">
        <v>1854</v>
      </c>
      <c r="DP45" s="1126" t="s">
        <v>1854</v>
      </c>
      <c r="DQ45" s="1125">
        <v>0.29499999999999998</v>
      </c>
      <c r="DR45" s="1125" t="s">
        <v>1854</v>
      </c>
      <c r="DS45" s="1125" t="s">
        <v>1854</v>
      </c>
      <c r="DT45" s="1126" t="s">
        <v>1854</v>
      </c>
      <c r="DU45" s="1122" t="s">
        <v>1854</v>
      </c>
      <c r="DV45" s="1127">
        <v>1</v>
      </c>
      <c r="DW45" s="1128" t="s">
        <v>1854</v>
      </c>
    </row>
    <row r="46" spans="1:127" s="399" customFormat="1" ht="15.75" customHeight="1">
      <c r="A46" s="1100" t="s">
        <v>971</v>
      </c>
      <c r="B46" s="1060">
        <v>37</v>
      </c>
      <c r="C46" s="1021"/>
      <c r="D46" s="1021"/>
      <c r="E46" s="1021"/>
      <c r="F46" s="1021"/>
      <c r="G46" s="1021"/>
      <c r="H46" s="1021"/>
      <c r="I46" s="1021"/>
      <c r="J46" s="1021"/>
      <c r="K46" s="1021"/>
      <c r="L46" s="1021"/>
      <c r="M46" s="1060"/>
      <c r="N46" s="1021"/>
      <c r="O46" s="1021"/>
      <c r="P46" s="1021"/>
      <c r="Q46" s="1021"/>
      <c r="R46" s="1021"/>
      <c r="S46" s="1021"/>
      <c r="T46" s="1022"/>
      <c r="U46" s="1101" t="s">
        <v>1977</v>
      </c>
      <c r="V46" s="1102" t="s">
        <v>1978</v>
      </c>
      <c r="W46" s="1102" t="s">
        <v>1819</v>
      </c>
      <c r="X46" s="1103">
        <v>9</v>
      </c>
      <c r="Y46" s="1104" t="s">
        <v>491</v>
      </c>
      <c r="Z46" s="1105" t="s">
        <v>1979</v>
      </c>
      <c r="AA46" s="1106">
        <v>0.5</v>
      </c>
      <c r="AB46" s="1107">
        <v>0.5</v>
      </c>
      <c r="AC46" s="1107" t="s">
        <v>1854</v>
      </c>
      <c r="AD46" s="1107" t="s">
        <v>1854</v>
      </c>
      <c r="AE46" s="1107" t="s">
        <v>1854</v>
      </c>
      <c r="AF46" s="1107" t="s">
        <v>1854</v>
      </c>
      <c r="AG46" s="1107" t="s">
        <v>1854</v>
      </c>
      <c r="AH46" s="1107" t="s">
        <v>1854</v>
      </c>
      <c r="AI46" s="1108">
        <f t="shared" si="0"/>
        <v>1</v>
      </c>
      <c r="AJ46" s="1109" t="s">
        <v>963</v>
      </c>
      <c r="AK46" s="1109" t="s">
        <v>1854</v>
      </c>
      <c r="AL46" s="1109" t="s">
        <v>1854</v>
      </c>
      <c r="AM46" s="1110" t="s">
        <v>1822</v>
      </c>
      <c r="AN46" s="1021" t="s">
        <v>269</v>
      </c>
      <c r="AO46" s="1021" t="s">
        <v>4700</v>
      </c>
      <c r="AP46" s="1317">
        <v>1</v>
      </c>
      <c r="AQ46" s="1079" t="s">
        <v>977</v>
      </c>
      <c r="AR46" s="1112" t="s">
        <v>491</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1854</v>
      </c>
      <c r="CE46" s="1122" t="s">
        <v>1854</v>
      </c>
      <c r="CF46" s="1122" t="s">
        <v>1854</v>
      </c>
      <c r="CG46" s="1122" t="s">
        <v>1854</v>
      </c>
      <c r="CH46" s="1123" t="s">
        <v>1854</v>
      </c>
      <c r="CI46" s="1078" t="s">
        <v>1854</v>
      </c>
      <c r="CJ46" s="1079" t="s">
        <v>1854</v>
      </c>
      <c r="CK46" s="1079" t="s">
        <v>1854</v>
      </c>
      <c r="CL46" s="1079" t="s">
        <v>1854</v>
      </c>
      <c r="CM46" s="1120" t="s">
        <v>1854</v>
      </c>
      <c r="CN46" s="1078" t="s">
        <v>1854</v>
      </c>
      <c r="CO46" s="1079" t="s">
        <v>1854</v>
      </c>
      <c r="CP46" s="1079" t="s">
        <v>1854</v>
      </c>
      <c r="CQ46" s="1079" t="s">
        <v>1854</v>
      </c>
      <c r="CR46" s="1120" t="s">
        <v>1854</v>
      </c>
      <c r="CS46" s="1078" t="s">
        <v>1854</v>
      </c>
      <c r="CT46" s="1079" t="s">
        <v>1854</v>
      </c>
      <c r="CU46" s="1079" t="s">
        <v>1854</v>
      </c>
      <c r="CV46" s="1079" t="s">
        <v>1854</v>
      </c>
      <c r="CW46" s="1120" t="s">
        <v>1854</v>
      </c>
      <c r="CX46" s="1078" t="s">
        <v>1854</v>
      </c>
      <c r="CY46" s="1079" t="s">
        <v>1854</v>
      </c>
      <c r="CZ46" s="1079" t="s">
        <v>1854</v>
      </c>
      <c r="DA46" s="1079" t="s">
        <v>1854</v>
      </c>
      <c r="DB46" s="1120" t="s">
        <v>1854</v>
      </c>
      <c r="DC46" s="1079" t="s">
        <v>1854</v>
      </c>
      <c r="DD46" s="1079" t="s">
        <v>1854</v>
      </c>
      <c r="DE46" s="1079" t="s">
        <v>1854</v>
      </c>
      <c r="DF46" s="1079" t="s">
        <v>1854</v>
      </c>
      <c r="DG46" s="1120" t="s">
        <v>1854</v>
      </c>
      <c r="DH46" s="1078" t="s">
        <v>1854</v>
      </c>
      <c r="DI46" s="1079" t="s">
        <v>1854</v>
      </c>
      <c r="DJ46" s="1079" t="s">
        <v>1854</v>
      </c>
      <c r="DK46" s="1079" t="s">
        <v>1854</v>
      </c>
      <c r="DL46" s="1120" t="s">
        <v>1854</v>
      </c>
      <c r="DM46" s="1124" t="s">
        <v>1854</v>
      </c>
      <c r="DN46" s="1125" t="s">
        <v>1854</v>
      </c>
      <c r="DO46" s="1125" t="s">
        <v>1854</v>
      </c>
      <c r="DP46" s="1126" t="s">
        <v>1854</v>
      </c>
      <c r="DQ46" s="1125" t="s">
        <v>1854</v>
      </c>
      <c r="DR46" s="1125" t="s">
        <v>1854</v>
      </c>
      <c r="DS46" s="1125" t="s">
        <v>1854</v>
      </c>
      <c r="DT46" s="1126" t="s">
        <v>1854</v>
      </c>
      <c r="DU46" s="1122" t="s">
        <v>1854</v>
      </c>
      <c r="DV46" s="1127">
        <v>1</v>
      </c>
      <c r="DW46" s="1128" t="s">
        <v>1854</v>
      </c>
    </row>
    <row r="47" spans="1:127" s="399" customFormat="1" ht="15.75" customHeight="1">
      <c r="A47" s="1100" t="s">
        <v>971</v>
      </c>
      <c r="B47" s="1060">
        <v>38</v>
      </c>
      <c r="C47" s="1021"/>
      <c r="D47" s="1021"/>
      <c r="E47" s="1021"/>
      <c r="F47" s="1021"/>
      <c r="G47" s="1021"/>
      <c r="H47" s="1021"/>
      <c r="I47" s="1021"/>
      <c r="J47" s="1021"/>
      <c r="K47" s="1021"/>
      <c r="L47" s="1021"/>
      <c r="M47" s="1060"/>
      <c r="N47" s="1021"/>
      <c r="O47" s="1021"/>
      <c r="P47" s="1021"/>
      <c r="Q47" s="1021"/>
      <c r="R47" s="1021"/>
      <c r="S47" s="1021"/>
      <c r="T47" s="1022"/>
      <c r="U47" s="1101" t="s">
        <v>1981</v>
      </c>
      <c r="V47" s="1102" t="s">
        <v>1978</v>
      </c>
      <c r="W47" s="1102" t="s">
        <v>1819</v>
      </c>
      <c r="X47" s="1103">
        <v>10</v>
      </c>
      <c r="Y47" s="1104" t="s">
        <v>794</v>
      </c>
      <c r="Z47" s="1105" t="s">
        <v>1982</v>
      </c>
      <c r="AA47" s="1106" t="s">
        <v>1854</v>
      </c>
      <c r="AB47" s="1107" t="s">
        <v>1854</v>
      </c>
      <c r="AC47" s="1107">
        <v>1</v>
      </c>
      <c r="AD47" s="1107" t="s">
        <v>1854</v>
      </c>
      <c r="AE47" s="1107" t="s">
        <v>1854</v>
      </c>
      <c r="AF47" s="1107" t="s">
        <v>1854</v>
      </c>
      <c r="AG47" s="1107" t="s">
        <v>1854</v>
      </c>
      <c r="AH47" s="1107" t="s">
        <v>1854</v>
      </c>
      <c r="AI47" s="1108">
        <f t="shared" si="0"/>
        <v>1</v>
      </c>
      <c r="AJ47" s="1109" t="s">
        <v>963</v>
      </c>
      <c r="AK47" s="1109" t="s">
        <v>1854</v>
      </c>
      <c r="AL47" s="1109" t="s">
        <v>1854</v>
      </c>
      <c r="AM47" s="1110" t="s">
        <v>1822</v>
      </c>
      <c r="AN47" s="1021" t="s">
        <v>269</v>
      </c>
      <c r="AO47" s="1021" t="s">
        <v>4700</v>
      </c>
      <c r="AP47" s="1317">
        <v>2</v>
      </c>
      <c r="AQ47" s="1079" t="s">
        <v>977</v>
      </c>
      <c r="AR47" s="1112" t="s">
        <v>794</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1854</v>
      </c>
      <c r="CE47" s="1122" t="s">
        <v>1854</v>
      </c>
      <c r="CF47" s="1122" t="s">
        <v>1854</v>
      </c>
      <c r="CG47" s="1122" t="s">
        <v>1854</v>
      </c>
      <c r="CH47" s="1123" t="s">
        <v>1854</v>
      </c>
      <c r="CI47" s="1078" t="s">
        <v>1854</v>
      </c>
      <c r="CJ47" s="1079" t="s">
        <v>1854</v>
      </c>
      <c r="CK47" s="1079" t="s">
        <v>1854</v>
      </c>
      <c r="CL47" s="1079" t="s">
        <v>1854</v>
      </c>
      <c r="CM47" s="1120" t="s">
        <v>1854</v>
      </c>
      <c r="CN47" s="1078" t="s">
        <v>1854</v>
      </c>
      <c r="CO47" s="1079" t="s">
        <v>1854</v>
      </c>
      <c r="CP47" s="1079" t="s">
        <v>1854</v>
      </c>
      <c r="CQ47" s="1079" t="s">
        <v>1854</v>
      </c>
      <c r="CR47" s="1120" t="s">
        <v>1854</v>
      </c>
      <c r="CS47" s="1078" t="s">
        <v>1854</v>
      </c>
      <c r="CT47" s="1079" t="s">
        <v>1854</v>
      </c>
      <c r="CU47" s="1079" t="s">
        <v>1854</v>
      </c>
      <c r="CV47" s="1079" t="s">
        <v>1854</v>
      </c>
      <c r="CW47" s="1120" t="s">
        <v>1854</v>
      </c>
      <c r="CX47" s="1078" t="s">
        <v>1854</v>
      </c>
      <c r="CY47" s="1079" t="s">
        <v>1854</v>
      </c>
      <c r="CZ47" s="1079" t="s">
        <v>1854</v>
      </c>
      <c r="DA47" s="1079" t="s">
        <v>1854</v>
      </c>
      <c r="DB47" s="1120" t="s">
        <v>1854</v>
      </c>
      <c r="DC47" s="1079" t="s">
        <v>1854</v>
      </c>
      <c r="DD47" s="1079" t="s">
        <v>1854</v>
      </c>
      <c r="DE47" s="1079" t="s">
        <v>1854</v>
      </c>
      <c r="DF47" s="1079" t="s">
        <v>1854</v>
      </c>
      <c r="DG47" s="1120" t="s">
        <v>1854</v>
      </c>
      <c r="DH47" s="1078" t="s">
        <v>1854</v>
      </c>
      <c r="DI47" s="1079" t="s">
        <v>1854</v>
      </c>
      <c r="DJ47" s="1079" t="s">
        <v>1854</v>
      </c>
      <c r="DK47" s="1079" t="s">
        <v>1854</v>
      </c>
      <c r="DL47" s="1120" t="s">
        <v>1854</v>
      </c>
      <c r="DM47" s="1124" t="s">
        <v>1854</v>
      </c>
      <c r="DN47" s="1125" t="s">
        <v>1854</v>
      </c>
      <c r="DO47" s="1125" t="s">
        <v>1854</v>
      </c>
      <c r="DP47" s="1126" t="s">
        <v>1854</v>
      </c>
      <c r="DQ47" s="1125" t="s">
        <v>1854</v>
      </c>
      <c r="DR47" s="1125" t="s">
        <v>1854</v>
      </c>
      <c r="DS47" s="1125" t="s">
        <v>1854</v>
      </c>
      <c r="DT47" s="1126" t="s">
        <v>1854</v>
      </c>
      <c r="DU47" s="1122" t="s">
        <v>1854</v>
      </c>
      <c r="DV47" s="1127">
        <v>1</v>
      </c>
      <c r="DW47" s="1128" t="s">
        <v>1854</v>
      </c>
    </row>
    <row r="48" spans="1:127" s="399" customFormat="1" ht="15.75" customHeight="1">
      <c r="A48" s="1100" t="s">
        <v>971</v>
      </c>
      <c r="B48" s="1060">
        <v>39</v>
      </c>
      <c r="C48" s="1021"/>
      <c r="D48" s="1021"/>
      <c r="E48" s="1021"/>
      <c r="F48" s="1021"/>
      <c r="G48" s="1021"/>
      <c r="H48" s="1021"/>
      <c r="I48" s="1021"/>
      <c r="J48" s="1021"/>
      <c r="K48" s="1021"/>
      <c r="L48" s="1021"/>
      <c r="M48" s="1060"/>
      <c r="N48" s="1021"/>
      <c r="O48" s="1021"/>
      <c r="P48" s="1021"/>
      <c r="Q48" s="1021"/>
      <c r="R48" s="1021"/>
      <c r="S48" s="1021"/>
      <c r="T48" s="1022"/>
      <c r="U48" s="1101" t="s">
        <v>1984</v>
      </c>
      <c r="V48" s="1102" t="s">
        <v>1985</v>
      </c>
      <c r="W48" s="1102" t="s">
        <v>1801</v>
      </c>
      <c r="X48" s="1103">
        <v>11</v>
      </c>
      <c r="Y48" s="1104" t="s">
        <v>154</v>
      </c>
      <c r="Z48" s="1105" t="s">
        <v>1986</v>
      </c>
      <c r="AA48" s="1106" t="s">
        <v>1854</v>
      </c>
      <c r="AB48" s="1107">
        <v>1</v>
      </c>
      <c r="AC48" s="1107" t="s">
        <v>1854</v>
      </c>
      <c r="AD48" s="1107" t="s">
        <v>1854</v>
      </c>
      <c r="AE48" s="1107" t="s">
        <v>1854</v>
      </c>
      <c r="AF48" s="1107" t="s">
        <v>1854</v>
      </c>
      <c r="AG48" s="1107" t="s">
        <v>1854</v>
      </c>
      <c r="AH48" s="1107" t="s">
        <v>1854</v>
      </c>
      <c r="AI48" s="1108">
        <f t="shared" si="0"/>
        <v>1</v>
      </c>
      <c r="AJ48" s="1109" t="s">
        <v>983</v>
      </c>
      <c r="AK48" s="1109" t="s">
        <v>964</v>
      </c>
      <c r="AL48" s="1109" t="s">
        <v>965</v>
      </c>
      <c r="AM48" s="1110" t="s">
        <v>1987</v>
      </c>
      <c r="AN48" s="1021" t="s">
        <v>2090</v>
      </c>
      <c r="AO48" s="1021" t="s">
        <v>4702</v>
      </c>
      <c r="AP48" s="1318">
        <v>1</v>
      </c>
      <c r="AQ48" s="1111" t="s">
        <v>977</v>
      </c>
      <c r="AR48" s="1112" t="s">
        <v>154</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961</v>
      </c>
      <c r="CE48" s="1122" t="s">
        <v>961</v>
      </c>
      <c r="CF48" s="1122" t="s">
        <v>961</v>
      </c>
      <c r="CG48" s="1122" t="s">
        <v>961</v>
      </c>
      <c r="CH48" s="1123" t="s">
        <v>961</v>
      </c>
      <c r="CI48" s="1078" t="s">
        <v>1854</v>
      </c>
      <c r="CJ48" s="1079" t="s">
        <v>1854</v>
      </c>
      <c r="CK48" s="1079" t="s">
        <v>1854</v>
      </c>
      <c r="CL48" s="1079" t="s">
        <v>1854</v>
      </c>
      <c r="CM48" s="1120" t="s">
        <v>1854</v>
      </c>
      <c r="CN48" s="1078" t="s">
        <v>1854</v>
      </c>
      <c r="CO48" s="1079" t="s">
        <v>1854</v>
      </c>
      <c r="CP48" s="1079" t="s">
        <v>1854</v>
      </c>
      <c r="CQ48" s="1079" t="s">
        <v>1854</v>
      </c>
      <c r="CR48" s="1120" t="s">
        <v>1854</v>
      </c>
      <c r="CS48" s="1222">
        <v>150.1</v>
      </c>
      <c r="CT48" s="1220">
        <v>148.1</v>
      </c>
      <c r="CU48" s="1220">
        <v>146.19999999999999</v>
      </c>
      <c r="CV48" s="1220">
        <v>144.19999999999999</v>
      </c>
      <c r="CW48" s="1221">
        <v>142.30000000000001</v>
      </c>
      <c r="CX48" s="1078" t="s">
        <v>1854</v>
      </c>
      <c r="CY48" s="1079" t="s">
        <v>1854</v>
      </c>
      <c r="CZ48" s="1079" t="s">
        <v>1854</v>
      </c>
      <c r="DA48" s="1079" t="s">
        <v>1854</v>
      </c>
      <c r="DB48" s="1120" t="s">
        <v>1854</v>
      </c>
      <c r="DC48" s="1079" t="s">
        <v>1854</v>
      </c>
      <c r="DD48" s="1079" t="s">
        <v>1854</v>
      </c>
      <c r="DE48" s="1079" t="s">
        <v>1854</v>
      </c>
      <c r="DF48" s="1079" t="s">
        <v>1854</v>
      </c>
      <c r="DG48" s="1120" t="s">
        <v>1854</v>
      </c>
      <c r="DH48" s="1078" t="s">
        <v>1854</v>
      </c>
      <c r="DI48" s="1079" t="s">
        <v>1854</v>
      </c>
      <c r="DJ48" s="1079" t="s">
        <v>1854</v>
      </c>
      <c r="DK48" s="1079" t="s">
        <v>1854</v>
      </c>
      <c r="DL48" s="1120" t="s">
        <v>1854</v>
      </c>
      <c r="DM48" s="1124">
        <v>-0.16500000000000001</v>
      </c>
      <c r="DN48" s="1125" t="s">
        <v>1854</v>
      </c>
      <c r="DO48" s="1125" t="s">
        <v>1854</v>
      </c>
      <c r="DP48" s="1126" t="s">
        <v>1854</v>
      </c>
      <c r="DQ48" s="1125" t="s">
        <v>1854</v>
      </c>
      <c r="DR48" s="1125" t="s">
        <v>1854</v>
      </c>
      <c r="DS48" s="1125" t="s">
        <v>1854</v>
      </c>
      <c r="DT48" s="1126" t="s">
        <v>1854</v>
      </c>
      <c r="DU48" s="1122" t="s">
        <v>1854</v>
      </c>
      <c r="DV48" s="1127">
        <v>1</v>
      </c>
      <c r="DW48" s="1128" t="s">
        <v>1854</v>
      </c>
    </row>
    <row r="49" spans="1:127" s="399" customFormat="1" ht="15.75" customHeight="1">
      <c r="A49" s="1100" t="s">
        <v>971</v>
      </c>
      <c r="B49" s="1060">
        <v>40</v>
      </c>
      <c r="C49" s="1021"/>
      <c r="D49" s="1021"/>
      <c r="E49" s="1021"/>
      <c r="F49" s="1021"/>
      <c r="G49" s="1021"/>
      <c r="H49" s="1021"/>
      <c r="I49" s="1021"/>
      <c r="J49" s="1021"/>
      <c r="K49" s="1021"/>
      <c r="L49" s="1021"/>
      <c r="M49" s="1060"/>
      <c r="N49" s="1021"/>
      <c r="O49" s="1021"/>
      <c r="P49" s="1021"/>
      <c r="Q49" s="1021"/>
      <c r="R49" s="1021"/>
      <c r="S49" s="1021"/>
      <c r="T49" s="1022"/>
      <c r="U49" s="1101" t="s">
        <v>1989</v>
      </c>
      <c r="V49" s="1102" t="s">
        <v>1985</v>
      </c>
      <c r="W49" s="1102" t="s">
        <v>1819</v>
      </c>
      <c r="X49" s="1103">
        <v>12</v>
      </c>
      <c r="Y49" s="1104" t="s">
        <v>160</v>
      </c>
      <c r="Z49" s="1105" t="s">
        <v>1990</v>
      </c>
      <c r="AA49" s="1106" t="s">
        <v>1854</v>
      </c>
      <c r="AB49" s="1107">
        <v>1</v>
      </c>
      <c r="AC49" s="1107" t="s">
        <v>1854</v>
      </c>
      <c r="AD49" s="1107" t="s">
        <v>1854</v>
      </c>
      <c r="AE49" s="1107" t="s">
        <v>1854</v>
      </c>
      <c r="AF49" s="1107" t="s">
        <v>1854</v>
      </c>
      <c r="AG49" s="1107" t="s">
        <v>1854</v>
      </c>
      <c r="AH49" s="1107" t="s">
        <v>1854</v>
      </c>
      <c r="AI49" s="1108">
        <f t="shared" si="0"/>
        <v>1</v>
      </c>
      <c r="AJ49" s="1109" t="s">
        <v>983</v>
      </c>
      <c r="AK49" s="1109" t="s">
        <v>964</v>
      </c>
      <c r="AL49" s="1109" t="s">
        <v>965</v>
      </c>
      <c r="AM49" s="1110" t="s">
        <v>1759</v>
      </c>
      <c r="AN49" s="1021" t="s">
        <v>269</v>
      </c>
      <c r="AO49" s="1021" t="s">
        <v>4701</v>
      </c>
      <c r="AP49" s="1317">
        <v>2</v>
      </c>
      <c r="AQ49" s="1079" t="s">
        <v>977</v>
      </c>
      <c r="AR49" s="1112" t="s">
        <v>160</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961</v>
      </c>
      <c r="CE49" s="1122" t="s">
        <v>961</v>
      </c>
      <c r="CF49" s="1122" t="s">
        <v>961</v>
      </c>
      <c r="CG49" s="1122" t="s">
        <v>961</v>
      </c>
      <c r="CH49" s="1123" t="s">
        <v>961</v>
      </c>
      <c r="CI49" s="1078" t="s">
        <v>1854</v>
      </c>
      <c r="CJ49" s="1079" t="s">
        <v>1854</v>
      </c>
      <c r="CK49" s="1079" t="s">
        <v>1854</v>
      </c>
      <c r="CL49" s="1079" t="s">
        <v>1854</v>
      </c>
      <c r="CM49" s="1120" t="s">
        <v>1854</v>
      </c>
      <c r="CN49" s="1078">
        <v>5.22</v>
      </c>
      <c r="CO49" s="1079">
        <v>5.22</v>
      </c>
      <c r="CP49" s="1079">
        <v>5.22</v>
      </c>
      <c r="CQ49" s="1079">
        <v>5.22</v>
      </c>
      <c r="CR49" s="1120">
        <v>5.22</v>
      </c>
      <c r="CS49" s="1216">
        <v>2.81</v>
      </c>
      <c r="CT49" s="1217">
        <v>2.81</v>
      </c>
      <c r="CU49" s="1217">
        <v>2.81</v>
      </c>
      <c r="CV49" s="1217">
        <v>2.81</v>
      </c>
      <c r="CW49" s="1219">
        <v>2.81</v>
      </c>
      <c r="CX49" s="1078" t="s">
        <v>1854</v>
      </c>
      <c r="CY49" s="1079" t="s">
        <v>1854</v>
      </c>
      <c r="CZ49" s="1079" t="s">
        <v>1854</v>
      </c>
      <c r="DA49" s="1079" t="s">
        <v>1854</v>
      </c>
      <c r="DB49" s="1120" t="s">
        <v>1854</v>
      </c>
      <c r="DC49" s="1079" t="s">
        <v>1854</v>
      </c>
      <c r="DD49" s="1079" t="s">
        <v>1854</v>
      </c>
      <c r="DE49" s="1079" t="s">
        <v>1854</v>
      </c>
      <c r="DF49" s="1079" t="s">
        <v>1854</v>
      </c>
      <c r="DG49" s="1120" t="s">
        <v>1854</v>
      </c>
      <c r="DH49" s="1078" t="s">
        <v>1854</v>
      </c>
      <c r="DI49" s="1079" t="s">
        <v>1854</v>
      </c>
      <c r="DJ49" s="1079" t="s">
        <v>1854</v>
      </c>
      <c r="DK49" s="1079" t="s">
        <v>1854</v>
      </c>
      <c r="DL49" s="1120" t="s">
        <v>1854</v>
      </c>
      <c r="DM49" s="1124">
        <v>-1.3240000000000001</v>
      </c>
      <c r="DN49" s="1125" t="s">
        <v>1854</v>
      </c>
      <c r="DO49" s="1125" t="s">
        <v>1854</v>
      </c>
      <c r="DP49" s="1126" t="s">
        <v>1854</v>
      </c>
      <c r="DQ49" s="1125" t="s">
        <v>1854</v>
      </c>
      <c r="DR49" s="1125" t="s">
        <v>1854</v>
      </c>
      <c r="DS49" s="1125" t="s">
        <v>1854</v>
      </c>
      <c r="DT49" s="1126" t="s">
        <v>1854</v>
      </c>
      <c r="DU49" s="1122" t="s">
        <v>1854</v>
      </c>
      <c r="DV49" s="1127">
        <v>1</v>
      </c>
      <c r="DW49" s="1128" t="s">
        <v>1854</v>
      </c>
    </row>
    <row r="50" spans="1:127" s="399" customFormat="1" ht="15.75" customHeight="1">
      <c r="A50" s="1100" t="s">
        <v>971</v>
      </c>
      <c r="B50" s="1060">
        <v>41</v>
      </c>
      <c r="C50" s="1021"/>
      <c r="D50" s="1021"/>
      <c r="E50" s="1021"/>
      <c r="F50" s="1021"/>
      <c r="G50" s="1021"/>
      <c r="H50" s="1021"/>
      <c r="I50" s="1021"/>
      <c r="J50" s="1021"/>
      <c r="K50" s="1021"/>
      <c r="L50" s="1021"/>
      <c r="M50" s="1060"/>
      <c r="N50" s="1021"/>
      <c r="O50" s="1021"/>
      <c r="P50" s="1021"/>
      <c r="Q50" s="1021"/>
      <c r="R50" s="1021"/>
      <c r="S50" s="1021"/>
      <c r="T50" s="1022"/>
      <c r="U50" s="1101" t="s">
        <v>1992</v>
      </c>
      <c r="V50" s="1102" t="s">
        <v>1985</v>
      </c>
      <c r="W50" s="1102" t="s">
        <v>1801</v>
      </c>
      <c r="X50" s="1103">
        <v>13</v>
      </c>
      <c r="Y50" s="1104" t="s">
        <v>698</v>
      </c>
      <c r="Z50" s="1105" t="s">
        <v>1993</v>
      </c>
      <c r="AA50" s="1106" t="s">
        <v>1854</v>
      </c>
      <c r="AB50" s="1107" t="s">
        <v>1854</v>
      </c>
      <c r="AC50" s="1107">
        <v>1</v>
      </c>
      <c r="AD50" s="1107" t="s">
        <v>1854</v>
      </c>
      <c r="AE50" s="1107" t="s">
        <v>1854</v>
      </c>
      <c r="AF50" s="1107" t="s">
        <v>1854</v>
      </c>
      <c r="AG50" s="1107" t="s">
        <v>1854</v>
      </c>
      <c r="AH50" s="1107" t="s">
        <v>1854</v>
      </c>
      <c r="AI50" s="1108">
        <f t="shared" si="0"/>
        <v>1</v>
      </c>
      <c r="AJ50" s="1109" t="s">
        <v>983</v>
      </c>
      <c r="AK50" s="1109" t="s">
        <v>964</v>
      </c>
      <c r="AL50" s="1109" t="s">
        <v>965</v>
      </c>
      <c r="AM50" s="1110" t="s">
        <v>1994</v>
      </c>
      <c r="AN50" s="1021" t="s">
        <v>2090</v>
      </c>
      <c r="AO50" s="1021" t="s">
        <v>4715</v>
      </c>
      <c r="AP50" s="1318">
        <v>2</v>
      </c>
      <c r="AQ50" s="1111" t="s">
        <v>977</v>
      </c>
      <c r="AR50" s="1112" t="s">
        <v>698</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961</v>
      </c>
      <c r="CE50" s="1122" t="s">
        <v>961</v>
      </c>
      <c r="CF50" s="1122" t="s">
        <v>961</v>
      </c>
      <c r="CG50" s="1122" t="s">
        <v>961</v>
      </c>
      <c r="CH50" s="1123" t="s">
        <v>961</v>
      </c>
      <c r="CI50" s="1078" t="s">
        <v>1854</v>
      </c>
      <c r="CJ50" s="1079" t="s">
        <v>1854</v>
      </c>
      <c r="CK50" s="1079" t="s">
        <v>1854</v>
      </c>
      <c r="CL50" s="1079" t="s">
        <v>1854</v>
      </c>
      <c r="CM50" s="1120" t="s">
        <v>1854</v>
      </c>
      <c r="CN50" s="1078">
        <v>7.86</v>
      </c>
      <c r="CO50" s="1079">
        <v>7.86</v>
      </c>
      <c r="CP50" s="1079">
        <v>7.76</v>
      </c>
      <c r="CQ50" s="1079">
        <v>7.76</v>
      </c>
      <c r="CR50" s="1120">
        <v>7.76</v>
      </c>
      <c r="CS50" s="1078" t="s">
        <v>1854</v>
      </c>
      <c r="CT50" s="1079" t="s">
        <v>1854</v>
      </c>
      <c r="CU50" s="1079" t="s">
        <v>1854</v>
      </c>
      <c r="CV50" s="1079" t="s">
        <v>1854</v>
      </c>
      <c r="CW50" s="1120" t="s">
        <v>1854</v>
      </c>
      <c r="CX50" s="1078" t="s">
        <v>1854</v>
      </c>
      <c r="CY50" s="1079" t="s">
        <v>1854</v>
      </c>
      <c r="CZ50" s="1079" t="s">
        <v>1854</v>
      </c>
      <c r="DA50" s="1079" t="s">
        <v>1854</v>
      </c>
      <c r="DB50" s="1120" t="s">
        <v>1854</v>
      </c>
      <c r="DC50" s="1079" t="s">
        <v>1854</v>
      </c>
      <c r="DD50" s="1079" t="s">
        <v>1854</v>
      </c>
      <c r="DE50" s="1079" t="s">
        <v>1854</v>
      </c>
      <c r="DF50" s="1079" t="s">
        <v>1854</v>
      </c>
      <c r="DG50" s="1120" t="s">
        <v>1854</v>
      </c>
      <c r="DH50" s="1078" t="s">
        <v>1854</v>
      </c>
      <c r="DI50" s="1079" t="s">
        <v>1854</v>
      </c>
      <c r="DJ50" s="1079" t="s">
        <v>1854</v>
      </c>
      <c r="DK50" s="1079" t="s">
        <v>1854</v>
      </c>
      <c r="DL50" s="1120" t="s">
        <v>1854</v>
      </c>
      <c r="DM50" s="1124">
        <v>-2.298</v>
      </c>
      <c r="DN50" s="1125" t="s">
        <v>1854</v>
      </c>
      <c r="DO50" s="1125" t="s">
        <v>1854</v>
      </c>
      <c r="DP50" s="1126" t="s">
        <v>1854</v>
      </c>
      <c r="DQ50" s="1125" t="s">
        <v>1854</v>
      </c>
      <c r="DR50" s="1125" t="s">
        <v>1854</v>
      </c>
      <c r="DS50" s="1125" t="s">
        <v>1854</v>
      </c>
      <c r="DT50" s="1126" t="s">
        <v>1854</v>
      </c>
      <c r="DU50" s="1122" t="s">
        <v>1854</v>
      </c>
      <c r="DV50" s="1127">
        <v>1</v>
      </c>
      <c r="DW50" s="1128" t="s">
        <v>1854</v>
      </c>
    </row>
    <row r="51" spans="1:127" s="399" customFormat="1" ht="15.75" customHeight="1">
      <c r="A51" s="1100" t="s">
        <v>971</v>
      </c>
      <c r="B51" s="1060">
        <v>42</v>
      </c>
      <c r="C51" s="1021"/>
      <c r="D51" s="1021"/>
      <c r="E51" s="1021"/>
      <c r="F51" s="1021"/>
      <c r="G51" s="1021"/>
      <c r="H51" s="1021"/>
      <c r="I51" s="1021"/>
      <c r="J51" s="1021"/>
      <c r="K51" s="1021"/>
      <c r="L51" s="1021"/>
      <c r="M51" s="1060"/>
      <c r="N51" s="1021"/>
      <c r="O51" s="1021"/>
      <c r="P51" s="1021"/>
      <c r="Q51" s="1021"/>
      <c r="R51" s="1021"/>
      <c r="S51" s="1021"/>
      <c r="T51" s="1022"/>
      <c r="U51" s="1101" t="s">
        <v>1996</v>
      </c>
      <c r="V51" s="1102" t="s">
        <v>1985</v>
      </c>
      <c r="W51" s="1102" t="s">
        <v>1801</v>
      </c>
      <c r="X51" s="1103">
        <v>14</v>
      </c>
      <c r="Y51" s="1104" t="s">
        <v>1016</v>
      </c>
      <c r="Z51" s="1105" t="s">
        <v>1997</v>
      </c>
      <c r="AA51" s="1106" t="s">
        <v>1854</v>
      </c>
      <c r="AB51" s="1107">
        <v>0.39</v>
      </c>
      <c r="AC51" s="1107">
        <v>0.61</v>
      </c>
      <c r="AD51" s="1107" t="s">
        <v>1854</v>
      </c>
      <c r="AE51" s="1107" t="s">
        <v>1854</v>
      </c>
      <c r="AF51" s="1107" t="s">
        <v>1854</v>
      </c>
      <c r="AG51" s="1107" t="s">
        <v>1854</v>
      </c>
      <c r="AH51" s="1107" t="s">
        <v>1854</v>
      </c>
      <c r="AI51" s="1108">
        <f t="shared" si="0"/>
        <v>1</v>
      </c>
      <c r="AJ51" s="1109" t="s">
        <v>983</v>
      </c>
      <c r="AK51" s="1109" t="s">
        <v>964</v>
      </c>
      <c r="AL51" s="1109" t="s">
        <v>965</v>
      </c>
      <c r="AM51" s="1110" t="s">
        <v>1998</v>
      </c>
      <c r="AN51" s="1021" t="s">
        <v>269</v>
      </c>
      <c r="AO51" s="1021" t="s">
        <v>2362</v>
      </c>
      <c r="AP51" s="1317">
        <v>2</v>
      </c>
      <c r="AQ51" s="1079" t="s">
        <v>966</v>
      </c>
      <c r="AR51" s="1112" t="s">
        <v>1016</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961</v>
      </c>
      <c r="CE51" s="1122" t="s">
        <v>961</v>
      </c>
      <c r="CF51" s="1122" t="s">
        <v>961</v>
      </c>
      <c r="CG51" s="1122" t="s">
        <v>961</v>
      </c>
      <c r="CH51" s="1123" t="s">
        <v>961</v>
      </c>
      <c r="CI51" s="1078" t="s">
        <v>1854</v>
      </c>
      <c r="CJ51" s="1079" t="s">
        <v>1854</v>
      </c>
      <c r="CK51" s="1079" t="s">
        <v>1854</v>
      </c>
      <c r="CL51" s="1079" t="s">
        <v>1854</v>
      </c>
      <c r="CM51" s="1120" t="s">
        <v>1854</v>
      </c>
      <c r="CN51" s="1078">
        <v>95.4</v>
      </c>
      <c r="CO51" s="1079">
        <v>95.4</v>
      </c>
      <c r="CP51" s="1079">
        <v>95.4</v>
      </c>
      <c r="CQ51" s="1079">
        <v>95.4</v>
      </c>
      <c r="CR51" s="1120">
        <v>95.4</v>
      </c>
      <c r="CS51" s="1078">
        <v>99</v>
      </c>
      <c r="CT51" s="1079">
        <v>99</v>
      </c>
      <c r="CU51" s="1079">
        <v>99</v>
      </c>
      <c r="CV51" s="1079">
        <v>99</v>
      </c>
      <c r="CW51" s="1120">
        <v>99</v>
      </c>
      <c r="CX51" s="1078" t="s">
        <v>1854</v>
      </c>
      <c r="CY51" s="1079" t="s">
        <v>1854</v>
      </c>
      <c r="CZ51" s="1079" t="s">
        <v>1854</v>
      </c>
      <c r="DA51" s="1079" t="s">
        <v>1854</v>
      </c>
      <c r="DB51" s="1120" t="s">
        <v>1854</v>
      </c>
      <c r="DC51" s="1079" t="s">
        <v>1854</v>
      </c>
      <c r="DD51" s="1079" t="s">
        <v>1854</v>
      </c>
      <c r="DE51" s="1079" t="s">
        <v>1854</v>
      </c>
      <c r="DF51" s="1079" t="s">
        <v>1854</v>
      </c>
      <c r="DG51" s="1120" t="s">
        <v>1854</v>
      </c>
      <c r="DH51" s="1078" t="s">
        <v>1854</v>
      </c>
      <c r="DI51" s="1079" t="s">
        <v>1854</v>
      </c>
      <c r="DJ51" s="1079" t="s">
        <v>1854</v>
      </c>
      <c r="DK51" s="1079" t="s">
        <v>1854</v>
      </c>
      <c r="DL51" s="1120" t="s">
        <v>1854</v>
      </c>
      <c r="DM51" s="1124">
        <v>-1.3480000000000001</v>
      </c>
      <c r="DN51" s="1125" t="s">
        <v>1854</v>
      </c>
      <c r="DO51" s="1125" t="s">
        <v>1854</v>
      </c>
      <c r="DP51" s="1126" t="s">
        <v>1854</v>
      </c>
      <c r="DQ51" s="1125" t="s">
        <v>1854</v>
      </c>
      <c r="DR51" s="1125" t="s">
        <v>1854</v>
      </c>
      <c r="DS51" s="1125" t="s">
        <v>1854</v>
      </c>
      <c r="DT51" s="1126" t="s">
        <v>1854</v>
      </c>
      <c r="DU51" s="1122" t="s">
        <v>1854</v>
      </c>
      <c r="DV51" s="1127">
        <v>1</v>
      </c>
      <c r="DW51" s="1128" t="s">
        <v>1854</v>
      </c>
    </row>
    <row r="52" spans="1:127" s="399" customFormat="1" ht="15.75" customHeight="1">
      <c r="A52" s="1100" t="s">
        <v>971</v>
      </c>
      <c r="B52" s="1060">
        <v>43</v>
      </c>
      <c r="C52" s="1021"/>
      <c r="D52" s="1021"/>
      <c r="E52" s="1021"/>
      <c r="F52" s="1021"/>
      <c r="G52" s="1021"/>
      <c r="H52" s="1021"/>
      <c r="I52" s="1021"/>
      <c r="J52" s="1021"/>
      <c r="K52" s="1021"/>
      <c r="L52" s="1021"/>
      <c r="M52" s="1060"/>
      <c r="N52" s="1021"/>
      <c r="O52" s="1021"/>
      <c r="P52" s="1021"/>
      <c r="Q52" s="1021"/>
      <c r="R52" s="1021"/>
      <c r="S52" s="1021"/>
      <c r="T52" s="1022"/>
      <c r="U52" s="1101" t="s">
        <v>2000</v>
      </c>
      <c r="V52" s="1102" t="s">
        <v>1978</v>
      </c>
      <c r="W52" s="1102" t="s">
        <v>1808</v>
      </c>
      <c r="X52" s="1103">
        <v>15</v>
      </c>
      <c r="Y52" s="1104" t="s">
        <v>2001</v>
      </c>
      <c r="Z52" s="1105" t="s">
        <v>2002</v>
      </c>
      <c r="AA52" s="1106" t="s">
        <v>1854</v>
      </c>
      <c r="AB52" s="1107">
        <v>1</v>
      </c>
      <c r="AC52" s="1107" t="s">
        <v>1854</v>
      </c>
      <c r="AD52" s="1107" t="s">
        <v>1854</v>
      </c>
      <c r="AE52" s="1107" t="s">
        <v>1854</v>
      </c>
      <c r="AF52" s="1107" t="s">
        <v>1854</v>
      </c>
      <c r="AG52" s="1107" t="s">
        <v>1854</v>
      </c>
      <c r="AH52" s="1107" t="s">
        <v>1854</v>
      </c>
      <c r="AI52" s="1108">
        <f t="shared" si="0"/>
        <v>1</v>
      </c>
      <c r="AJ52" s="1109" t="s">
        <v>983</v>
      </c>
      <c r="AK52" s="1109" t="s">
        <v>4716</v>
      </c>
      <c r="AL52" s="1109" t="s">
        <v>965</v>
      </c>
      <c r="AM52" s="1110" t="s">
        <v>1822</v>
      </c>
      <c r="AN52" s="1021" t="s">
        <v>269</v>
      </c>
      <c r="AO52" s="1021" t="s">
        <v>2003</v>
      </c>
      <c r="AP52" s="1073">
        <v>1</v>
      </c>
      <c r="AQ52" s="1111" t="s">
        <v>977</v>
      </c>
      <c r="AR52" s="1112" t="s">
        <v>1854</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971</v>
      </c>
      <c r="B53" s="1060">
        <v>44</v>
      </c>
      <c r="C53" s="1021"/>
      <c r="D53" s="1021"/>
      <c r="E53" s="1021"/>
      <c r="F53" s="1021"/>
      <c r="G53" s="1021"/>
      <c r="H53" s="1021"/>
      <c r="I53" s="1021"/>
      <c r="J53" s="1021"/>
      <c r="K53" s="1021"/>
      <c r="L53" s="1021"/>
      <c r="M53" s="1060"/>
      <c r="N53" s="1021"/>
      <c r="O53" s="1021"/>
      <c r="P53" s="1021"/>
      <c r="Q53" s="1021"/>
      <c r="R53" s="1021"/>
      <c r="S53" s="1021"/>
      <c r="T53" s="1022"/>
      <c r="U53" s="1101" t="s">
        <v>2004</v>
      </c>
      <c r="V53" s="1102" t="s">
        <v>1985</v>
      </c>
      <c r="W53" s="1102" t="s">
        <v>1801</v>
      </c>
      <c r="X53" s="1103">
        <v>16</v>
      </c>
      <c r="Y53" s="1104" t="s">
        <v>2005</v>
      </c>
      <c r="Z53" s="1105" t="s">
        <v>2006</v>
      </c>
      <c r="AA53" s="1106" t="s">
        <v>1854</v>
      </c>
      <c r="AB53" s="1107">
        <v>1</v>
      </c>
      <c r="AC53" s="1107" t="s">
        <v>1854</v>
      </c>
      <c r="AD53" s="1107" t="s">
        <v>1854</v>
      </c>
      <c r="AE53" s="1107" t="s">
        <v>1854</v>
      </c>
      <c r="AF53" s="1107" t="s">
        <v>1854</v>
      </c>
      <c r="AG53" s="1107" t="s">
        <v>1854</v>
      </c>
      <c r="AH53" s="1107" t="s">
        <v>1854</v>
      </c>
      <c r="AI53" s="1108">
        <f t="shared" si="0"/>
        <v>1</v>
      </c>
      <c r="AJ53" s="1109" t="s">
        <v>986</v>
      </c>
      <c r="AK53" s="1109" t="s">
        <v>964</v>
      </c>
      <c r="AL53" s="1109" t="s">
        <v>965</v>
      </c>
      <c r="AM53" s="1110" t="s">
        <v>1897</v>
      </c>
      <c r="AN53" s="1021" t="s">
        <v>2090</v>
      </c>
      <c r="AO53" s="1021" t="s">
        <v>4704</v>
      </c>
      <c r="AP53" s="1073">
        <v>0</v>
      </c>
      <c r="AQ53" s="1111" t="s">
        <v>977</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971</v>
      </c>
      <c r="B54" s="1060">
        <v>45</v>
      </c>
      <c r="C54" s="1021"/>
      <c r="D54" s="1021"/>
      <c r="E54" s="1021"/>
      <c r="F54" s="1021"/>
      <c r="G54" s="1021"/>
      <c r="H54" s="1021"/>
      <c r="I54" s="1021"/>
      <c r="J54" s="1021"/>
      <c r="K54" s="1021"/>
      <c r="L54" s="1021"/>
      <c r="M54" s="1060"/>
      <c r="N54" s="1021"/>
      <c r="O54" s="1021"/>
      <c r="P54" s="1021"/>
      <c r="Q54" s="1021"/>
      <c r="R54" s="1021"/>
      <c r="S54" s="1021"/>
      <c r="T54" s="1022"/>
      <c r="U54" s="1101" t="s">
        <v>2007</v>
      </c>
      <c r="V54" s="1102" t="s">
        <v>1985</v>
      </c>
      <c r="W54" s="1102" t="s">
        <v>1801</v>
      </c>
      <c r="X54" s="1103">
        <v>17</v>
      </c>
      <c r="Y54" s="1104" t="s">
        <v>2008</v>
      </c>
      <c r="Z54" s="1105" t="s">
        <v>2009</v>
      </c>
      <c r="AA54" s="1106" t="s">
        <v>1854</v>
      </c>
      <c r="AB54" s="1107" t="s">
        <v>1854</v>
      </c>
      <c r="AC54" s="1107">
        <v>1</v>
      </c>
      <c r="AD54" s="1107" t="s">
        <v>1854</v>
      </c>
      <c r="AE54" s="1107" t="s">
        <v>1854</v>
      </c>
      <c r="AF54" s="1107" t="s">
        <v>1854</v>
      </c>
      <c r="AG54" s="1107" t="s">
        <v>1854</v>
      </c>
      <c r="AH54" s="1107" t="s">
        <v>1854</v>
      </c>
      <c r="AI54" s="1108">
        <f t="shared" si="0"/>
        <v>1</v>
      </c>
      <c r="AJ54" s="1109" t="s">
        <v>986</v>
      </c>
      <c r="AK54" s="1109" t="s">
        <v>964</v>
      </c>
      <c r="AL54" s="1109" t="s">
        <v>965</v>
      </c>
      <c r="AM54" s="1110" t="s">
        <v>1971</v>
      </c>
      <c r="AN54" s="1021" t="s">
        <v>2090</v>
      </c>
      <c r="AO54" s="1021" t="s">
        <v>4405</v>
      </c>
      <c r="AP54" s="1073">
        <v>0</v>
      </c>
      <c r="AQ54" s="1111" t="s">
        <v>977</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971</v>
      </c>
      <c r="B55" s="1060">
        <v>46</v>
      </c>
      <c r="C55" s="1021"/>
      <c r="D55" s="1021"/>
      <c r="E55" s="1021"/>
      <c r="F55" s="1021"/>
      <c r="G55" s="1021"/>
      <c r="H55" s="1021"/>
      <c r="I55" s="1021"/>
      <c r="J55" s="1021"/>
      <c r="K55" s="1021"/>
      <c r="L55" s="1021"/>
      <c r="M55" s="1060"/>
      <c r="N55" s="1021"/>
      <c r="O55" s="1021"/>
      <c r="P55" s="1021"/>
      <c r="Q55" s="1021"/>
      <c r="R55" s="1021"/>
      <c r="S55" s="1021"/>
      <c r="T55" s="1022"/>
      <c r="U55" s="1101" t="s">
        <v>2012</v>
      </c>
      <c r="V55" s="1102" t="s">
        <v>1985</v>
      </c>
      <c r="W55" s="1102" t="s">
        <v>1801</v>
      </c>
      <c r="X55" s="1103">
        <v>18</v>
      </c>
      <c r="Y55" s="1104" t="s">
        <v>2013</v>
      </c>
      <c r="Z55" s="1105" t="s">
        <v>2014</v>
      </c>
      <c r="AA55" s="1106" t="s">
        <v>1854</v>
      </c>
      <c r="AB55" s="1107">
        <v>1</v>
      </c>
      <c r="AC55" s="1107" t="s">
        <v>1854</v>
      </c>
      <c r="AD55" s="1107" t="s">
        <v>1854</v>
      </c>
      <c r="AE55" s="1107" t="s">
        <v>1854</v>
      </c>
      <c r="AF55" s="1107" t="s">
        <v>1854</v>
      </c>
      <c r="AG55" s="1107" t="s">
        <v>1854</v>
      </c>
      <c r="AH55" s="1107" t="s">
        <v>1854</v>
      </c>
      <c r="AI55" s="1108">
        <f t="shared" si="0"/>
        <v>1</v>
      </c>
      <c r="AJ55" s="1109" t="s">
        <v>963</v>
      </c>
      <c r="AK55" s="1109" t="s">
        <v>1854</v>
      </c>
      <c r="AL55" s="1109" t="s">
        <v>1854</v>
      </c>
      <c r="AM55" s="1110" t="s">
        <v>1987</v>
      </c>
      <c r="AN55" s="1021" t="s">
        <v>990</v>
      </c>
      <c r="AO55" s="1021" t="s">
        <v>2015</v>
      </c>
      <c r="AP55" s="1073">
        <v>0</v>
      </c>
      <c r="AQ55" s="1111" t="s">
        <v>977</v>
      </c>
      <c r="AR55" s="1112" t="s">
        <v>1854</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971</v>
      </c>
      <c r="B56" s="1060">
        <v>47</v>
      </c>
      <c r="C56" s="1021"/>
      <c r="D56" s="1021"/>
      <c r="E56" s="1021"/>
      <c r="F56" s="1021"/>
      <c r="G56" s="1021"/>
      <c r="H56" s="1021"/>
      <c r="I56" s="1021"/>
      <c r="J56" s="1021"/>
      <c r="K56" s="1021"/>
      <c r="L56" s="1021"/>
      <c r="M56" s="1060"/>
      <c r="N56" s="1021"/>
      <c r="O56" s="1021"/>
      <c r="P56" s="1021"/>
      <c r="Q56" s="1021"/>
      <c r="R56" s="1021"/>
      <c r="S56" s="1021"/>
      <c r="T56" s="1022"/>
      <c r="U56" s="1101" t="s">
        <v>2016</v>
      </c>
      <c r="V56" s="1102" t="s">
        <v>1974</v>
      </c>
      <c r="W56" s="1102" t="s">
        <v>1801</v>
      </c>
      <c r="X56" s="1103">
        <v>19</v>
      </c>
      <c r="Y56" s="1104" t="s">
        <v>2017</v>
      </c>
      <c r="Z56" s="1105" t="s">
        <v>2018</v>
      </c>
      <c r="AA56" s="1106" t="s">
        <v>1854</v>
      </c>
      <c r="AB56" s="1107" t="s">
        <v>1854</v>
      </c>
      <c r="AC56" s="1107">
        <v>1</v>
      </c>
      <c r="AD56" s="1107" t="s">
        <v>1854</v>
      </c>
      <c r="AE56" s="1107" t="s">
        <v>1854</v>
      </c>
      <c r="AF56" s="1107" t="s">
        <v>1854</v>
      </c>
      <c r="AG56" s="1107" t="s">
        <v>1854</v>
      </c>
      <c r="AH56" s="1107" t="s">
        <v>1854</v>
      </c>
      <c r="AI56" s="1108">
        <f t="shared" si="0"/>
        <v>1</v>
      </c>
      <c r="AJ56" s="1109" t="s">
        <v>986</v>
      </c>
      <c r="AK56" s="1109" t="s">
        <v>964</v>
      </c>
      <c r="AL56" s="1109" t="s">
        <v>976</v>
      </c>
      <c r="AM56" s="1110" t="s">
        <v>2019</v>
      </c>
      <c r="AN56" s="1021" t="s">
        <v>990</v>
      </c>
      <c r="AO56" s="1021" t="s">
        <v>2020</v>
      </c>
      <c r="AP56" s="836">
        <v>0</v>
      </c>
      <c r="AQ56" s="1079" t="s">
        <v>966</v>
      </c>
      <c r="AR56" s="1112" t="s">
        <v>1854</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971</v>
      </c>
      <c r="B57" s="1060">
        <v>48</v>
      </c>
      <c r="C57" s="1021"/>
      <c r="D57" s="1021"/>
      <c r="E57" s="1021"/>
      <c r="F57" s="1021"/>
      <c r="G57" s="1021"/>
      <c r="H57" s="1021"/>
      <c r="I57" s="1021"/>
      <c r="J57" s="1021"/>
      <c r="K57" s="1021"/>
      <c r="L57" s="1021"/>
      <c r="M57" s="1060"/>
      <c r="N57" s="1021"/>
      <c r="O57" s="1021"/>
      <c r="P57" s="1021"/>
      <c r="Q57" s="1021"/>
      <c r="R57" s="1021"/>
      <c r="S57" s="1021"/>
      <c r="T57" s="1022"/>
      <c r="U57" s="1101" t="s">
        <v>2022</v>
      </c>
      <c r="V57" s="1102" t="s">
        <v>1974</v>
      </c>
      <c r="W57" s="1102" t="s">
        <v>1819</v>
      </c>
      <c r="X57" s="1103">
        <v>20</v>
      </c>
      <c r="Y57" s="1104" t="s">
        <v>2023</v>
      </c>
      <c r="Z57" s="1105" t="s">
        <v>2024</v>
      </c>
      <c r="AA57" s="1106">
        <v>1</v>
      </c>
      <c r="AB57" s="1107" t="s">
        <v>1854</v>
      </c>
      <c r="AC57" s="1107" t="s">
        <v>1854</v>
      </c>
      <c r="AD57" s="1107" t="s">
        <v>1854</v>
      </c>
      <c r="AE57" s="1107" t="s">
        <v>1854</v>
      </c>
      <c r="AF57" s="1107" t="s">
        <v>1854</v>
      </c>
      <c r="AG57" s="1107" t="s">
        <v>1854</v>
      </c>
      <c r="AH57" s="1107" t="s">
        <v>1854</v>
      </c>
      <c r="AI57" s="1108">
        <f t="shared" si="0"/>
        <v>1</v>
      </c>
      <c r="AJ57" s="1109" t="s">
        <v>986</v>
      </c>
      <c r="AK57" s="1109" t="s">
        <v>964</v>
      </c>
      <c r="AL57" s="1109" t="s">
        <v>965</v>
      </c>
      <c r="AM57" s="1110" t="s">
        <v>1891</v>
      </c>
      <c r="AN57" s="1021" t="s">
        <v>990</v>
      </c>
      <c r="AO57" s="1021" t="s">
        <v>2025</v>
      </c>
      <c r="AP57" s="836">
        <v>0</v>
      </c>
      <c r="AQ57" s="1079" t="s">
        <v>966</v>
      </c>
      <c r="AR57" s="1112" t="s">
        <v>1854</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971</v>
      </c>
      <c r="B58" s="1060">
        <v>49</v>
      </c>
      <c r="C58" s="1021"/>
      <c r="D58" s="1021"/>
      <c r="E58" s="1021"/>
      <c r="F58" s="1021"/>
      <c r="G58" s="1021"/>
      <c r="H58" s="1021"/>
      <c r="I58" s="1021"/>
      <c r="J58" s="1021"/>
      <c r="K58" s="1021"/>
      <c r="L58" s="1021"/>
      <c r="M58" s="1060"/>
      <c r="N58" s="1021"/>
      <c r="O58" s="1021"/>
      <c r="P58" s="1021"/>
      <c r="Q58" s="1021"/>
      <c r="R58" s="1021"/>
      <c r="S58" s="1021"/>
      <c r="T58" s="1022"/>
      <c r="U58" s="1101" t="s">
        <v>2026</v>
      </c>
      <c r="V58" s="1102" t="s">
        <v>2027</v>
      </c>
      <c r="W58" s="1102" t="s">
        <v>1819</v>
      </c>
      <c r="X58" s="1103">
        <v>21</v>
      </c>
      <c r="Y58" s="1104" t="s">
        <v>2028</v>
      </c>
      <c r="Z58" s="1105" t="s">
        <v>2029</v>
      </c>
      <c r="AA58" s="1106" t="s">
        <v>1854</v>
      </c>
      <c r="AB58" s="1107" t="s">
        <v>1854</v>
      </c>
      <c r="AC58" s="1107" t="s">
        <v>1854</v>
      </c>
      <c r="AD58" s="1107" t="s">
        <v>1854</v>
      </c>
      <c r="AE58" s="1107">
        <v>1</v>
      </c>
      <c r="AF58" s="1107" t="s">
        <v>1854</v>
      </c>
      <c r="AG58" s="1107" t="s">
        <v>1854</v>
      </c>
      <c r="AH58" s="1107" t="s">
        <v>1854</v>
      </c>
      <c r="AI58" s="1108">
        <f t="shared" si="0"/>
        <v>1</v>
      </c>
      <c r="AJ58" s="1109" t="s">
        <v>963</v>
      </c>
      <c r="AK58" s="1109" t="s">
        <v>1854</v>
      </c>
      <c r="AL58" s="1109" t="s">
        <v>1854</v>
      </c>
      <c r="AM58" s="1110" t="s">
        <v>2030</v>
      </c>
      <c r="AN58" s="1021" t="s">
        <v>2031</v>
      </c>
      <c r="AO58" s="1021" t="s">
        <v>2032</v>
      </c>
      <c r="AP58" s="836">
        <v>1</v>
      </c>
      <c r="AQ58" s="1079" t="s">
        <v>966</v>
      </c>
      <c r="AR58" s="1112" t="s">
        <v>1854</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971</v>
      </c>
      <c r="B59" s="1060">
        <v>50</v>
      </c>
      <c r="C59" s="1021"/>
      <c r="D59" s="1021"/>
      <c r="E59" s="1021"/>
      <c r="F59" s="1021"/>
      <c r="G59" s="1021"/>
      <c r="H59" s="1021"/>
      <c r="I59" s="1021"/>
      <c r="J59" s="1021"/>
      <c r="K59" s="1021"/>
      <c r="L59" s="1021"/>
      <c r="M59" s="1060"/>
      <c r="N59" s="1021"/>
      <c r="O59" s="1021"/>
      <c r="P59" s="1021"/>
      <c r="Q59" s="1021"/>
      <c r="R59" s="1021"/>
      <c r="S59" s="1021"/>
      <c r="T59" s="1022"/>
      <c r="U59" s="1101" t="s">
        <v>2033</v>
      </c>
      <c r="V59" s="1102" t="s">
        <v>2027</v>
      </c>
      <c r="W59" s="1102" t="s">
        <v>1819</v>
      </c>
      <c r="X59" s="1103">
        <v>22</v>
      </c>
      <c r="Y59" s="1104" t="s">
        <v>659</v>
      </c>
      <c r="Z59" s="1105" t="s">
        <v>2034</v>
      </c>
      <c r="AA59" s="1106" t="s">
        <v>1854</v>
      </c>
      <c r="AB59" s="1107" t="s">
        <v>1854</v>
      </c>
      <c r="AC59" s="1107" t="s">
        <v>1854</v>
      </c>
      <c r="AD59" s="1107" t="s">
        <v>1854</v>
      </c>
      <c r="AE59" s="1107">
        <v>1</v>
      </c>
      <c r="AF59" s="1107" t="s">
        <v>1854</v>
      </c>
      <c r="AG59" s="1107" t="s">
        <v>1854</v>
      </c>
      <c r="AH59" s="1107" t="s">
        <v>1854</v>
      </c>
      <c r="AI59" s="1108">
        <f t="shared" si="0"/>
        <v>1</v>
      </c>
      <c r="AJ59" s="1109" t="s">
        <v>963</v>
      </c>
      <c r="AK59" s="1109" t="s">
        <v>1854</v>
      </c>
      <c r="AL59" s="1109" t="s">
        <v>1854</v>
      </c>
      <c r="AM59" s="1110" t="s">
        <v>2030</v>
      </c>
      <c r="AN59" s="1021" t="s">
        <v>269</v>
      </c>
      <c r="AO59" s="1021" t="s">
        <v>4707</v>
      </c>
      <c r="AP59" s="1317">
        <v>1</v>
      </c>
      <c r="AQ59" s="1079" t="s">
        <v>966</v>
      </c>
      <c r="AR59" s="1112" t="s">
        <v>659</v>
      </c>
      <c r="AS59" s="1113"/>
      <c r="AT59" s="1103"/>
      <c r="AU59" s="1103"/>
      <c r="AV59" s="1103"/>
      <c r="AW59" s="1114"/>
      <c r="AX59" s="1115"/>
      <c r="AY59" s="1078"/>
      <c r="AZ59" s="1079"/>
      <c r="BA59" s="1079"/>
      <c r="BB59" s="1079"/>
      <c r="BC59" s="1079"/>
      <c r="BD59" s="1079"/>
      <c r="BE59" s="1079"/>
      <c r="BF59" s="1079"/>
      <c r="BG59" s="1079"/>
      <c r="BH59" s="1079"/>
      <c r="BI59" s="1078" t="s">
        <v>4717</v>
      </c>
      <c r="BJ59" s="1079" t="s">
        <v>4718</v>
      </c>
      <c r="BK59" s="1079" t="s">
        <v>4719</v>
      </c>
      <c r="BL59" s="1079" t="s">
        <v>4720</v>
      </c>
      <c r="BM59" s="1079" t="s">
        <v>4721</v>
      </c>
      <c r="BN59" s="1078"/>
      <c r="BO59" s="1079"/>
      <c r="BP59" s="1079"/>
      <c r="BQ59" s="1079"/>
      <c r="BR59" s="1079"/>
      <c r="BS59" s="1118"/>
      <c r="BT59" s="1079"/>
      <c r="BU59" s="1079"/>
      <c r="BV59" s="1079"/>
      <c r="BW59" s="1119"/>
      <c r="BX59" s="1118"/>
      <c r="BY59" s="1079"/>
      <c r="BZ59" s="1079"/>
      <c r="CA59" s="1079"/>
      <c r="CB59" s="1119"/>
      <c r="CC59" s="1120"/>
      <c r="CD59" s="1121" t="s">
        <v>1854</v>
      </c>
      <c r="CE59" s="1122" t="s">
        <v>1854</v>
      </c>
      <c r="CF59" s="1122" t="s">
        <v>1854</v>
      </c>
      <c r="CG59" s="1122" t="s">
        <v>1854</v>
      </c>
      <c r="CH59" s="1123" t="s">
        <v>1854</v>
      </c>
      <c r="CI59" s="1078" t="s">
        <v>1854</v>
      </c>
      <c r="CJ59" s="1079" t="s">
        <v>1854</v>
      </c>
      <c r="CK59" s="1079" t="s">
        <v>1854</v>
      </c>
      <c r="CL59" s="1079" t="s">
        <v>1854</v>
      </c>
      <c r="CM59" s="1120" t="s">
        <v>1854</v>
      </c>
      <c r="CN59" s="1078" t="s">
        <v>1854</v>
      </c>
      <c r="CO59" s="1079" t="s">
        <v>1854</v>
      </c>
      <c r="CP59" s="1079" t="s">
        <v>1854</v>
      </c>
      <c r="CQ59" s="1079" t="s">
        <v>1854</v>
      </c>
      <c r="CR59" s="1120" t="s">
        <v>1854</v>
      </c>
      <c r="CS59" s="1078" t="s">
        <v>1854</v>
      </c>
      <c r="CT59" s="1079" t="s">
        <v>1854</v>
      </c>
      <c r="CU59" s="1079" t="s">
        <v>1854</v>
      </c>
      <c r="CV59" s="1079" t="s">
        <v>1854</v>
      </c>
      <c r="CW59" s="1120" t="s">
        <v>1854</v>
      </c>
      <c r="CX59" s="1078" t="s">
        <v>1854</v>
      </c>
      <c r="CY59" s="1079" t="s">
        <v>1854</v>
      </c>
      <c r="CZ59" s="1079" t="s">
        <v>1854</v>
      </c>
      <c r="DA59" s="1079" t="s">
        <v>1854</v>
      </c>
      <c r="DB59" s="1120" t="s">
        <v>1854</v>
      </c>
      <c r="DC59" s="1079" t="s">
        <v>1854</v>
      </c>
      <c r="DD59" s="1079" t="s">
        <v>1854</v>
      </c>
      <c r="DE59" s="1079" t="s">
        <v>1854</v>
      </c>
      <c r="DF59" s="1079" t="s">
        <v>1854</v>
      </c>
      <c r="DG59" s="1120" t="s">
        <v>1854</v>
      </c>
      <c r="DH59" s="1078" t="s">
        <v>1854</v>
      </c>
      <c r="DI59" s="1079" t="s">
        <v>1854</v>
      </c>
      <c r="DJ59" s="1079" t="s">
        <v>1854</v>
      </c>
      <c r="DK59" s="1079" t="s">
        <v>1854</v>
      </c>
      <c r="DL59" s="1120" t="s">
        <v>1854</v>
      </c>
      <c r="DM59" s="1124" t="s">
        <v>1854</v>
      </c>
      <c r="DN59" s="1125" t="s">
        <v>1854</v>
      </c>
      <c r="DO59" s="1125" t="s">
        <v>1854</v>
      </c>
      <c r="DP59" s="1126" t="s">
        <v>1854</v>
      </c>
      <c r="DQ59" s="1125" t="s">
        <v>1854</v>
      </c>
      <c r="DR59" s="1125" t="s">
        <v>1854</v>
      </c>
      <c r="DS59" s="1125" t="s">
        <v>1854</v>
      </c>
      <c r="DT59" s="1126" t="s">
        <v>1854</v>
      </c>
      <c r="DU59" s="1122" t="s">
        <v>1854</v>
      </c>
      <c r="DV59" s="1127">
        <v>1</v>
      </c>
      <c r="DW59" s="1128" t="s">
        <v>1854</v>
      </c>
    </row>
    <row r="60" spans="1:127" s="399" customFormat="1" ht="15.75" customHeight="1">
      <c r="A60" s="1100" t="s">
        <v>971</v>
      </c>
      <c r="B60" s="1060">
        <v>51</v>
      </c>
      <c r="C60" s="1021"/>
      <c r="D60" s="1021"/>
      <c r="E60" s="1021"/>
      <c r="F60" s="1021"/>
      <c r="G60" s="1021"/>
      <c r="H60" s="1021"/>
      <c r="I60" s="1021"/>
      <c r="J60" s="1021"/>
      <c r="K60" s="1021"/>
      <c r="L60" s="1021"/>
      <c r="M60" s="1060"/>
      <c r="N60" s="1021"/>
      <c r="O60" s="1021"/>
      <c r="P60" s="1021"/>
      <c r="Q60" s="1021"/>
      <c r="R60" s="1021"/>
      <c r="S60" s="1021"/>
      <c r="T60" s="1022"/>
      <c r="U60" s="1101" t="s">
        <v>2036</v>
      </c>
      <c r="V60" s="1102" t="s">
        <v>2037</v>
      </c>
      <c r="W60" s="1102" t="s">
        <v>1819</v>
      </c>
      <c r="X60" s="1103">
        <v>23</v>
      </c>
      <c r="Y60" s="1104" t="s">
        <v>2038</v>
      </c>
      <c r="Z60" s="1105" t="s">
        <v>2039</v>
      </c>
      <c r="AA60" s="1106" t="s">
        <v>1854</v>
      </c>
      <c r="AB60" s="1107" t="s">
        <v>1854</v>
      </c>
      <c r="AC60" s="1107" t="s">
        <v>1854</v>
      </c>
      <c r="AD60" s="1107" t="s">
        <v>1854</v>
      </c>
      <c r="AE60" s="1107">
        <v>1</v>
      </c>
      <c r="AF60" s="1107" t="s">
        <v>1854</v>
      </c>
      <c r="AG60" s="1107" t="s">
        <v>1854</v>
      </c>
      <c r="AH60" s="1107" t="s">
        <v>1854</v>
      </c>
      <c r="AI60" s="1108">
        <f t="shared" si="0"/>
        <v>1</v>
      </c>
      <c r="AJ60" s="1109" t="s">
        <v>986</v>
      </c>
      <c r="AK60" s="1109" t="s">
        <v>964</v>
      </c>
      <c r="AL60" s="1109" t="s">
        <v>965</v>
      </c>
      <c r="AM60" s="1110" t="s">
        <v>2030</v>
      </c>
      <c r="AN60" s="1021" t="s">
        <v>269</v>
      </c>
      <c r="AO60" s="1021" t="s">
        <v>2040</v>
      </c>
      <c r="AP60" s="836">
        <v>2</v>
      </c>
      <c r="AQ60" s="1079" t="s">
        <v>977</v>
      </c>
      <c r="AR60" s="1112" t="s">
        <v>1854</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971</v>
      </c>
      <c r="B61" s="1060">
        <v>52</v>
      </c>
      <c r="C61" s="1021"/>
      <c r="D61" s="1021"/>
      <c r="E61" s="1021"/>
      <c r="F61" s="1021"/>
      <c r="G61" s="1021"/>
      <c r="H61" s="1021"/>
      <c r="I61" s="1021"/>
      <c r="J61" s="1021"/>
      <c r="K61" s="1021"/>
      <c r="L61" s="1021"/>
      <c r="M61" s="1060"/>
      <c r="N61" s="1021"/>
      <c r="O61" s="1021"/>
      <c r="P61" s="1021"/>
      <c r="Q61" s="1021"/>
      <c r="R61" s="1021"/>
      <c r="S61" s="1021"/>
      <c r="T61" s="1022"/>
      <c r="U61" s="1101" t="s">
        <v>2041</v>
      </c>
      <c r="V61" s="1102" t="s">
        <v>2042</v>
      </c>
      <c r="W61" s="1102" t="s">
        <v>1808</v>
      </c>
      <c r="X61" s="1103">
        <v>24</v>
      </c>
      <c r="Y61" s="1104" t="s">
        <v>2043</v>
      </c>
      <c r="Z61" s="1105" t="s">
        <v>2044</v>
      </c>
      <c r="AA61" s="1106">
        <v>0.2</v>
      </c>
      <c r="AB61" s="1107">
        <v>0.2</v>
      </c>
      <c r="AC61" s="1107">
        <v>0.2</v>
      </c>
      <c r="AD61" s="1107">
        <v>0.2</v>
      </c>
      <c r="AE61" s="1107">
        <v>0.2</v>
      </c>
      <c r="AF61" s="1107" t="s">
        <v>1854</v>
      </c>
      <c r="AG61" s="1107" t="s">
        <v>1854</v>
      </c>
      <c r="AH61" s="1107" t="s">
        <v>1854</v>
      </c>
      <c r="AI61" s="1108">
        <f t="shared" si="0"/>
        <v>1</v>
      </c>
      <c r="AJ61" s="1109" t="s">
        <v>963</v>
      </c>
      <c r="AK61" s="1109" t="s">
        <v>1854</v>
      </c>
      <c r="AL61" s="1109" t="s">
        <v>1854</v>
      </c>
      <c r="AM61" s="1110" t="s">
        <v>2045</v>
      </c>
      <c r="AN61" s="1021" t="s">
        <v>269</v>
      </c>
      <c r="AO61" s="1021" t="s">
        <v>2046</v>
      </c>
      <c r="AP61" s="836">
        <v>1</v>
      </c>
      <c r="AQ61" s="1079" t="s">
        <v>966</v>
      </c>
      <c r="AR61" s="1112" t="s">
        <v>1854</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971</v>
      </c>
      <c r="B62" s="1060">
        <v>53</v>
      </c>
      <c r="C62" s="1021"/>
      <c r="D62" s="1021"/>
      <c r="E62" s="1021"/>
      <c r="F62" s="1021"/>
      <c r="G62" s="1021"/>
      <c r="H62" s="1021"/>
      <c r="I62" s="1021"/>
      <c r="J62" s="1021"/>
      <c r="K62" s="1021"/>
      <c r="L62" s="1021"/>
      <c r="M62" s="1060"/>
      <c r="N62" s="1021"/>
      <c r="O62" s="1021"/>
      <c r="P62" s="1021"/>
      <c r="Q62" s="1021"/>
      <c r="R62" s="1021"/>
      <c r="S62" s="1021"/>
      <c r="T62" s="1022"/>
      <c r="U62" s="1101" t="s">
        <v>2047</v>
      </c>
      <c r="V62" s="1102" t="s">
        <v>2042</v>
      </c>
      <c r="W62" s="1102" t="s">
        <v>1808</v>
      </c>
      <c r="X62" s="1103">
        <v>25</v>
      </c>
      <c r="Y62" s="1104" t="s">
        <v>2048</v>
      </c>
      <c r="Z62" s="1105" t="s">
        <v>2049</v>
      </c>
      <c r="AA62" s="1106">
        <v>0.2</v>
      </c>
      <c r="AB62" s="1107">
        <v>0.2</v>
      </c>
      <c r="AC62" s="1107">
        <v>0.2</v>
      </c>
      <c r="AD62" s="1107">
        <v>0.2</v>
      </c>
      <c r="AE62" s="1107">
        <v>0.2</v>
      </c>
      <c r="AF62" s="1107" t="s">
        <v>1854</v>
      </c>
      <c r="AG62" s="1107" t="s">
        <v>1854</v>
      </c>
      <c r="AH62" s="1107" t="s">
        <v>1854</v>
      </c>
      <c r="AI62" s="1108">
        <f t="shared" si="0"/>
        <v>1</v>
      </c>
      <c r="AJ62" s="1109" t="s">
        <v>963</v>
      </c>
      <c r="AK62" s="1109" t="s">
        <v>1854</v>
      </c>
      <c r="AL62" s="1109" t="s">
        <v>1854</v>
      </c>
      <c r="AM62" s="1110" t="s">
        <v>2045</v>
      </c>
      <c r="AN62" s="1021" t="s">
        <v>269</v>
      </c>
      <c r="AO62" s="1021" t="s">
        <v>2050</v>
      </c>
      <c r="AP62" s="836">
        <v>1</v>
      </c>
      <c r="AQ62" s="1079" t="s">
        <v>966</v>
      </c>
      <c r="AR62" s="1112" t="s">
        <v>1854</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971</v>
      </c>
      <c r="B63" s="1060">
        <v>54</v>
      </c>
      <c r="C63" s="1021"/>
      <c r="D63" s="1021"/>
      <c r="E63" s="1021"/>
      <c r="F63" s="1021"/>
      <c r="G63" s="1021"/>
      <c r="H63" s="1021"/>
      <c r="I63" s="1021"/>
      <c r="J63" s="1021"/>
      <c r="K63" s="1021"/>
      <c r="L63" s="1021"/>
      <c r="M63" s="1060"/>
      <c r="N63" s="1021"/>
      <c r="O63" s="1021"/>
      <c r="P63" s="1021"/>
      <c r="Q63" s="1021"/>
      <c r="R63" s="1021"/>
      <c r="S63" s="1021"/>
      <c r="T63" s="1022"/>
      <c r="U63" s="1101" t="s">
        <v>2051</v>
      </c>
      <c r="V63" s="1102" t="s">
        <v>1949</v>
      </c>
      <c r="W63" s="1102" t="s">
        <v>1819</v>
      </c>
      <c r="X63" s="1103">
        <v>30</v>
      </c>
      <c r="Y63" s="1104" t="s">
        <v>2052</v>
      </c>
      <c r="Z63" s="1105" t="s">
        <v>2053</v>
      </c>
      <c r="AA63" s="1106" t="s">
        <v>1854</v>
      </c>
      <c r="AB63" s="1107">
        <v>0.51</v>
      </c>
      <c r="AC63" s="1107">
        <v>0.49</v>
      </c>
      <c r="AD63" s="1107" t="s">
        <v>1854</v>
      </c>
      <c r="AE63" s="1107" t="s">
        <v>1854</v>
      </c>
      <c r="AF63" s="1107" t="s">
        <v>1854</v>
      </c>
      <c r="AG63" s="1107" t="s">
        <v>1854</v>
      </c>
      <c r="AH63" s="1107" t="s">
        <v>1854</v>
      </c>
      <c r="AI63" s="1108">
        <f t="shared" si="0"/>
        <v>1</v>
      </c>
      <c r="AJ63" s="1109" t="s">
        <v>963</v>
      </c>
      <c r="AK63" s="1109" t="s">
        <v>1854</v>
      </c>
      <c r="AL63" s="1109" t="s">
        <v>1854</v>
      </c>
      <c r="AM63" s="1110" t="s">
        <v>1859</v>
      </c>
      <c r="AN63" s="1021" t="s">
        <v>1039</v>
      </c>
      <c r="AO63" s="1021" t="s">
        <v>2054</v>
      </c>
      <c r="AP63" s="836">
        <v>1</v>
      </c>
      <c r="AQ63" s="1079" t="s">
        <v>966</v>
      </c>
      <c r="AR63" s="1112" t="s">
        <v>1854</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971</v>
      </c>
      <c r="B64" s="1060">
        <v>55</v>
      </c>
      <c r="C64" s="1021"/>
      <c r="D64" s="1021"/>
      <c r="E64" s="1021"/>
      <c r="F64" s="1021"/>
      <c r="G64" s="1021"/>
      <c r="H64" s="1021"/>
      <c r="I64" s="1021"/>
      <c r="J64" s="1021"/>
      <c r="K64" s="1021"/>
      <c r="L64" s="1021"/>
      <c r="M64" s="1060"/>
      <c r="N64" s="1021"/>
      <c r="O64" s="1021"/>
      <c r="P64" s="1021"/>
      <c r="Q64" s="1021"/>
      <c r="R64" s="1021"/>
      <c r="S64" s="1021"/>
      <c r="T64" s="1022"/>
      <c r="U64" s="1101" t="s">
        <v>2055</v>
      </c>
      <c r="V64" s="1102" t="s">
        <v>1974</v>
      </c>
      <c r="W64" s="1102" t="s">
        <v>1819</v>
      </c>
      <c r="X64" s="1103">
        <v>32</v>
      </c>
      <c r="Y64" s="1104" t="s">
        <v>2056</v>
      </c>
      <c r="Z64" s="1105" t="s">
        <v>2057</v>
      </c>
      <c r="AA64" s="1106">
        <v>0.15</v>
      </c>
      <c r="AB64" s="1107" t="s">
        <v>1854</v>
      </c>
      <c r="AC64" s="1107">
        <v>0.85</v>
      </c>
      <c r="AD64" s="1107" t="s">
        <v>1854</v>
      </c>
      <c r="AE64" s="1107" t="s">
        <v>1854</v>
      </c>
      <c r="AF64" s="1107" t="s">
        <v>1854</v>
      </c>
      <c r="AG64" s="1107" t="s">
        <v>1854</v>
      </c>
      <c r="AH64" s="1107" t="s">
        <v>1854</v>
      </c>
      <c r="AI64" s="1108">
        <f t="shared" si="0"/>
        <v>1</v>
      </c>
      <c r="AJ64" s="1109" t="s">
        <v>986</v>
      </c>
      <c r="AK64" s="1109" t="s">
        <v>964</v>
      </c>
      <c r="AL64" s="1109" t="s">
        <v>965</v>
      </c>
      <c r="AM64" s="1110" t="s">
        <v>2019</v>
      </c>
      <c r="AN64" s="1021" t="s">
        <v>990</v>
      </c>
      <c r="AO64" s="1021" t="s">
        <v>2058</v>
      </c>
      <c r="AP64" s="836">
        <v>0</v>
      </c>
      <c r="AQ64" s="1079" t="s">
        <v>966</v>
      </c>
      <c r="AR64" s="1112" t="s">
        <v>1854</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971</v>
      </c>
      <c r="B65" s="1060">
        <v>56</v>
      </c>
      <c r="C65" s="1021"/>
      <c r="D65" s="1021"/>
      <c r="E65" s="1021"/>
      <c r="F65" s="1021"/>
      <c r="G65" s="1021"/>
      <c r="H65" s="1021"/>
      <c r="I65" s="1021"/>
      <c r="J65" s="1021"/>
      <c r="K65" s="1021"/>
      <c r="L65" s="1021"/>
      <c r="M65" s="1060"/>
      <c r="N65" s="1021"/>
      <c r="O65" s="1021"/>
      <c r="P65" s="1021"/>
      <c r="Q65" s="1021"/>
      <c r="R65" s="1021"/>
      <c r="S65" s="1021"/>
      <c r="T65" s="1022"/>
      <c r="U65" s="1101" t="s">
        <v>2059</v>
      </c>
      <c r="V65" s="1102" t="s">
        <v>1955</v>
      </c>
      <c r="W65" s="1102" t="s">
        <v>1801</v>
      </c>
      <c r="X65" s="1103">
        <v>34</v>
      </c>
      <c r="Y65" s="1104" t="s">
        <v>2060</v>
      </c>
      <c r="Z65" s="1105" t="s">
        <v>2061</v>
      </c>
      <c r="AA65" s="1106" t="s">
        <v>1854</v>
      </c>
      <c r="AB65" s="1107">
        <v>1</v>
      </c>
      <c r="AC65" s="1107" t="s">
        <v>1854</v>
      </c>
      <c r="AD65" s="1107" t="s">
        <v>1854</v>
      </c>
      <c r="AE65" s="1107" t="s">
        <v>1854</v>
      </c>
      <c r="AF65" s="1107" t="s">
        <v>1854</v>
      </c>
      <c r="AG65" s="1107" t="s">
        <v>1854</v>
      </c>
      <c r="AH65" s="1107" t="s">
        <v>1854</v>
      </c>
      <c r="AI65" s="1108">
        <f t="shared" si="0"/>
        <v>1</v>
      </c>
      <c r="AJ65" s="1109" t="s">
        <v>986</v>
      </c>
      <c r="AK65" s="1109" t="s">
        <v>964</v>
      </c>
      <c r="AL65" s="1109" t="s">
        <v>965</v>
      </c>
      <c r="AM65" s="1110" t="s">
        <v>2062</v>
      </c>
      <c r="AN65" s="1021" t="s">
        <v>387</v>
      </c>
      <c r="AO65" s="1021" t="s">
        <v>4706</v>
      </c>
      <c r="AP65" s="1317">
        <v>2</v>
      </c>
      <c r="AQ65" s="1079" t="s">
        <v>977</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971</v>
      </c>
      <c r="B66" s="1060">
        <v>57</v>
      </c>
      <c r="C66" s="1021"/>
      <c r="D66" s="1021"/>
      <c r="E66" s="1021"/>
      <c r="F66" s="1021"/>
      <c r="G66" s="1021"/>
      <c r="H66" s="1021"/>
      <c r="I66" s="1021"/>
      <c r="J66" s="1021"/>
      <c r="K66" s="1021"/>
      <c r="L66" s="1021"/>
      <c r="M66" s="1060"/>
      <c r="N66" s="1021"/>
      <c r="O66" s="1021"/>
      <c r="P66" s="1021"/>
      <c r="Q66" s="1021"/>
      <c r="R66" s="1021"/>
      <c r="S66" s="1021"/>
      <c r="T66" s="1022"/>
      <c r="U66" s="1101" t="s">
        <v>2064</v>
      </c>
      <c r="V66" s="1102" t="s">
        <v>1955</v>
      </c>
      <c r="W66" s="1102" t="s">
        <v>1819</v>
      </c>
      <c r="X66" s="1103">
        <v>35</v>
      </c>
      <c r="Y66" s="1104" t="s">
        <v>2065</v>
      </c>
      <c r="Z66" s="1105" t="s">
        <v>2066</v>
      </c>
      <c r="AA66" s="1106" t="s">
        <v>1854</v>
      </c>
      <c r="AB66" s="1107">
        <v>1</v>
      </c>
      <c r="AC66" s="1107" t="s">
        <v>1854</v>
      </c>
      <c r="AD66" s="1107" t="s">
        <v>1854</v>
      </c>
      <c r="AE66" s="1107" t="s">
        <v>1854</v>
      </c>
      <c r="AF66" s="1107" t="s">
        <v>1854</v>
      </c>
      <c r="AG66" s="1107" t="s">
        <v>1854</v>
      </c>
      <c r="AH66" s="1107" t="s">
        <v>1854</v>
      </c>
      <c r="AI66" s="1108">
        <f t="shared" si="0"/>
        <v>1</v>
      </c>
      <c r="AJ66" s="1109" t="s">
        <v>963</v>
      </c>
      <c r="AK66" s="1109" t="s">
        <v>1854</v>
      </c>
      <c r="AL66" s="1109" t="s">
        <v>1854</v>
      </c>
      <c r="AM66" s="1110" t="s">
        <v>1838</v>
      </c>
      <c r="AN66" s="1021" t="s">
        <v>1039</v>
      </c>
      <c r="AO66" s="1021" t="s">
        <v>2067</v>
      </c>
      <c r="AP66" s="1073">
        <v>3</v>
      </c>
      <c r="AQ66" s="1111" t="s">
        <v>977</v>
      </c>
      <c r="AR66" s="1112" t="s">
        <v>1854</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971</v>
      </c>
      <c r="B67" s="1060">
        <v>58</v>
      </c>
      <c r="C67" s="1021"/>
      <c r="D67" s="1021"/>
      <c r="E67" s="1021"/>
      <c r="F67" s="1021"/>
      <c r="G67" s="1021"/>
      <c r="H67" s="1021"/>
      <c r="I67" s="1021"/>
      <c r="J67" s="1021"/>
      <c r="K67" s="1021"/>
      <c r="L67" s="1021"/>
      <c r="M67" s="1060"/>
      <c r="N67" s="1021"/>
      <c r="O67" s="1021"/>
      <c r="P67" s="1021"/>
      <c r="Q67" s="1021"/>
      <c r="R67" s="1021"/>
      <c r="S67" s="1021"/>
      <c r="T67" s="1022"/>
      <c r="U67" s="1101" t="s">
        <v>2068</v>
      </c>
      <c r="V67" s="1102" t="s">
        <v>2027</v>
      </c>
      <c r="W67" s="1102" t="s">
        <v>1819</v>
      </c>
      <c r="X67" s="1103">
        <v>36</v>
      </c>
      <c r="Y67" s="1104" t="s">
        <v>2069</v>
      </c>
      <c r="Z67" s="1105" t="s">
        <v>2070</v>
      </c>
      <c r="AA67" s="1106" t="s">
        <v>1854</v>
      </c>
      <c r="AB67" s="1107" t="s">
        <v>1854</v>
      </c>
      <c r="AC67" s="1107" t="s">
        <v>1854</v>
      </c>
      <c r="AD67" s="1107" t="s">
        <v>1854</v>
      </c>
      <c r="AE67" s="1107">
        <v>1</v>
      </c>
      <c r="AF67" s="1107" t="s">
        <v>1854</v>
      </c>
      <c r="AG67" s="1107" t="s">
        <v>1854</v>
      </c>
      <c r="AH67" s="1107" t="s">
        <v>1854</v>
      </c>
      <c r="AI67" s="1108">
        <f t="shared" si="0"/>
        <v>1</v>
      </c>
      <c r="AJ67" s="1109" t="s">
        <v>963</v>
      </c>
      <c r="AK67" s="1109" t="s">
        <v>1854</v>
      </c>
      <c r="AL67" s="1109" t="s">
        <v>1854</v>
      </c>
      <c r="AM67" s="1110" t="s">
        <v>1941</v>
      </c>
      <c r="AN67" s="1021" t="s">
        <v>1030</v>
      </c>
      <c r="AO67" s="1021" t="s">
        <v>2071</v>
      </c>
      <c r="AP67" s="1073">
        <v>0</v>
      </c>
      <c r="AQ67" s="1111" t="s">
        <v>1030</v>
      </c>
      <c r="AR67" s="1112" t="s">
        <v>1854</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971</v>
      </c>
      <c r="B68" s="1060">
        <v>59</v>
      </c>
      <c r="C68" s="1021"/>
      <c r="D68" s="1021"/>
      <c r="E68" s="1021"/>
      <c r="F68" s="1021"/>
      <c r="G68" s="1021"/>
      <c r="H68" s="1021"/>
      <c r="I68" s="1021"/>
      <c r="J68" s="1021"/>
      <c r="K68" s="1021"/>
      <c r="L68" s="1021"/>
      <c r="M68" s="1060"/>
      <c r="N68" s="1021"/>
      <c r="O68" s="1021"/>
      <c r="P68" s="1021"/>
      <c r="Q68" s="1021"/>
      <c r="R68" s="1021"/>
      <c r="S68" s="1021"/>
      <c r="T68" s="1022"/>
      <c r="U68" s="1101" t="s">
        <v>2072</v>
      </c>
      <c r="V68" s="1102" t="s">
        <v>2027</v>
      </c>
      <c r="W68" s="1102" t="s">
        <v>1819</v>
      </c>
      <c r="X68" s="1103">
        <v>37</v>
      </c>
      <c r="Y68" s="1104" t="s">
        <v>2073</v>
      </c>
      <c r="Z68" s="1105" t="s">
        <v>2074</v>
      </c>
      <c r="AA68" s="1106" t="s">
        <v>1854</v>
      </c>
      <c r="AB68" s="1107" t="s">
        <v>1854</v>
      </c>
      <c r="AC68" s="1107" t="s">
        <v>1854</v>
      </c>
      <c r="AD68" s="1107" t="s">
        <v>1854</v>
      </c>
      <c r="AE68" s="1107">
        <v>1</v>
      </c>
      <c r="AF68" s="1107" t="s">
        <v>1854</v>
      </c>
      <c r="AG68" s="1107" t="s">
        <v>1854</v>
      </c>
      <c r="AH68" s="1107" t="s">
        <v>1854</v>
      </c>
      <c r="AI68" s="1108">
        <f t="shared" si="0"/>
        <v>1</v>
      </c>
      <c r="AJ68" s="1109" t="s">
        <v>963</v>
      </c>
      <c r="AK68" s="1109" t="s">
        <v>1854</v>
      </c>
      <c r="AL68" s="1109" t="s">
        <v>1854</v>
      </c>
      <c r="AM68" s="1110" t="s">
        <v>1941</v>
      </c>
      <c r="AN68" s="1021" t="s">
        <v>990</v>
      </c>
      <c r="AO68" s="1021" t="s">
        <v>2075</v>
      </c>
      <c r="AP68" s="1073">
        <v>1</v>
      </c>
      <c r="AQ68" s="1111" t="s">
        <v>966</v>
      </c>
      <c r="AR68" s="1112" t="s">
        <v>1854</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971</v>
      </c>
      <c r="B69" s="1060">
        <v>60</v>
      </c>
      <c r="C69" s="1021"/>
      <c r="D69" s="1021"/>
      <c r="E69" s="1021"/>
      <c r="F69" s="1021"/>
      <c r="G69" s="1021"/>
      <c r="H69" s="1021"/>
      <c r="I69" s="1021"/>
      <c r="J69" s="1021"/>
      <c r="K69" s="1021"/>
      <c r="L69" s="1021"/>
      <c r="M69" s="1060"/>
      <c r="N69" s="1021"/>
      <c r="O69" s="1021"/>
      <c r="P69" s="1021"/>
      <c r="Q69" s="1021"/>
      <c r="R69" s="1021"/>
      <c r="S69" s="1021"/>
      <c r="T69" s="1022"/>
      <c r="U69" s="1101" t="s">
        <v>2076</v>
      </c>
      <c r="V69" s="1102" t="s">
        <v>1854</v>
      </c>
      <c r="W69" s="1102" t="s">
        <v>1819</v>
      </c>
      <c r="X69" s="1103">
        <v>38</v>
      </c>
      <c r="Y69" s="1104" t="s">
        <v>2077</v>
      </c>
      <c r="Z69" s="1105" t="s">
        <v>1854</v>
      </c>
      <c r="AA69" s="1106" t="s">
        <v>1854</v>
      </c>
      <c r="AB69" s="1107">
        <v>1</v>
      </c>
      <c r="AC69" s="1107" t="s">
        <v>1854</v>
      </c>
      <c r="AD69" s="1107" t="s">
        <v>1854</v>
      </c>
      <c r="AE69" s="1107" t="s">
        <v>1854</v>
      </c>
      <c r="AF69" s="1107" t="s">
        <v>1854</v>
      </c>
      <c r="AG69" s="1107" t="s">
        <v>1854</v>
      </c>
      <c r="AH69" s="1107" t="s">
        <v>1854</v>
      </c>
      <c r="AI69" s="1108">
        <f t="shared" si="0"/>
        <v>1</v>
      </c>
      <c r="AJ69" s="1109" t="s">
        <v>983</v>
      </c>
      <c r="AK69" s="1109" t="s">
        <v>964</v>
      </c>
      <c r="AL69" s="1109" t="s">
        <v>976</v>
      </c>
      <c r="AM69" s="1110" t="s">
        <v>2078</v>
      </c>
      <c r="AN69" s="1021" t="s">
        <v>990</v>
      </c>
      <c r="AO69" s="1021" t="s">
        <v>2079</v>
      </c>
      <c r="AP69" s="1073">
        <v>0</v>
      </c>
      <c r="AQ69" s="1111" t="s">
        <v>966</v>
      </c>
      <c r="AR69" s="1112" t="s">
        <v>1854</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971</v>
      </c>
      <c r="B70" s="1060">
        <v>61</v>
      </c>
      <c r="C70" s="1021"/>
      <c r="D70" s="1021"/>
      <c r="E70" s="1021"/>
      <c r="F70" s="1021"/>
      <c r="G70" s="1021"/>
      <c r="H70" s="1021"/>
      <c r="I70" s="1021"/>
      <c r="J70" s="1021"/>
      <c r="K70" s="1021"/>
      <c r="L70" s="1021"/>
      <c r="M70" s="1060"/>
      <c r="N70" s="1021"/>
      <c r="O70" s="1021"/>
      <c r="P70" s="1021"/>
      <c r="Q70" s="1021"/>
      <c r="R70" s="1021"/>
      <c r="S70" s="1021"/>
      <c r="T70" s="1022"/>
      <c r="U70" s="1101" t="s">
        <v>2080</v>
      </c>
      <c r="V70" s="1102" t="s">
        <v>1854</v>
      </c>
      <c r="W70" s="1102" t="s">
        <v>1819</v>
      </c>
      <c r="X70" s="1103">
        <v>39</v>
      </c>
      <c r="Y70" s="1104" t="s">
        <v>2081</v>
      </c>
      <c r="Z70" s="1105" t="s">
        <v>1854</v>
      </c>
      <c r="AA70" s="1106" t="s">
        <v>1854</v>
      </c>
      <c r="AB70" s="1107">
        <v>1</v>
      </c>
      <c r="AC70" s="1107" t="s">
        <v>1854</v>
      </c>
      <c r="AD70" s="1107" t="s">
        <v>1854</v>
      </c>
      <c r="AE70" s="1107" t="s">
        <v>1854</v>
      </c>
      <c r="AF70" s="1107" t="s">
        <v>1854</v>
      </c>
      <c r="AG70" s="1107" t="s">
        <v>1854</v>
      </c>
      <c r="AH70" s="1107" t="s">
        <v>1854</v>
      </c>
      <c r="AI70" s="1108">
        <f t="shared" si="0"/>
        <v>1</v>
      </c>
      <c r="AJ70" s="1109" t="s">
        <v>983</v>
      </c>
      <c r="AK70" s="1109" t="s">
        <v>964</v>
      </c>
      <c r="AL70" s="1109" t="s">
        <v>976</v>
      </c>
      <c r="AM70" s="1110" t="s">
        <v>2078</v>
      </c>
      <c r="AN70" s="1021" t="s">
        <v>990</v>
      </c>
      <c r="AO70" s="1021" t="s">
        <v>2082</v>
      </c>
      <c r="AP70" s="836">
        <v>1</v>
      </c>
      <c r="AQ70" s="1079" t="s">
        <v>966</v>
      </c>
      <c r="AR70" s="1112" t="s">
        <v>1854</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971</v>
      </c>
      <c r="B71" s="1060">
        <v>62</v>
      </c>
      <c r="C71" s="1021"/>
      <c r="D71" s="1021"/>
      <c r="E71" s="1021"/>
      <c r="F71" s="1021"/>
      <c r="G71" s="1021"/>
      <c r="H71" s="1021"/>
      <c r="I71" s="1021"/>
      <c r="J71" s="1021"/>
      <c r="K71" s="1021"/>
      <c r="L71" s="1021"/>
      <c r="M71" s="1060"/>
      <c r="N71" s="1021"/>
      <c r="O71" s="1021"/>
      <c r="P71" s="1021"/>
      <c r="Q71" s="1021"/>
      <c r="R71" s="1021"/>
      <c r="S71" s="1021"/>
      <c r="T71" s="1022"/>
      <c r="U71" s="1101" t="s">
        <v>2083</v>
      </c>
      <c r="V71" s="1102" t="s">
        <v>1854</v>
      </c>
      <c r="W71" s="1102" t="s">
        <v>1854</v>
      </c>
      <c r="X71" s="1103">
        <v>40</v>
      </c>
      <c r="Y71" s="1104" t="s">
        <v>2084</v>
      </c>
      <c r="Z71" s="1105" t="s">
        <v>1854</v>
      </c>
      <c r="AA71" s="1106" t="s">
        <v>1854</v>
      </c>
      <c r="AB71" s="1107" t="s">
        <v>1854</v>
      </c>
      <c r="AC71" s="1107" t="s">
        <v>1854</v>
      </c>
      <c r="AD71" s="1107" t="s">
        <v>1854</v>
      </c>
      <c r="AE71" s="1107" t="s">
        <v>1854</v>
      </c>
      <c r="AF71" s="1107" t="s">
        <v>1854</v>
      </c>
      <c r="AG71" s="1107" t="s">
        <v>1854</v>
      </c>
      <c r="AH71" s="1107" t="s">
        <v>1854</v>
      </c>
      <c r="AI71" s="1108">
        <f t="shared" si="0"/>
        <v>0</v>
      </c>
      <c r="AJ71" s="1109" t="s">
        <v>963</v>
      </c>
      <c r="AK71" s="1109" t="s">
        <v>1854</v>
      </c>
      <c r="AL71" s="1109" t="s">
        <v>1854</v>
      </c>
      <c r="AM71" s="1110" t="s">
        <v>1854</v>
      </c>
      <c r="AN71" s="1021" t="s">
        <v>1854</v>
      </c>
      <c r="AO71" s="1021" t="s">
        <v>1854</v>
      </c>
      <c r="AP71" s="1317">
        <v>0</v>
      </c>
      <c r="AQ71" s="1079" t="s">
        <v>1854</v>
      </c>
      <c r="AR71" s="1112" t="s">
        <v>1854</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971</v>
      </c>
      <c r="B72" s="1060">
        <v>63</v>
      </c>
      <c r="C72" s="1021"/>
      <c r="D72" s="1021"/>
      <c r="E72" s="1021"/>
      <c r="F72" s="1021"/>
      <c r="G72" s="1021"/>
      <c r="H72" s="1021"/>
      <c r="I72" s="1021"/>
      <c r="J72" s="1021"/>
      <c r="K72" s="1021"/>
      <c r="L72" s="1021"/>
      <c r="M72" s="1060"/>
      <c r="N72" s="1021"/>
      <c r="O72" s="1021"/>
      <c r="P72" s="1021"/>
      <c r="Q72" s="1021"/>
      <c r="R72" s="1021"/>
      <c r="S72" s="1021"/>
      <c r="T72" s="1022"/>
      <c r="U72" s="1101" t="s">
        <v>2085</v>
      </c>
      <c r="V72" s="1102" t="s">
        <v>1854</v>
      </c>
      <c r="W72" s="1102" t="s">
        <v>1854</v>
      </c>
      <c r="X72" s="1103">
        <v>41</v>
      </c>
      <c r="Y72" s="1104" t="s">
        <v>2086</v>
      </c>
      <c r="Z72" s="1105" t="s">
        <v>1854</v>
      </c>
      <c r="AA72" s="1106" t="s">
        <v>1854</v>
      </c>
      <c r="AB72" s="1107">
        <v>1</v>
      </c>
      <c r="AC72" s="1107" t="s">
        <v>1854</v>
      </c>
      <c r="AD72" s="1107" t="s">
        <v>1854</v>
      </c>
      <c r="AE72" s="1107" t="s">
        <v>1854</v>
      </c>
      <c r="AF72" s="1107" t="s">
        <v>1854</v>
      </c>
      <c r="AG72" s="1107" t="s">
        <v>1854</v>
      </c>
      <c r="AH72" s="1107" t="s">
        <v>1854</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971</v>
      </c>
      <c r="B73" s="1060">
        <v>64</v>
      </c>
      <c r="C73" s="1021"/>
      <c r="D73" s="1021"/>
      <c r="E73" s="1021"/>
      <c r="F73" s="1021"/>
      <c r="G73" s="1021"/>
      <c r="H73" s="1021"/>
      <c r="I73" s="1021"/>
      <c r="J73" s="1021"/>
      <c r="K73" s="1021"/>
      <c r="L73" s="1021"/>
      <c r="M73" s="1060"/>
      <c r="N73" s="1021"/>
      <c r="O73" s="1021"/>
      <c r="P73" s="1021"/>
      <c r="Q73" s="1021"/>
      <c r="R73" s="1021"/>
      <c r="S73" s="1021"/>
      <c r="T73" s="1022"/>
      <c r="U73" s="1101" t="s">
        <v>2087</v>
      </c>
      <c r="V73" s="1102" t="s">
        <v>1854</v>
      </c>
      <c r="W73" s="1102" t="s">
        <v>1854</v>
      </c>
      <c r="X73" s="1103" t="s">
        <v>1944</v>
      </c>
      <c r="Y73" s="1104" t="s">
        <v>1945</v>
      </c>
      <c r="Z73" s="1105" t="s">
        <v>1854</v>
      </c>
      <c r="AA73" s="1106" t="s">
        <v>1854</v>
      </c>
      <c r="AB73" s="1107" t="s">
        <v>1854</v>
      </c>
      <c r="AC73" s="1107" t="s">
        <v>1854</v>
      </c>
      <c r="AD73" s="1107" t="s">
        <v>1854</v>
      </c>
      <c r="AE73" s="1107" t="s">
        <v>1854</v>
      </c>
      <c r="AF73" s="1107" t="s">
        <v>1854</v>
      </c>
      <c r="AG73" s="1107" t="s">
        <v>1854</v>
      </c>
      <c r="AH73" s="1107" t="s">
        <v>1854</v>
      </c>
      <c r="AI73" s="1108">
        <f t="shared" si="0"/>
        <v>0</v>
      </c>
      <c r="AJ73" s="1109" t="s">
        <v>963</v>
      </c>
      <c r="AK73" s="1109" t="s">
        <v>1854</v>
      </c>
      <c r="AL73" s="1109" t="s">
        <v>1854</v>
      </c>
      <c r="AM73" s="1110" t="s">
        <v>1854</v>
      </c>
      <c r="AN73" s="1021" t="s">
        <v>1854</v>
      </c>
      <c r="AO73" s="1021" t="s">
        <v>1946</v>
      </c>
      <c r="AP73" s="1317">
        <v>0</v>
      </c>
      <c r="AQ73" s="1079" t="s">
        <v>1854</v>
      </c>
      <c r="AR73" s="1112" t="s">
        <v>1854</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971</v>
      </c>
      <c r="B74" s="1060">
        <v>65</v>
      </c>
      <c r="C74" s="1021"/>
      <c r="D74" s="1021"/>
      <c r="E74" s="1021"/>
      <c r="F74" s="1021"/>
      <c r="G74" s="1021"/>
      <c r="H74" s="1021"/>
      <c r="I74" s="1021"/>
      <c r="J74" s="1021"/>
      <c r="K74" s="1021"/>
      <c r="L74" s="1021"/>
      <c r="M74" s="1060"/>
      <c r="N74" s="1021"/>
      <c r="O74" s="1021"/>
      <c r="P74" s="1021"/>
      <c r="Q74" s="1021"/>
      <c r="R74" s="1021"/>
      <c r="S74" s="1021"/>
      <c r="T74" s="1022"/>
      <c r="U74" s="1101" t="s">
        <v>2088</v>
      </c>
      <c r="V74" s="1102" t="s">
        <v>1854</v>
      </c>
      <c r="W74" s="1102" t="s">
        <v>1854</v>
      </c>
      <c r="X74" s="1103">
        <v>42</v>
      </c>
      <c r="Y74" s="1104" t="s">
        <v>2089</v>
      </c>
      <c r="Z74" s="1105" t="s">
        <v>1854</v>
      </c>
      <c r="AA74" s="1106" t="s">
        <v>1854</v>
      </c>
      <c r="AB74" s="1107" t="s">
        <v>1854</v>
      </c>
      <c r="AC74" s="1107">
        <v>1</v>
      </c>
      <c r="AD74" s="1107" t="s">
        <v>1854</v>
      </c>
      <c r="AE74" s="1107" t="s">
        <v>1854</v>
      </c>
      <c r="AF74" s="1107" t="s">
        <v>1854</v>
      </c>
      <c r="AG74" s="1107" t="s">
        <v>1854</v>
      </c>
      <c r="AH74" s="1107" t="s">
        <v>1854</v>
      </c>
      <c r="AI74" s="1108">
        <f t="shared" ref="AI74:AI137" si="1">SUM(AA74:AH74)</f>
        <v>1</v>
      </c>
      <c r="AJ74" s="1109" t="s">
        <v>983</v>
      </c>
      <c r="AK74" s="1109" t="s">
        <v>964</v>
      </c>
      <c r="AL74" s="1109" t="s">
        <v>976</v>
      </c>
      <c r="AM74" s="1110" t="s">
        <v>1854</v>
      </c>
      <c r="AN74" s="1021"/>
      <c r="AO74" s="1021"/>
      <c r="AP74" s="1317">
        <v>0</v>
      </c>
      <c r="AQ74" s="1079"/>
      <c r="AR74" s="1112" t="s">
        <v>1854</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971</v>
      </c>
      <c r="B76" s="1060">
        <v>67</v>
      </c>
      <c r="C76" s="1021"/>
      <c r="D76" s="1021"/>
      <c r="E76" s="1021"/>
      <c r="F76" s="1021"/>
      <c r="G76" s="1021"/>
      <c r="H76" s="1021"/>
      <c r="I76" s="1021"/>
      <c r="J76" s="1021"/>
      <c r="K76" s="1021"/>
      <c r="L76" s="1021"/>
      <c r="M76" s="1060"/>
      <c r="N76" s="1021"/>
      <c r="O76" s="1021"/>
      <c r="P76" s="1021"/>
      <c r="Q76" s="1021"/>
      <c r="R76" s="1021"/>
      <c r="S76" s="1021"/>
      <c r="T76" s="1022"/>
      <c r="U76" s="1101" t="s">
        <v>2092</v>
      </c>
      <c r="V76" s="1102" t="s">
        <v>1854</v>
      </c>
      <c r="W76" s="1102" t="s">
        <v>1854</v>
      </c>
      <c r="X76" s="1103">
        <v>43</v>
      </c>
      <c r="Y76" s="1104" t="s">
        <v>2093</v>
      </c>
      <c r="Z76" s="1105" t="s">
        <v>1854</v>
      </c>
      <c r="AA76" s="1106" t="s">
        <v>1854</v>
      </c>
      <c r="AB76" s="1107" t="s">
        <v>1854</v>
      </c>
      <c r="AC76" s="1107" t="s">
        <v>1854</v>
      </c>
      <c r="AD76" s="1107" t="s">
        <v>1854</v>
      </c>
      <c r="AE76" s="1107" t="s">
        <v>1854</v>
      </c>
      <c r="AF76" s="1107" t="s">
        <v>1854</v>
      </c>
      <c r="AG76" s="1107" t="s">
        <v>1854</v>
      </c>
      <c r="AH76" s="1107" t="s">
        <v>1854</v>
      </c>
      <c r="AI76" s="1108">
        <f t="shared" si="1"/>
        <v>0</v>
      </c>
      <c r="AJ76" s="1109" t="s">
        <v>963</v>
      </c>
      <c r="AK76" s="1109" t="s">
        <v>1854</v>
      </c>
      <c r="AL76" s="1109" t="s">
        <v>1854</v>
      </c>
      <c r="AM76" s="1110" t="s">
        <v>1854</v>
      </c>
      <c r="AN76" s="1021"/>
      <c r="AO76" s="1021"/>
      <c r="AP76" s="836">
        <v>2</v>
      </c>
      <c r="AQ76" s="1079"/>
      <c r="AR76" s="1112" t="s">
        <v>1854</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971</v>
      </c>
      <c r="B77" s="1060">
        <v>68</v>
      </c>
      <c r="C77" s="1021"/>
      <c r="D77" s="1021"/>
      <c r="E77" s="1021"/>
      <c r="F77" s="1021"/>
      <c r="G77" s="1021"/>
      <c r="H77" s="1021"/>
      <c r="I77" s="1021"/>
      <c r="J77" s="1021"/>
      <c r="K77" s="1021"/>
      <c r="L77" s="1021"/>
      <c r="M77" s="1060"/>
      <c r="N77" s="1021"/>
      <c r="O77" s="1021"/>
      <c r="P77" s="1021"/>
      <c r="Q77" s="1021"/>
      <c r="R77" s="1021"/>
      <c r="S77" s="1021"/>
      <c r="T77" s="1022"/>
      <c r="U77" s="1101" t="s">
        <v>2094</v>
      </c>
      <c r="V77" s="1102" t="s">
        <v>1854</v>
      </c>
      <c r="W77" s="1102" t="s">
        <v>1854</v>
      </c>
      <c r="X77" s="1103">
        <v>44</v>
      </c>
      <c r="Y77" s="1104" t="s">
        <v>2095</v>
      </c>
      <c r="Z77" s="1105" t="s">
        <v>1854</v>
      </c>
      <c r="AA77" s="1106" t="s">
        <v>1854</v>
      </c>
      <c r="AB77" s="1107" t="s">
        <v>1854</v>
      </c>
      <c r="AC77" s="1107" t="s">
        <v>1854</v>
      </c>
      <c r="AD77" s="1107" t="s">
        <v>1854</v>
      </c>
      <c r="AE77" s="1107" t="s">
        <v>1854</v>
      </c>
      <c r="AF77" s="1107" t="s">
        <v>1854</v>
      </c>
      <c r="AG77" s="1107" t="s">
        <v>1854</v>
      </c>
      <c r="AH77" s="1107" t="s">
        <v>1854</v>
      </c>
      <c r="AI77" s="1108">
        <f t="shared" si="1"/>
        <v>0</v>
      </c>
      <c r="AJ77" s="1109" t="s">
        <v>963</v>
      </c>
      <c r="AK77" s="1109" t="s">
        <v>1854</v>
      </c>
      <c r="AL77" s="1109" t="s">
        <v>1854</v>
      </c>
      <c r="AM77" s="1110" t="s">
        <v>1854</v>
      </c>
      <c r="AN77" s="1021"/>
      <c r="AO77" s="1021"/>
      <c r="AP77" s="1317">
        <v>0</v>
      </c>
      <c r="AQ77" s="1079"/>
      <c r="AR77" s="1112" t="s">
        <v>1854</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971</v>
      </c>
      <c r="B78" s="1060">
        <v>69</v>
      </c>
      <c r="C78" s="1021"/>
      <c r="D78" s="1021"/>
      <c r="E78" s="1021"/>
      <c r="F78" s="1021"/>
      <c r="G78" s="1021"/>
      <c r="H78" s="1021"/>
      <c r="I78" s="1021"/>
      <c r="J78" s="1021"/>
      <c r="K78" s="1021"/>
      <c r="L78" s="1021"/>
      <c r="M78" s="1060"/>
      <c r="N78" s="1021"/>
      <c r="O78" s="1021"/>
      <c r="P78" s="1021"/>
      <c r="Q78" s="1021"/>
      <c r="R78" s="1021"/>
      <c r="S78" s="1021"/>
      <c r="T78" s="1022"/>
      <c r="U78" s="1101" t="s">
        <v>2096</v>
      </c>
      <c r="V78" s="1102" t="s">
        <v>1854</v>
      </c>
      <c r="W78" s="1102" t="s">
        <v>1854</v>
      </c>
      <c r="X78" s="1103">
        <v>45</v>
      </c>
      <c r="Y78" s="1104" t="s">
        <v>2097</v>
      </c>
      <c r="Z78" s="1105" t="s">
        <v>1854</v>
      </c>
      <c r="AA78" s="1106" t="s">
        <v>1854</v>
      </c>
      <c r="AB78" s="1107" t="s">
        <v>1854</v>
      </c>
      <c r="AC78" s="1107" t="s">
        <v>1854</v>
      </c>
      <c r="AD78" s="1107" t="s">
        <v>1854</v>
      </c>
      <c r="AE78" s="1107" t="s">
        <v>1854</v>
      </c>
      <c r="AF78" s="1107" t="s">
        <v>1854</v>
      </c>
      <c r="AG78" s="1107" t="s">
        <v>1854</v>
      </c>
      <c r="AH78" s="1107" t="s">
        <v>1854</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971</v>
      </c>
      <c r="B79" s="1060">
        <v>70</v>
      </c>
      <c r="C79" s="1021"/>
      <c r="D79" s="1021"/>
      <c r="E79" s="1021"/>
      <c r="F79" s="1021"/>
      <c r="G79" s="1021"/>
      <c r="H79" s="1021"/>
      <c r="I79" s="1021"/>
      <c r="J79" s="1021"/>
      <c r="K79" s="1021"/>
      <c r="L79" s="1021"/>
      <c r="M79" s="1060"/>
      <c r="N79" s="1021"/>
      <c r="O79" s="1021"/>
      <c r="P79" s="1021"/>
      <c r="Q79" s="1021"/>
      <c r="R79" s="1021"/>
      <c r="S79" s="1021"/>
      <c r="T79" s="1022"/>
      <c r="U79" s="1101" t="s">
        <v>2099</v>
      </c>
      <c r="V79" s="1102" t="s">
        <v>1854</v>
      </c>
      <c r="W79" s="1102" t="s">
        <v>1854</v>
      </c>
      <c r="X79" s="1103">
        <v>46</v>
      </c>
      <c r="Y79" s="1104" t="s">
        <v>2100</v>
      </c>
      <c r="Z79" s="1105" t="s">
        <v>1854</v>
      </c>
      <c r="AA79" s="1106" t="s">
        <v>1854</v>
      </c>
      <c r="AB79" s="1107" t="s">
        <v>1854</v>
      </c>
      <c r="AC79" s="1107" t="s">
        <v>1854</v>
      </c>
      <c r="AD79" s="1107" t="s">
        <v>1854</v>
      </c>
      <c r="AE79" s="1107" t="s">
        <v>1854</v>
      </c>
      <c r="AF79" s="1107" t="s">
        <v>1854</v>
      </c>
      <c r="AG79" s="1107" t="s">
        <v>1854</v>
      </c>
      <c r="AH79" s="1107" t="s">
        <v>1854</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1022</v>
      </c>
      <c r="B80" s="1060">
        <v>71</v>
      </c>
      <c r="C80" s="1021"/>
      <c r="D80" s="1021"/>
      <c r="E80" s="1021"/>
      <c r="F80" s="1021"/>
      <c r="G80" s="1021"/>
      <c r="H80" s="1021"/>
      <c r="I80" s="1021"/>
      <c r="J80" s="1021"/>
      <c r="K80" s="1021"/>
      <c r="L80" s="1021"/>
      <c r="M80" s="1060"/>
      <c r="N80" s="1021"/>
      <c r="O80" s="1021"/>
      <c r="P80" s="1021"/>
      <c r="Q80" s="1021"/>
      <c r="R80" s="1021"/>
      <c r="S80" s="1021"/>
      <c r="T80" s="1022"/>
      <c r="U80" s="1101" t="s">
        <v>2109</v>
      </c>
      <c r="V80" s="1102" t="s">
        <v>2110</v>
      </c>
      <c r="W80" s="1102" t="s">
        <v>1819</v>
      </c>
      <c r="X80" s="1103" t="s">
        <v>2111</v>
      </c>
      <c r="Y80" s="1104" t="s">
        <v>124</v>
      </c>
      <c r="Z80" s="1105" t="s">
        <v>2112</v>
      </c>
      <c r="AA80" s="1106" t="s">
        <v>1854</v>
      </c>
      <c r="AB80" s="1107">
        <v>1</v>
      </c>
      <c r="AC80" s="1107" t="s">
        <v>1854</v>
      </c>
      <c r="AD80" s="1107" t="s">
        <v>1854</v>
      </c>
      <c r="AE80" s="1107" t="s">
        <v>1854</v>
      </c>
      <c r="AF80" s="1107" t="s">
        <v>1854</v>
      </c>
      <c r="AG80" s="1107" t="s">
        <v>1854</v>
      </c>
      <c r="AH80" s="1107" t="s">
        <v>1854</v>
      </c>
      <c r="AI80" s="1108">
        <f t="shared" si="1"/>
        <v>1</v>
      </c>
      <c r="AJ80" s="1109" t="s">
        <v>983</v>
      </c>
      <c r="AK80" s="1109" t="s">
        <v>964</v>
      </c>
      <c r="AL80" s="1109" t="s">
        <v>965</v>
      </c>
      <c r="AM80" s="1110" t="s">
        <v>1838</v>
      </c>
      <c r="AN80" s="1021" t="s">
        <v>2090</v>
      </c>
      <c r="AO80" s="1021" t="s">
        <v>4703</v>
      </c>
      <c r="AP80" s="1317">
        <v>2</v>
      </c>
      <c r="AQ80" s="1079" t="s">
        <v>977</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961</v>
      </c>
      <c r="CE80" s="1122" t="s">
        <v>961</v>
      </c>
      <c r="CF80" s="1122" t="s">
        <v>961</v>
      </c>
      <c r="CG80" s="1122" t="s">
        <v>961</v>
      </c>
      <c r="CH80" s="1123" t="s">
        <v>961</v>
      </c>
      <c r="CI80" s="1078" t="s">
        <v>1854</v>
      </c>
      <c r="CJ80" s="1079" t="s">
        <v>1854</v>
      </c>
      <c r="CK80" s="1079" t="s">
        <v>1854</v>
      </c>
      <c r="CL80" s="1079" t="s">
        <v>1854</v>
      </c>
      <c r="CM80" s="1120" t="s">
        <v>1854</v>
      </c>
      <c r="CN80" s="1078">
        <v>9.5</v>
      </c>
      <c r="CO80" s="1079">
        <v>9.5</v>
      </c>
      <c r="CP80" s="1079">
        <v>9.5</v>
      </c>
      <c r="CQ80" s="1079">
        <v>9.5</v>
      </c>
      <c r="CR80" s="1120">
        <v>9.5</v>
      </c>
      <c r="CS80" s="1078">
        <v>2</v>
      </c>
      <c r="CT80" s="1079">
        <v>2</v>
      </c>
      <c r="CU80" s="1214">
        <v>1.5</v>
      </c>
      <c r="CV80" s="1214">
        <v>1.5</v>
      </c>
      <c r="CW80" s="1215">
        <v>1.5</v>
      </c>
      <c r="CX80" s="1078" t="s">
        <v>1854</v>
      </c>
      <c r="CY80" s="1079" t="s">
        <v>1854</v>
      </c>
      <c r="CZ80" s="1079" t="s">
        <v>1854</v>
      </c>
      <c r="DA80" s="1079" t="s">
        <v>1854</v>
      </c>
      <c r="DB80" s="1120" t="s">
        <v>1854</v>
      </c>
      <c r="DC80" s="1079" t="s">
        <v>1854</v>
      </c>
      <c r="DD80" s="1079" t="s">
        <v>1854</v>
      </c>
      <c r="DE80" s="1079" t="s">
        <v>1854</v>
      </c>
      <c r="DF80" s="1079" t="s">
        <v>1854</v>
      </c>
      <c r="DG80" s="1120" t="s">
        <v>1854</v>
      </c>
      <c r="DH80" s="1078" t="s">
        <v>1854</v>
      </c>
      <c r="DI80" s="1079" t="s">
        <v>1854</v>
      </c>
      <c r="DJ80" s="1079" t="s">
        <v>1854</v>
      </c>
      <c r="DK80" s="1079" t="s">
        <v>1854</v>
      </c>
      <c r="DL80" s="1120" t="s">
        <v>1854</v>
      </c>
      <c r="DM80" s="1124">
        <v>-0.191</v>
      </c>
      <c r="DN80" s="1125" t="s">
        <v>1854</v>
      </c>
      <c r="DO80" s="1125" t="s">
        <v>1854</v>
      </c>
      <c r="DP80" s="1126" t="s">
        <v>1854</v>
      </c>
      <c r="DQ80" s="1125">
        <v>0</v>
      </c>
      <c r="DR80" s="1125" t="s">
        <v>1854</v>
      </c>
      <c r="DS80" s="1125" t="s">
        <v>1854</v>
      </c>
      <c r="DT80" s="1126" t="s">
        <v>1854</v>
      </c>
      <c r="DU80" s="1122" t="s">
        <v>1854</v>
      </c>
      <c r="DV80" s="1127">
        <v>1</v>
      </c>
      <c r="DW80" s="1128" t="s">
        <v>1854</v>
      </c>
    </row>
    <row r="81" spans="1:127" s="399" customFormat="1" ht="15.75" customHeight="1">
      <c r="A81" s="1057" t="s">
        <v>1022</v>
      </c>
      <c r="B81" s="1058">
        <v>72</v>
      </c>
      <c r="C81" s="1146"/>
      <c r="D81" s="1146"/>
      <c r="E81" s="1146"/>
      <c r="F81" s="1146"/>
      <c r="G81" s="1146"/>
      <c r="H81" s="1146"/>
      <c r="I81" s="1146"/>
      <c r="J81" s="1146"/>
      <c r="K81" s="1146"/>
      <c r="L81" s="1146"/>
      <c r="M81" s="1058"/>
      <c r="N81" s="1146"/>
      <c r="O81" s="1146"/>
      <c r="P81" s="1146"/>
      <c r="Q81" s="1146"/>
      <c r="R81" s="1146"/>
      <c r="S81" s="1146"/>
      <c r="T81" s="1061"/>
      <c r="U81" s="1062" t="s">
        <v>2114</v>
      </c>
      <c r="V81" s="1063" t="s">
        <v>2110</v>
      </c>
      <c r="W81" s="1063" t="s">
        <v>1801</v>
      </c>
      <c r="X81" s="1064" t="s">
        <v>2115</v>
      </c>
      <c r="Y81" s="1065" t="s">
        <v>130</v>
      </c>
      <c r="Z81" s="1066" t="s">
        <v>2116</v>
      </c>
      <c r="AA81" s="1067" t="s">
        <v>1854</v>
      </c>
      <c r="AB81" s="1068">
        <v>1</v>
      </c>
      <c r="AC81" s="1068" t="s">
        <v>1854</v>
      </c>
      <c r="AD81" s="1068" t="s">
        <v>1854</v>
      </c>
      <c r="AE81" s="1068" t="s">
        <v>1854</v>
      </c>
      <c r="AF81" s="1068" t="s">
        <v>1854</v>
      </c>
      <c r="AG81" s="1068" t="s">
        <v>1854</v>
      </c>
      <c r="AH81" s="1068" t="s">
        <v>1854</v>
      </c>
      <c r="AI81" s="1069">
        <f t="shared" si="1"/>
        <v>1</v>
      </c>
      <c r="AJ81" s="1070" t="s">
        <v>986</v>
      </c>
      <c r="AK81" s="1070" t="s">
        <v>964</v>
      </c>
      <c r="AL81" s="1070" t="s">
        <v>965</v>
      </c>
      <c r="AM81" s="1071" t="s">
        <v>1804</v>
      </c>
      <c r="AN81" s="1065" t="s">
        <v>4697</v>
      </c>
      <c r="AO81" s="1065" t="s">
        <v>4698</v>
      </c>
      <c r="AP81" s="1083">
        <v>0</v>
      </c>
      <c r="AQ81" s="1083" t="s">
        <v>977</v>
      </c>
      <c r="AR81" s="1074" t="s">
        <v>130</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961</v>
      </c>
      <c r="CE81" s="1088" t="s">
        <v>961</v>
      </c>
      <c r="CF81" s="1088" t="s">
        <v>961</v>
      </c>
      <c r="CG81" s="1088" t="s">
        <v>961</v>
      </c>
      <c r="CH81" s="1089" t="s">
        <v>961</v>
      </c>
      <c r="CI81" s="1139" t="s">
        <v>1854</v>
      </c>
      <c r="CJ81" s="1138" t="s">
        <v>1854</v>
      </c>
      <c r="CK81" s="1138" t="s">
        <v>1854</v>
      </c>
      <c r="CL81" s="1138" t="s">
        <v>1854</v>
      </c>
      <c r="CM81" s="1142" t="s">
        <v>1854</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1854</v>
      </c>
      <c r="DI81" s="1138" t="s">
        <v>1854</v>
      </c>
      <c r="DJ81" s="1138" t="s">
        <v>1854</v>
      </c>
      <c r="DK81" s="1138" t="s">
        <v>1854</v>
      </c>
      <c r="DL81" s="1142" t="s">
        <v>1854</v>
      </c>
      <c r="DM81" s="1094">
        <v>-9.5000000000000001E-2</v>
      </c>
      <c r="DN81" s="1095" t="s">
        <v>1854</v>
      </c>
      <c r="DO81" s="1095" t="s">
        <v>1854</v>
      </c>
      <c r="DP81" s="1096" t="s">
        <v>1854</v>
      </c>
      <c r="DQ81" s="1095">
        <v>9.5000000000000001E-2</v>
      </c>
      <c r="DR81" s="1095" t="s">
        <v>1854</v>
      </c>
      <c r="DS81" s="1095" t="s">
        <v>1854</v>
      </c>
      <c r="DT81" s="1096" t="s">
        <v>1854</v>
      </c>
      <c r="DU81" s="1088" t="s">
        <v>1854</v>
      </c>
      <c r="DV81" s="1097">
        <v>1</v>
      </c>
      <c r="DW81" s="1098" t="s">
        <v>1854</v>
      </c>
    </row>
    <row r="82" spans="1:127" s="399" customFormat="1" ht="15.75" customHeight="1">
      <c r="A82" s="1100" t="s">
        <v>1022</v>
      </c>
      <c r="B82" s="1060">
        <v>73</v>
      </c>
      <c r="C82" s="1021"/>
      <c r="D82" s="1021"/>
      <c r="E82" s="1021"/>
      <c r="F82" s="1021"/>
      <c r="G82" s="1021"/>
      <c r="H82" s="1021"/>
      <c r="I82" s="1021"/>
      <c r="J82" s="1021"/>
      <c r="K82" s="1021"/>
      <c r="L82" s="1021"/>
      <c r="M82" s="1060"/>
      <c r="N82" s="1021"/>
      <c r="O82" s="1021"/>
      <c r="P82" s="1021"/>
      <c r="Q82" s="1021"/>
      <c r="R82" s="1021"/>
      <c r="S82" s="1021"/>
      <c r="T82" s="1022"/>
      <c r="U82" s="1101" t="s">
        <v>2117</v>
      </c>
      <c r="V82" s="1102" t="s">
        <v>2110</v>
      </c>
      <c r="W82" s="1102" t="s">
        <v>1801</v>
      </c>
      <c r="X82" s="1103" t="s">
        <v>2118</v>
      </c>
      <c r="Y82" s="1104" t="s">
        <v>154</v>
      </c>
      <c r="Z82" s="1105" t="s">
        <v>2119</v>
      </c>
      <c r="AA82" s="1106" t="s">
        <v>1854</v>
      </c>
      <c r="AB82" s="1107">
        <v>1</v>
      </c>
      <c r="AC82" s="1107" t="s">
        <v>1854</v>
      </c>
      <c r="AD82" s="1107" t="s">
        <v>1854</v>
      </c>
      <c r="AE82" s="1107" t="s">
        <v>1854</v>
      </c>
      <c r="AF82" s="1107" t="s">
        <v>1854</v>
      </c>
      <c r="AG82" s="1107" t="s">
        <v>1854</v>
      </c>
      <c r="AH82" s="1107" t="s">
        <v>1854</v>
      </c>
      <c r="AI82" s="1108">
        <f t="shared" si="1"/>
        <v>1</v>
      </c>
      <c r="AJ82" s="1109" t="s">
        <v>983</v>
      </c>
      <c r="AK82" s="1109" t="s">
        <v>964</v>
      </c>
      <c r="AL82" s="1109" t="s">
        <v>965</v>
      </c>
      <c r="AM82" s="1110" t="s">
        <v>1987</v>
      </c>
      <c r="AN82" s="1021" t="s">
        <v>2090</v>
      </c>
      <c r="AO82" s="1021" t="s">
        <v>4702</v>
      </c>
      <c r="AP82" s="1317">
        <v>1</v>
      </c>
      <c r="AQ82" s="1079" t="s">
        <v>977</v>
      </c>
      <c r="AR82" s="1112" t="s">
        <v>154</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961</v>
      </c>
      <c r="CE82" s="1122" t="s">
        <v>961</v>
      </c>
      <c r="CF82" s="1122" t="s">
        <v>961</v>
      </c>
      <c r="CG82" s="1122" t="s">
        <v>961</v>
      </c>
      <c r="CH82" s="1123" t="s">
        <v>961</v>
      </c>
      <c r="CI82" s="1078" t="s">
        <v>1854</v>
      </c>
      <c r="CJ82" s="1079" t="s">
        <v>1854</v>
      </c>
      <c r="CK82" s="1079" t="s">
        <v>1854</v>
      </c>
      <c r="CL82" s="1079" t="s">
        <v>1854</v>
      </c>
      <c r="CM82" s="1120" t="s">
        <v>1854</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1854</v>
      </c>
      <c r="CY82" s="1079" t="s">
        <v>1854</v>
      </c>
      <c r="CZ82" s="1079" t="s">
        <v>1854</v>
      </c>
      <c r="DA82" s="1079" t="s">
        <v>1854</v>
      </c>
      <c r="DB82" s="1120" t="s">
        <v>1854</v>
      </c>
      <c r="DC82" s="1079" t="s">
        <v>1854</v>
      </c>
      <c r="DD82" s="1079" t="s">
        <v>1854</v>
      </c>
      <c r="DE82" s="1079" t="s">
        <v>1854</v>
      </c>
      <c r="DF82" s="1079" t="s">
        <v>1854</v>
      </c>
      <c r="DG82" s="1120" t="s">
        <v>1854</v>
      </c>
      <c r="DH82" s="1078" t="s">
        <v>1854</v>
      </c>
      <c r="DI82" s="1079" t="s">
        <v>1854</v>
      </c>
      <c r="DJ82" s="1079" t="s">
        <v>1854</v>
      </c>
      <c r="DK82" s="1079" t="s">
        <v>1854</v>
      </c>
      <c r="DL82" s="1120" t="s">
        <v>1854</v>
      </c>
      <c r="DM82" s="1124">
        <v>-0.04</v>
      </c>
      <c r="DN82" s="1125" t="s">
        <v>1854</v>
      </c>
      <c r="DO82" s="1125" t="s">
        <v>1854</v>
      </c>
      <c r="DP82" s="1126" t="s">
        <v>1854</v>
      </c>
      <c r="DQ82" s="1125" t="s">
        <v>1854</v>
      </c>
      <c r="DR82" s="1125" t="s">
        <v>1854</v>
      </c>
      <c r="DS82" s="1125" t="s">
        <v>1854</v>
      </c>
      <c r="DT82" s="1126" t="s">
        <v>1854</v>
      </c>
      <c r="DU82" s="1122" t="s">
        <v>1854</v>
      </c>
      <c r="DV82" s="1127">
        <v>1</v>
      </c>
      <c r="DW82" s="1128" t="s">
        <v>1854</v>
      </c>
    </row>
    <row r="83" spans="1:127" s="399" customFormat="1" ht="15.75" customHeight="1">
      <c r="A83" s="1100" t="s">
        <v>1022</v>
      </c>
      <c r="B83" s="1060">
        <v>74</v>
      </c>
      <c r="C83" s="1021"/>
      <c r="D83" s="1021"/>
      <c r="E83" s="1021"/>
      <c r="F83" s="1021"/>
      <c r="G83" s="1021"/>
      <c r="H83" s="1021"/>
      <c r="I83" s="1021"/>
      <c r="J83" s="1021"/>
      <c r="K83" s="1021"/>
      <c r="L83" s="1021"/>
      <c r="M83" s="1060"/>
      <c r="N83" s="1021"/>
      <c r="O83" s="1021"/>
      <c r="P83" s="1021"/>
      <c r="Q83" s="1021"/>
      <c r="R83" s="1021"/>
      <c r="S83" s="1021"/>
      <c r="T83" s="1022"/>
      <c r="U83" s="1101" t="s">
        <v>2121</v>
      </c>
      <c r="V83" s="1102" t="s">
        <v>2110</v>
      </c>
      <c r="W83" s="1102" t="s">
        <v>1819</v>
      </c>
      <c r="X83" s="1103" t="s">
        <v>2122</v>
      </c>
      <c r="Y83" s="1104" t="s">
        <v>160</v>
      </c>
      <c r="Z83" s="1105" t="s">
        <v>2123</v>
      </c>
      <c r="AA83" s="1106" t="s">
        <v>1854</v>
      </c>
      <c r="AB83" s="1107">
        <v>1</v>
      </c>
      <c r="AC83" s="1107" t="s">
        <v>1854</v>
      </c>
      <c r="AD83" s="1107" t="s">
        <v>1854</v>
      </c>
      <c r="AE83" s="1107" t="s">
        <v>1854</v>
      </c>
      <c r="AF83" s="1107" t="s">
        <v>1854</v>
      </c>
      <c r="AG83" s="1107" t="s">
        <v>1854</v>
      </c>
      <c r="AH83" s="1107" t="s">
        <v>1854</v>
      </c>
      <c r="AI83" s="1108">
        <f t="shared" si="1"/>
        <v>1</v>
      </c>
      <c r="AJ83" s="1109" t="s">
        <v>983</v>
      </c>
      <c r="AK83" s="1109" t="s">
        <v>964</v>
      </c>
      <c r="AL83" s="1109" t="s">
        <v>965</v>
      </c>
      <c r="AM83" s="1110" t="s">
        <v>1827</v>
      </c>
      <c r="AN83" s="1021" t="s">
        <v>269</v>
      </c>
      <c r="AO83" s="1021" t="s">
        <v>4701</v>
      </c>
      <c r="AP83" s="1318">
        <v>2</v>
      </c>
      <c r="AQ83" s="1111" t="s">
        <v>977</v>
      </c>
      <c r="AR83" s="1112" t="s">
        <v>160</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961</v>
      </c>
      <c r="CE83" s="1122" t="s">
        <v>961</v>
      </c>
      <c r="CF83" s="1122" t="s">
        <v>961</v>
      </c>
      <c r="CG83" s="1122" t="s">
        <v>961</v>
      </c>
      <c r="CH83" s="1123" t="s">
        <v>961</v>
      </c>
      <c r="CI83" s="1078" t="s">
        <v>1854</v>
      </c>
      <c r="CJ83" s="1079" t="s">
        <v>1854</v>
      </c>
      <c r="CK83" s="1079" t="s">
        <v>1854</v>
      </c>
      <c r="CL83" s="1079" t="s">
        <v>1854</v>
      </c>
      <c r="CM83" s="1120" t="s">
        <v>1854</v>
      </c>
      <c r="CN83" s="1148">
        <v>4.68</v>
      </c>
      <c r="CO83" s="1111">
        <v>4.68</v>
      </c>
      <c r="CP83" s="1111">
        <v>4.68</v>
      </c>
      <c r="CQ83" s="1111">
        <v>4.68</v>
      </c>
      <c r="CR83" s="1149">
        <v>4.68</v>
      </c>
      <c r="CS83" s="1216">
        <v>2.81</v>
      </c>
      <c r="CT83" s="1217">
        <v>2.81</v>
      </c>
      <c r="CU83" s="1217">
        <v>2.81</v>
      </c>
      <c r="CV83" s="1217">
        <v>2.81</v>
      </c>
      <c r="CW83" s="1219">
        <v>2.81</v>
      </c>
      <c r="CX83" s="1078" t="s">
        <v>1854</v>
      </c>
      <c r="CY83" s="1079" t="s">
        <v>1854</v>
      </c>
      <c r="CZ83" s="1079" t="s">
        <v>1854</v>
      </c>
      <c r="DA83" s="1079" t="s">
        <v>1854</v>
      </c>
      <c r="DB83" s="1120" t="s">
        <v>1854</v>
      </c>
      <c r="DC83" s="1079" t="s">
        <v>1854</v>
      </c>
      <c r="DD83" s="1079" t="s">
        <v>1854</v>
      </c>
      <c r="DE83" s="1079" t="s">
        <v>1854</v>
      </c>
      <c r="DF83" s="1079" t="s">
        <v>1854</v>
      </c>
      <c r="DG83" s="1120" t="s">
        <v>1854</v>
      </c>
      <c r="DH83" s="1078" t="s">
        <v>1854</v>
      </c>
      <c r="DI83" s="1079" t="s">
        <v>1854</v>
      </c>
      <c r="DJ83" s="1079" t="s">
        <v>1854</v>
      </c>
      <c r="DK83" s="1079" t="s">
        <v>1854</v>
      </c>
      <c r="DL83" s="1120" t="s">
        <v>1854</v>
      </c>
      <c r="DM83" s="1124">
        <v>-0.38100000000000001</v>
      </c>
      <c r="DN83" s="1125" t="s">
        <v>1854</v>
      </c>
      <c r="DO83" s="1125" t="s">
        <v>1854</v>
      </c>
      <c r="DP83" s="1126" t="s">
        <v>1854</v>
      </c>
      <c r="DQ83" s="1125" t="s">
        <v>1854</v>
      </c>
      <c r="DR83" s="1125" t="s">
        <v>1854</v>
      </c>
      <c r="DS83" s="1125" t="s">
        <v>1854</v>
      </c>
      <c r="DT83" s="1126" t="s">
        <v>1854</v>
      </c>
      <c r="DU83" s="1122" t="s">
        <v>1854</v>
      </c>
      <c r="DV83" s="1127">
        <v>1</v>
      </c>
      <c r="DW83" s="1128" t="s">
        <v>1854</v>
      </c>
    </row>
    <row r="84" spans="1:127" s="399" customFormat="1" ht="15.75" customHeight="1">
      <c r="A84" s="1100" t="s">
        <v>1022</v>
      </c>
      <c r="B84" s="1060">
        <v>75</v>
      </c>
      <c r="C84" s="1021"/>
      <c r="D84" s="1021"/>
      <c r="E84" s="1021"/>
      <c r="F84" s="1021"/>
      <c r="G84" s="1021"/>
      <c r="H84" s="1021"/>
      <c r="I84" s="1021"/>
      <c r="J84" s="1021"/>
      <c r="K84" s="1021"/>
      <c r="L84" s="1021"/>
      <c r="M84" s="1060"/>
      <c r="N84" s="1021"/>
      <c r="O84" s="1021"/>
      <c r="P84" s="1021"/>
      <c r="Q84" s="1021"/>
      <c r="R84" s="1021"/>
      <c r="S84" s="1021"/>
      <c r="T84" s="1022"/>
      <c r="U84" s="1101" t="s">
        <v>2124</v>
      </c>
      <c r="V84" s="1102" t="s">
        <v>2110</v>
      </c>
      <c r="W84" s="1102" t="s">
        <v>1819</v>
      </c>
      <c r="X84" s="1103" t="s">
        <v>2125</v>
      </c>
      <c r="Y84" s="1104" t="s">
        <v>491</v>
      </c>
      <c r="Z84" s="1105" t="s">
        <v>2126</v>
      </c>
      <c r="AA84" s="1106">
        <v>1</v>
      </c>
      <c r="AB84" s="1107" t="s">
        <v>1854</v>
      </c>
      <c r="AC84" s="1107" t="s">
        <v>1854</v>
      </c>
      <c r="AD84" s="1107" t="s">
        <v>1854</v>
      </c>
      <c r="AE84" s="1107" t="s">
        <v>1854</v>
      </c>
      <c r="AF84" s="1107" t="s">
        <v>1854</v>
      </c>
      <c r="AG84" s="1107" t="s">
        <v>1854</v>
      </c>
      <c r="AH84" s="1107" t="s">
        <v>1854</v>
      </c>
      <c r="AI84" s="1108">
        <f t="shared" si="1"/>
        <v>1</v>
      </c>
      <c r="AJ84" s="1109" t="s">
        <v>963</v>
      </c>
      <c r="AK84" s="1109" t="s">
        <v>1854</v>
      </c>
      <c r="AL84" s="1109" t="s">
        <v>1854</v>
      </c>
      <c r="AM84" s="1110" t="s">
        <v>1822</v>
      </c>
      <c r="AN84" s="1021" t="s">
        <v>269</v>
      </c>
      <c r="AO84" s="1021" t="s">
        <v>4700</v>
      </c>
      <c r="AP84" s="1317">
        <v>1</v>
      </c>
      <c r="AQ84" s="1079" t="s">
        <v>977</v>
      </c>
      <c r="AR84" s="1112" t="s">
        <v>491</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1854</v>
      </c>
      <c r="CE84" s="1122" t="s">
        <v>1854</v>
      </c>
      <c r="CF84" s="1122" t="s">
        <v>1854</v>
      </c>
      <c r="CG84" s="1122" t="s">
        <v>1854</v>
      </c>
      <c r="CH84" s="1123" t="s">
        <v>1854</v>
      </c>
      <c r="CI84" s="1078" t="s">
        <v>1854</v>
      </c>
      <c r="CJ84" s="1079" t="s">
        <v>1854</v>
      </c>
      <c r="CK84" s="1079" t="s">
        <v>1854</v>
      </c>
      <c r="CL84" s="1079" t="s">
        <v>1854</v>
      </c>
      <c r="CM84" s="1120" t="s">
        <v>1854</v>
      </c>
      <c r="CN84" s="1078" t="s">
        <v>1854</v>
      </c>
      <c r="CO84" s="1079" t="s">
        <v>1854</v>
      </c>
      <c r="CP84" s="1079" t="s">
        <v>1854</v>
      </c>
      <c r="CQ84" s="1079" t="s">
        <v>1854</v>
      </c>
      <c r="CR84" s="1120" t="s">
        <v>1854</v>
      </c>
      <c r="CS84" s="1078" t="s">
        <v>1854</v>
      </c>
      <c r="CT84" s="1079" t="s">
        <v>1854</v>
      </c>
      <c r="CU84" s="1079" t="s">
        <v>1854</v>
      </c>
      <c r="CV84" s="1079" t="s">
        <v>1854</v>
      </c>
      <c r="CW84" s="1120" t="s">
        <v>1854</v>
      </c>
      <c r="CX84" s="1078" t="s">
        <v>1854</v>
      </c>
      <c r="CY84" s="1079" t="s">
        <v>1854</v>
      </c>
      <c r="CZ84" s="1079" t="s">
        <v>1854</v>
      </c>
      <c r="DA84" s="1079" t="s">
        <v>1854</v>
      </c>
      <c r="DB84" s="1120" t="s">
        <v>1854</v>
      </c>
      <c r="DC84" s="1079" t="s">
        <v>1854</v>
      </c>
      <c r="DD84" s="1079" t="s">
        <v>1854</v>
      </c>
      <c r="DE84" s="1079" t="s">
        <v>1854</v>
      </c>
      <c r="DF84" s="1079" t="s">
        <v>1854</v>
      </c>
      <c r="DG84" s="1120" t="s">
        <v>1854</v>
      </c>
      <c r="DH84" s="1078" t="s">
        <v>1854</v>
      </c>
      <c r="DI84" s="1079" t="s">
        <v>1854</v>
      </c>
      <c r="DJ84" s="1079" t="s">
        <v>1854</v>
      </c>
      <c r="DK84" s="1079" t="s">
        <v>1854</v>
      </c>
      <c r="DL84" s="1120" t="s">
        <v>1854</v>
      </c>
      <c r="DM84" s="1124" t="s">
        <v>1854</v>
      </c>
      <c r="DN84" s="1125" t="s">
        <v>1854</v>
      </c>
      <c r="DO84" s="1125" t="s">
        <v>1854</v>
      </c>
      <c r="DP84" s="1126" t="s">
        <v>1854</v>
      </c>
      <c r="DQ84" s="1125" t="s">
        <v>1854</v>
      </c>
      <c r="DR84" s="1125" t="s">
        <v>1854</v>
      </c>
      <c r="DS84" s="1125" t="s">
        <v>1854</v>
      </c>
      <c r="DT84" s="1126" t="s">
        <v>1854</v>
      </c>
      <c r="DU84" s="1122" t="s">
        <v>1854</v>
      </c>
      <c r="DV84" s="1127">
        <v>1</v>
      </c>
      <c r="DW84" s="1128" t="s">
        <v>1854</v>
      </c>
    </row>
    <row r="85" spans="1:127" s="399" customFormat="1" ht="15.75" customHeight="1">
      <c r="A85" s="1100" t="s">
        <v>1022</v>
      </c>
      <c r="B85" s="1060">
        <v>76</v>
      </c>
      <c r="C85" s="1021"/>
      <c r="D85" s="1021"/>
      <c r="E85" s="1021"/>
      <c r="F85" s="1021"/>
      <c r="G85" s="1021"/>
      <c r="H85" s="1021"/>
      <c r="I85" s="1021"/>
      <c r="J85" s="1021"/>
      <c r="K85" s="1021"/>
      <c r="L85" s="1021"/>
      <c r="M85" s="1060"/>
      <c r="N85" s="1021"/>
      <c r="O85" s="1021"/>
      <c r="P85" s="1021"/>
      <c r="Q85" s="1021"/>
      <c r="R85" s="1021"/>
      <c r="S85" s="1021"/>
      <c r="T85" s="1022"/>
      <c r="U85" s="1101" t="s">
        <v>2128</v>
      </c>
      <c r="V85" s="1102" t="s">
        <v>2110</v>
      </c>
      <c r="W85" s="1102" t="s">
        <v>1801</v>
      </c>
      <c r="X85" s="1103" t="s">
        <v>2129</v>
      </c>
      <c r="Y85" s="1104" t="s">
        <v>2130</v>
      </c>
      <c r="Z85" s="1105" t="s">
        <v>2131</v>
      </c>
      <c r="AA85" s="1106" t="s">
        <v>1854</v>
      </c>
      <c r="AB85" s="1107">
        <v>1</v>
      </c>
      <c r="AC85" s="1107" t="s">
        <v>1854</v>
      </c>
      <c r="AD85" s="1107" t="s">
        <v>1854</v>
      </c>
      <c r="AE85" s="1107" t="s">
        <v>1854</v>
      </c>
      <c r="AF85" s="1107" t="s">
        <v>1854</v>
      </c>
      <c r="AG85" s="1107" t="s">
        <v>1854</v>
      </c>
      <c r="AH85" s="1107" t="s">
        <v>1854</v>
      </c>
      <c r="AI85" s="1108">
        <f t="shared" si="1"/>
        <v>1</v>
      </c>
      <c r="AJ85" s="1109" t="s">
        <v>986</v>
      </c>
      <c r="AK85" s="1109" t="s">
        <v>964</v>
      </c>
      <c r="AL85" s="1109" t="s">
        <v>965</v>
      </c>
      <c r="AM85" s="1110" t="s">
        <v>2062</v>
      </c>
      <c r="AN85" s="1021" t="s">
        <v>387</v>
      </c>
      <c r="AO85" s="1021" t="s">
        <v>4706</v>
      </c>
      <c r="AP85" s="1318">
        <v>2</v>
      </c>
      <c r="AQ85" s="1111" t="s">
        <v>977</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1022</v>
      </c>
      <c r="B86" s="1060">
        <v>77</v>
      </c>
      <c r="C86" s="1021"/>
      <c r="D86" s="1021"/>
      <c r="E86" s="1021"/>
      <c r="F86" s="1021"/>
      <c r="G86" s="1021"/>
      <c r="H86" s="1021"/>
      <c r="I86" s="1021"/>
      <c r="J86" s="1021"/>
      <c r="K86" s="1021"/>
      <c r="L86" s="1021"/>
      <c r="M86" s="1060"/>
      <c r="N86" s="1021"/>
      <c r="O86" s="1021"/>
      <c r="P86" s="1021"/>
      <c r="Q86" s="1021"/>
      <c r="R86" s="1021"/>
      <c r="S86" s="1021"/>
      <c r="T86" s="1022"/>
      <c r="U86" s="1101" t="s">
        <v>2133</v>
      </c>
      <c r="V86" s="1102" t="s">
        <v>2110</v>
      </c>
      <c r="W86" s="1102" t="s">
        <v>1801</v>
      </c>
      <c r="X86" s="1103" t="s">
        <v>2134</v>
      </c>
      <c r="Y86" s="1104" t="s">
        <v>2135</v>
      </c>
      <c r="Z86" s="1105" t="s">
        <v>2136</v>
      </c>
      <c r="AA86" s="1106" t="s">
        <v>1854</v>
      </c>
      <c r="AB86" s="1107">
        <v>1</v>
      </c>
      <c r="AC86" s="1107" t="s">
        <v>1854</v>
      </c>
      <c r="AD86" s="1107" t="s">
        <v>1854</v>
      </c>
      <c r="AE86" s="1107" t="s">
        <v>1854</v>
      </c>
      <c r="AF86" s="1107" t="s">
        <v>1854</v>
      </c>
      <c r="AG86" s="1107" t="s">
        <v>1854</v>
      </c>
      <c r="AH86" s="1107" t="s">
        <v>1854</v>
      </c>
      <c r="AI86" s="1108">
        <f t="shared" si="1"/>
        <v>1</v>
      </c>
      <c r="AJ86" s="1109" t="s">
        <v>986</v>
      </c>
      <c r="AK86" s="1109" t="s">
        <v>964</v>
      </c>
      <c r="AL86" s="1109" t="s">
        <v>965</v>
      </c>
      <c r="AM86" s="1110" t="s">
        <v>2062</v>
      </c>
      <c r="AN86" s="1021" t="s">
        <v>387</v>
      </c>
      <c r="AO86" s="1021" t="s">
        <v>4706</v>
      </c>
      <c r="AP86" s="1317">
        <v>2</v>
      </c>
      <c r="AQ86" s="1079" t="s">
        <v>977</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1022</v>
      </c>
      <c r="B87" s="1060">
        <v>78</v>
      </c>
      <c r="C87" s="1021"/>
      <c r="D87" s="1021"/>
      <c r="E87" s="1021"/>
      <c r="F87" s="1021"/>
      <c r="G87" s="1021"/>
      <c r="H87" s="1021"/>
      <c r="I87" s="1021"/>
      <c r="J87" s="1021"/>
      <c r="K87" s="1021"/>
      <c r="L87" s="1021"/>
      <c r="M87" s="1060"/>
      <c r="N87" s="1021"/>
      <c r="O87" s="1021"/>
      <c r="P87" s="1021"/>
      <c r="Q87" s="1021"/>
      <c r="R87" s="1021"/>
      <c r="S87" s="1021"/>
      <c r="T87" s="1022"/>
      <c r="U87" s="1101" t="s">
        <v>2137</v>
      </c>
      <c r="V87" s="1102" t="s">
        <v>2110</v>
      </c>
      <c r="W87" s="1102" t="s">
        <v>1801</v>
      </c>
      <c r="X87" s="1103" t="s">
        <v>2138</v>
      </c>
      <c r="Y87" s="1104" t="s">
        <v>1895</v>
      </c>
      <c r="Z87" s="1105" t="s">
        <v>2139</v>
      </c>
      <c r="AA87" s="1106" t="s">
        <v>1854</v>
      </c>
      <c r="AB87" s="1107">
        <v>1</v>
      </c>
      <c r="AC87" s="1107" t="s">
        <v>1854</v>
      </c>
      <c r="AD87" s="1107" t="s">
        <v>1854</v>
      </c>
      <c r="AE87" s="1107" t="s">
        <v>1854</v>
      </c>
      <c r="AF87" s="1107" t="s">
        <v>1854</v>
      </c>
      <c r="AG87" s="1107" t="s">
        <v>1854</v>
      </c>
      <c r="AH87" s="1107" t="s">
        <v>1854</v>
      </c>
      <c r="AI87" s="1108">
        <f t="shared" si="1"/>
        <v>1</v>
      </c>
      <c r="AJ87" s="1109" t="s">
        <v>986</v>
      </c>
      <c r="AK87" s="1109" t="s">
        <v>964</v>
      </c>
      <c r="AL87" s="1109" t="s">
        <v>965</v>
      </c>
      <c r="AM87" s="1110" t="s">
        <v>1897</v>
      </c>
      <c r="AN87" s="1021" t="s">
        <v>2090</v>
      </c>
      <c r="AO87" s="1021" t="s">
        <v>4704</v>
      </c>
      <c r="AP87" s="1073">
        <v>0</v>
      </c>
      <c r="AQ87" s="1111" t="s">
        <v>977</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1022</v>
      </c>
      <c r="B88" s="1060">
        <v>79</v>
      </c>
      <c r="C88" s="1021"/>
      <c r="D88" s="1021"/>
      <c r="E88" s="1021"/>
      <c r="F88" s="1021"/>
      <c r="G88" s="1021"/>
      <c r="H88" s="1021"/>
      <c r="I88" s="1021"/>
      <c r="J88" s="1021"/>
      <c r="K88" s="1021"/>
      <c r="L88" s="1021"/>
      <c r="M88" s="1060"/>
      <c r="N88" s="1021"/>
      <c r="O88" s="1021"/>
      <c r="P88" s="1021"/>
      <c r="Q88" s="1021"/>
      <c r="R88" s="1021"/>
      <c r="S88" s="1021"/>
      <c r="T88" s="1022"/>
      <c r="U88" s="1101" t="s">
        <v>2140</v>
      </c>
      <c r="V88" s="1102" t="s">
        <v>2110</v>
      </c>
      <c r="W88" s="1102" t="s">
        <v>1801</v>
      </c>
      <c r="X88" s="1103" t="s">
        <v>2141</v>
      </c>
      <c r="Y88" s="1104" t="s">
        <v>2142</v>
      </c>
      <c r="Z88" s="1105" t="s">
        <v>2143</v>
      </c>
      <c r="AA88" s="1106" t="s">
        <v>1854</v>
      </c>
      <c r="AB88" s="1107">
        <v>1</v>
      </c>
      <c r="AC88" s="1107" t="s">
        <v>1854</v>
      </c>
      <c r="AD88" s="1107" t="s">
        <v>1854</v>
      </c>
      <c r="AE88" s="1107" t="s">
        <v>1854</v>
      </c>
      <c r="AF88" s="1107" t="s">
        <v>1854</v>
      </c>
      <c r="AG88" s="1107" t="s">
        <v>1854</v>
      </c>
      <c r="AH88" s="1107" t="s">
        <v>1854</v>
      </c>
      <c r="AI88" s="1108">
        <f t="shared" si="1"/>
        <v>1</v>
      </c>
      <c r="AJ88" s="1109" t="s">
        <v>983</v>
      </c>
      <c r="AK88" s="1109" t="s">
        <v>964</v>
      </c>
      <c r="AL88" s="1109" t="s">
        <v>965</v>
      </c>
      <c r="AM88" s="1110" t="s">
        <v>2144</v>
      </c>
      <c r="AN88" s="1021" t="s">
        <v>990</v>
      </c>
      <c r="AO88" s="1021" t="s">
        <v>2145</v>
      </c>
      <c r="AP88" s="1073">
        <v>0</v>
      </c>
      <c r="AQ88" s="1111" t="s">
        <v>977</v>
      </c>
      <c r="AR88" s="1112" t="s">
        <v>1854</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1022</v>
      </c>
      <c r="B89" s="1060">
        <v>80</v>
      </c>
      <c r="C89" s="1021"/>
      <c r="D89" s="1021"/>
      <c r="E89" s="1021"/>
      <c r="F89" s="1021"/>
      <c r="G89" s="1021"/>
      <c r="H89" s="1021"/>
      <c r="I89" s="1021"/>
      <c r="J89" s="1021"/>
      <c r="K89" s="1021"/>
      <c r="L89" s="1021"/>
      <c r="M89" s="1060"/>
      <c r="N89" s="1021"/>
      <c r="O89" s="1021"/>
      <c r="P89" s="1021"/>
      <c r="Q89" s="1021"/>
      <c r="R89" s="1021"/>
      <c r="S89" s="1021"/>
      <c r="T89" s="1022"/>
      <c r="U89" s="1101" t="s">
        <v>2146</v>
      </c>
      <c r="V89" s="1102" t="s">
        <v>2110</v>
      </c>
      <c r="W89" s="1102" t="s">
        <v>1801</v>
      </c>
      <c r="X89" s="1103" t="s">
        <v>2147</v>
      </c>
      <c r="Y89" s="1104" t="s">
        <v>2148</v>
      </c>
      <c r="Z89" s="1105" t="s">
        <v>2149</v>
      </c>
      <c r="AA89" s="1106" t="s">
        <v>1854</v>
      </c>
      <c r="AB89" s="1107">
        <v>1</v>
      </c>
      <c r="AC89" s="1107" t="s">
        <v>1854</v>
      </c>
      <c r="AD89" s="1107" t="s">
        <v>1854</v>
      </c>
      <c r="AE89" s="1107" t="s">
        <v>1854</v>
      </c>
      <c r="AF89" s="1107" t="s">
        <v>1854</v>
      </c>
      <c r="AG89" s="1107" t="s">
        <v>1854</v>
      </c>
      <c r="AH89" s="1107" t="s">
        <v>1854</v>
      </c>
      <c r="AI89" s="1108">
        <f t="shared" si="1"/>
        <v>1</v>
      </c>
      <c r="AJ89" s="1109" t="s">
        <v>983</v>
      </c>
      <c r="AK89" s="1109" t="s">
        <v>964</v>
      </c>
      <c r="AL89" s="1109" t="s">
        <v>965</v>
      </c>
      <c r="AM89" s="1110" t="s">
        <v>2150</v>
      </c>
      <c r="AN89" s="1021" t="s">
        <v>990</v>
      </c>
      <c r="AO89" s="1021" t="s">
        <v>2151</v>
      </c>
      <c r="AP89" s="1073">
        <v>0</v>
      </c>
      <c r="AQ89" s="1111" t="s">
        <v>977</v>
      </c>
      <c r="AR89" s="1112" t="s">
        <v>1854</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1022</v>
      </c>
      <c r="B90" s="1060">
        <v>81</v>
      </c>
      <c r="C90" s="1021"/>
      <c r="D90" s="1021"/>
      <c r="E90" s="1021"/>
      <c r="F90" s="1021"/>
      <c r="G90" s="1021"/>
      <c r="H90" s="1021"/>
      <c r="I90" s="1021"/>
      <c r="J90" s="1021"/>
      <c r="K90" s="1021"/>
      <c r="L90" s="1021"/>
      <c r="M90" s="1060"/>
      <c r="N90" s="1021"/>
      <c r="O90" s="1021"/>
      <c r="P90" s="1021"/>
      <c r="Q90" s="1021"/>
      <c r="R90" s="1021"/>
      <c r="S90" s="1021"/>
      <c r="T90" s="1022"/>
      <c r="U90" s="1101" t="s">
        <v>4722</v>
      </c>
      <c r="V90" s="1102" t="s">
        <v>2110</v>
      </c>
      <c r="W90" s="1102" t="s">
        <v>1819</v>
      </c>
      <c r="X90" s="1103" t="s">
        <v>4723</v>
      </c>
      <c r="Y90" s="1104" t="s">
        <v>4724</v>
      </c>
      <c r="Z90" s="1105" t="s">
        <v>4725</v>
      </c>
      <c r="AA90" s="1106" t="s">
        <v>1854</v>
      </c>
      <c r="AB90" s="1107">
        <v>1</v>
      </c>
      <c r="AC90" s="1107" t="s">
        <v>1854</v>
      </c>
      <c r="AD90" s="1107" t="s">
        <v>1854</v>
      </c>
      <c r="AE90" s="1107" t="s">
        <v>1854</v>
      </c>
      <c r="AF90" s="1107" t="s">
        <v>1854</v>
      </c>
      <c r="AG90" s="1107" t="s">
        <v>1854</v>
      </c>
      <c r="AH90" s="1107" t="s">
        <v>1854</v>
      </c>
      <c r="AI90" s="1108">
        <f t="shared" si="1"/>
        <v>1</v>
      </c>
      <c r="AJ90" s="1109" t="s">
        <v>963</v>
      </c>
      <c r="AK90" s="1109" t="s">
        <v>1854</v>
      </c>
      <c r="AL90" s="1109" t="s">
        <v>1854</v>
      </c>
      <c r="AM90" s="1110" t="s">
        <v>1822</v>
      </c>
      <c r="AN90" s="1021"/>
      <c r="AO90" s="1021"/>
      <c r="AP90" s="1317">
        <v>0</v>
      </c>
      <c r="AQ90" s="1111" t="s">
        <v>977</v>
      </c>
      <c r="AR90" s="1112" t="s">
        <v>1854</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1022</v>
      </c>
      <c r="B91" s="1060">
        <v>82</v>
      </c>
      <c r="C91" s="1021"/>
      <c r="D91" s="1021"/>
      <c r="E91" s="1021"/>
      <c r="F91" s="1021"/>
      <c r="G91" s="1021"/>
      <c r="H91" s="1021"/>
      <c r="I91" s="1021"/>
      <c r="J91" s="1021"/>
      <c r="K91" s="1021"/>
      <c r="L91" s="1021"/>
      <c r="M91" s="1060"/>
      <c r="N91" s="1021"/>
      <c r="O91" s="1021"/>
      <c r="P91" s="1021"/>
      <c r="Q91" s="1021"/>
      <c r="R91" s="1021"/>
      <c r="S91" s="1021"/>
      <c r="T91" s="1022"/>
      <c r="U91" s="1101" t="s">
        <v>2152</v>
      </c>
      <c r="V91" s="1102" t="s">
        <v>2153</v>
      </c>
      <c r="W91" s="1102" t="s">
        <v>1819</v>
      </c>
      <c r="X91" s="1103" t="s">
        <v>2154</v>
      </c>
      <c r="Y91" s="1104" t="s">
        <v>1843</v>
      </c>
      <c r="Z91" s="1105" t="s">
        <v>2155</v>
      </c>
      <c r="AA91" s="1106" t="s">
        <v>1854</v>
      </c>
      <c r="AB91" s="1107" t="s">
        <v>1854</v>
      </c>
      <c r="AC91" s="1107" t="s">
        <v>1854</v>
      </c>
      <c r="AD91" s="1107" t="s">
        <v>1854</v>
      </c>
      <c r="AE91" s="1107">
        <v>1</v>
      </c>
      <c r="AF91" s="1107" t="s">
        <v>1854</v>
      </c>
      <c r="AG91" s="1107" t="s">
        <v>1854</v>
      </c>
      <c r="AH91" s="1107" t="s">
        <v>1854</v>
      </c>
      <c r="AI91" s="1108">
        <f t="shared" si="1"/>
        <v>1</v>
      </c>
      <c r="AJ91" s="1109" t="s">
        <v>986</v>
      </c>
      <c r="AK91" s="1109" t="s">
        <v>964</v>
      </c>
      <c r="AL91" s="1109" t="s">
        <v>965</v>
      </c>
      <c r="AM91" s="1110" t="s">
        <v>1027</v>
      </c>
      <c r="AN91" s="1021" t="s">
        <v>1039</v>
      </c>
      <c r="AO91" s="1021" t="s">
        <v>1951</v>
      </c>
      <c r="AP91" s="1073">
        <v>2</v>
      </c>
      <c r="AQ91" s="1111" t="s">
        <v>966</v>
      </c>
      <c r="AR91" s="1112" t="s">
        <v>1843</v>
      </c>
      <c r="AS91" s="1113"/>
      <c r="AT91" s="1103"/>
      <c r="AU91" s="1103"/>
      <c r="AV91" s="1103"/>
      <c r="AW91" s="1114"/>
      <c r="AX91" s="1145"/>
      <c r="AY91" s="1078"/>
      <c r="AZ91" s="1079"/>
      <c r="BA91" s="1079"/>
      <c r="BB91" s="1079"/>
      <c r="BC91" s="1079"/>
      <c r="BD91" s="1079"/>
      <c r="BE91" s="1079"/>
      <c r="BF91" s="1079"/>
      <c r="BG91" s="1079"/>
      <c r="BH91" s="1079"/>
      <c r="BI91" s="1150" t="s">
        <v>1854</v>
      </c>
      <c r="BJ91" s="1151" t="s">
        <v>1854</v>
      </c>
      <c r="BK91" s="1151" t="s">
        <v>1854</v>
      </c>
      <c r="BL91" s="1151" t="s">
        <v>1854</v>
      </c>
      <c r="BM91" s="1151" t="s">
        <v>1854</v>
      </c>
      <c r="BN91" s="1078"/>
      <c r="BO91" s="1079"/>
      <c r="BP91" s="1079"/>
      <c r="BQ91" s="1079"/>
      <c r="BR91" s="1079"/>
      <c r="BS91" s="1118"/>
      <c r="BT91" s="1079"/>
      <c r="BU91" s="1079"/>
      <c r="BV91" s="1079"/>
      <c r="BW91" s="1119"/>
      <c r="BX91" s="1118"/>
      <c r="BY91" s="1079"/>
      <c r="BZ91" s="1079"/>
      <c r="CA91" s="1079"/>
      <c r="CB91" s="1119"/>
      <c r="CC91" s="1120"/>
      <c r="CD91" s="1121" t="s">
        <v>961</v>
      </c>
      <c r="CE91" s="1122" t="s">
        <v>961</v>
      </c>
      <c r="CF91" s="1122" t="s">
        <v>961</v>
      </c>
      <c r="CG91" s="1122" t="s">
        <v>961</v>
      </c>
      <c r="CH91" s="1123" t="s">
        <v>961</v>
      </c>
      <c r="CI91" s="1078" t="s">
        <v>1854</v>
      </c>
      <c r="CJ91" s="1079" t="s">
        <v>1854</v>
      </c>
      <c r="CK91" s="1079" t="s">
        <v>1854</v>
      </c>
      <c r="CL91" s="1079" t="s">
        <v>1854</v>
      </c>
      <c r="CM91" s="1120" t="s">
        <v>1854</v>
      </c>
      <c r="CN91" s="1078" t="s">
        <v>1854</v>
      </c>
      <c r="CO91" s="1079" t="s">
        <v>1854</v>
      </c>
      <c r="CP91" s="1079" t="s">
        <v>1854</v>
      </c>
      <c r="CQ91" s="1079" t="s">
        <v>1854</v>
      </c>
      <c r="CR91" s="1120" t="s">
        <v>1854</v>
      </c>
      <c r="CS91" s="1078" t="s">
        <v>1854</v>
      </c>
      <c r="CT91" s="1079" t="s">
        <v>1854</v>
      </c>
      <c r="CU91" s="1079" t="s">
        <v>1854</v>
      </c>
      <c r="CV91" s="1079" t="s">
        <v>1854</v>
      </c>
      <c r="CW91" s="1120" t="s">
        <v>1854</v>
      </c>
      <c r="CX91" s="1078" t="s">
        <v>1854</v>
      </c>
      <c r="CY91" s="1079" t="s">
        <v>1854</v>
      </c>
      <c r="CZ91" s="1079" t="s">
        <v>1854</v>
      </c>
      <c r="DA91" s="1079" t="s">
        <v>1854</v>
      </c>
      <c r="DB91" s="1120" t="s">
        <v>1854</v>
      </c>
      <c r="DC91" s="1079" t="s">
        <v>1854</v>
      </c>
      <c r="DD91" s="1079" t="s">
        <v>1854</v>
      </c>
      <c r="DE91" s="1079" t="s">
        <v>1854</v>
      </c>
      <c r="DF91" s="1079" t="s">
        <v>1854</v>
      </c>
      <c r="DG91" s="1120" t="s">
        <v>1854</v>
      </c>
      <c r="DH91" s="1078" t="s">
        <v>1854</v>
      </c>
      <c r="DI91" s="1079" t="s">
        <v>1854</v>
      </c>
      <c r="DJ91" s="1079" t="s">
        <v>1854</v>
      </c>
      <c r="DK91" s="1079" t="s">
        <v>1854</v>
      </c>
      <c r="DL91" s="1120" t="s">
        <v>1854</v>
      </c>
      <c r="DM91" s="1124" t="s">
        <v>1854</v>
      </c>
      <c r="DN91" s="1125" t="s">
        <v>1854</v>
      </c>
      <c r="DO91" s="1125" t="s">
        <v>1854</v>
      </c>
      <c r="DP91" s="1126" t="s">
        <v>1854</v>
      </c>
      <c r="DQ91" s="1125" t="s">
        <v>1854</v>
      </c>
      <c r="DR91" s="1125" t="s">
        <v>1854</v>
      </c>
      <c r="DS91" s="1125" t="s">
        <v>1854</v>
      </c>
      <c r="DT91" s="1126" t="s">
        <v>1854</v>
      </c>
      <c r="DU91" s="1122" t="s">
        <v>1854</v>
      </c>
      <c r="DV91" s="1127">
        <v>1</v>
      </c>
      <c r="DW91" s="1128" t="s">
        <v>1854</v>
      </c>
    </row>
    <row r="92" spans="1:127" s="399" customFormat="1" ht="15.75" customHeight="1">
      <c r="A92" s="1100" t="s">
        <v>1022</v>
      </c>
      <c r="B92" s="1060">
        <v>83</v>
      </c>
      <c r="C92" s="1021"/>
      <c r="D92" s="1021"/>
      <c r="E92" s="1021"/>
      <c r="F92" s="1021"/>
      <c r="G92" s="1021"/>
      <c r="H92" s="1021"/>
      <c r="I92" s="1021"/>
      <c r="J92" s="1021"/>
      <c r="K92" s="1021"/>
      <c r="L92" s="1021"/>
      <c r="M92" s="1060"/>
      <c r="N92" s="1021"/>
      <c r="O92" s="1021"/>
      <c r="P92" s="1021"/>
      <c r="Q92" s="1021"/>
      <c r="R92" s="1021"/>
      <c r="S92" s="1021"/>
      <c r="T92" s="1022"/>
      <c r="U92" s="1101" t="s">
        <v>2156</v>
      </c>
      <c r="V92" s="1102" t="s">
        <v>2153</v>
      </c>
      <c r="W92" s="1102" t="s">
        <v>1819</v>
      </c>
      <c r="X92" s="1103" t="s">
        <v>2157</v>
      </c>
      <c r="Y92" s="1104" t="s">
        <v>1847</v>
      </c>
      <c r="Z92" s="1105" t="s">
        <v>2158</v>
      </c>
      <c r="AA92" s="1106" t="s">
        <v>1854</v>
      </c>
      <c r="AB92" s="1107">
        <v>1</v>
      </c>
      <c r="AC92" s="1107" t="s">
        <v>1854</v>
      </c>
      <c r="AD92" s="1107" t="s">
        <v>1854</v>
      </c>
      <c r="AE92" s="1107" t="s">
        <v>1854</v>
      </c>
      <c r="AF92" s="1107" t="s">
        <v>1854</v>
      </c>
      <c r="AG92" s="1107" t="s">
        <v>1854</v>
      </c>
      <c r="AH92" s="1107" t="s">
        <v>1854</v>
      </c>
      <c r="AI92" s="1108">
        <f t="shared" si="1"/>
        <v>1</v>
      </c>
      <c r="AJ92" s="1109" t="s">
        <v>986</v>
      </c>
      <c r="AK92" s="1109" t="s">
        <v>964</v>
      </c>
      <c r="AL92" s="1109" t="s">
        <v>965</v>
      </c>
      <c r="AM92" s="1110" t="s">
        <v>1031</v>
      </c>
      <c r="AN92" s="1021" t="s">
        <v>1039</v>
      </c>
      <c r="AO92" s="1021" t="s">
        <v>418</v>
      </c>
      <c r="AP92" s="836">
        <v>2</v>
      </c>
      <c r="AQ92" s="1079" t="s">
        <v>966</v>
      </c>
      <c r="AR92" s="1112" t="s">
        <v>1847</v>
      </c>
      <c r="AS92" s="1113"/>
      <c r="AT92" s="1103"/>
      <c r="AU92" s="1103"/>
      <c r="AV92" s="1103"/>
      <c r="AW92" s="1114"/>
      <c r="AX92" s="1145"/>
      <c r="AY92" s="1078"/>
      <c r="AZ92" s="1079"/>
      <c r="BA92" s="1079"/>
      <c r="BB92" s="1079"/>
      <c r="BC92" s="1079"/>
      <c r="BD92" s="1079"/>
      <c r="BE92" s="1079"/>
      <c r="BF92" s="1079"/>
      <c r="BG92" s="1079"/>
      <c r="BH92" s="1079"/>
      <c r="BI92" s="1078" t="s">
        <v>1854</v>
      </c>
      <c r="BJ92" s="1079" t="s">
        <v>1854</v>
      </c>
      <c r="BK92" s="1079" t="s">
        <v>1854</v>
      </c>
      <c r="BL92" s="1079" t="s">
        <v>1854</v>
      </c>
      <c r="BM92" s="1079" t="s">
        <v>1854</v>
      </c>
      <c r="BN92" s="1078"/>
      <c r="BO92" s="1079"/>
      <c r="BP92" s="1079"/>
      <c r="BQ92" s="1079"/>
      <c r="BR92" s="1079"/>
      <c r="BS92" s="1118"/>
      <c r="BT92" s="1079"/>
      <c r="BU92" s="1079"/>
      <c r="BV92" s="1079"/>
      <c r="BW92" s="1119"/>
      <c r="BX92" s="1118"/>
      <c r="BY92" s="1079"/>
      <c r="BZ92" s="1079"/>
      <c r="CA92" s="1079"/>
      <c r="CB92" s="1119"/>
      <c r="CC92" s="1120"/>
      <c r="CD92" s="1121" t="s">
        <v>961</v>
      </c>
      <c r="CE92" s="1122" t="s">
        <v>961</v>
      </c>
      <c r="CF92" s="1122" t="s">
        <v>961</v>
      </c>
      <c r="CG92" s="1122" t="s">
        <v>961</v>
      </c>
      <c r="CH92" s="1123" t="s">
        <v>961</v>
      </c>
      <c r="CI92" s="1078" t="s">
        <v>1854</v>
      </c>
      <c r="CJ92" s="1079" t="s">
        <v>1854</v>
      </c>
      <c r="CK92" s="1079" t="s">
        <v>1854</v>
      </c>
      <c r="CL92" s="1079" t="s">
        <v>1854</v>
      </c>
      <c r="CM92" s="1120" t="s">
        <v>1854</v>
      </c>
      <c r="CN92" s="1078" t="s">
        <v>1854</v>
      </c>
      <c r="CO92" s="1079" t="s">
        <v>1854</v>
      </c>
      <c r="CP92" s="1079" t="s">
        <v>1854</v>
      </c>
      <c r="CQ92" s="1079" t="s">
        <v>1854</v>
      </c>
      <c r="CR92" s="1120" t="s">
        <v>1854</v>
      </c>
      <c r="CS92" s="1078" t="s">
        <v>1854</v>
      </c>
      <c r="CT92" s="1079" t="s">
        <v>1854</v>
      </c>
      <c r="CU92" s="1079" t="s">
        <v>1854</v>
      </c>
      <c r="CV92" s="1079" t="s">
        <v>1854</v>
      </c>
      <c r="CW92" s="1120" t="s">
        <v>1854</v>
      </c>
      <c r="CX92" s="1078" t="s">
        <v>1854</v>
      </c>
      <c r="CY92" s="1079" t="s">
        <v>1854</v>
      </c>
      <c r="CZ92" s="1079" t="s">
        <v>1854</v>
      </c>
      <c r="DA92" s="1079" t="s">
        <v>1854</v>
      </c>
      <c r="DB92" s="1120" t="s">
        <v>1854</v>
      </c>
      <c r="DC92" s="1079" t="s">
        <v>1854</v>
      </c>
      <c r="DD92" s="1079" t="s">
        <v>1854</v>
      </c>
      <c r="DE92" s="1079" t="s">
        <v>1854</v>
      </c>
      <c r="DF92" s="1079" t="s">
        <v>1854</v>
      </c>
      <c r="DG92" s="1120" t="s">
        <v>1854</v>
      </c>
      <c r="DH92" s="1078" t="s">
        <v>1854</v>
      </c>
      <c r="DI92" s="1079" t="s">
        <v>1854</v>
      </c>
      <c r="DJ92" s="1079" t="s">
        <v>1854</v>
      </c>
      <c r="DK92" s="1079" t="s">
        <v>1854</v>
      </c>
      <c r="DL92" s="1120" t="s">
        <v>1854</v>
      </c>
      <c r="DM92" s="1124" t="s">
        <v>1854</v>
      </c>
      <c r="DN92" s="1125" t="s">
        <v>1854</v>
      </c>
      <c r="DO92" s="1125" t="s">
        <v>1854</v>
      </c>
      <c r="DP92" s="1126" t="s">
        <v>1854</v>
      </c>
      <c r="DQ92" s="1125" t="s">
        <v>1854</v>
      </c>
      <c r="DR92" s="1125" t="s">
        <v>1854</v>
      </c>
      <c r="DS92" s="1125" t="s">
        <v>1854</v>
      </c>
      <c r="DT92" s="1126" t="s">
        <v>1854</v>
      </c>
      <c r="DU92" s="1122" t="s">
        <v>1854</v>
      </c>
      <c r="DV92" s="1127">
        <v>1</v>
      </c>
      <c r="DW92" s="1128" t="s">
        <v>1854</v>
      </c>
    </row>
    <row r="93" spans="1:127" s="399" customFormat="1" ht="15.75" customHeight="1">
      <c r="A93" s="1100" t="s">
        <v>1022</v>
      </c>
      <c r="B93" s="1060">
        <v>84</v>
      </c>
      <c r="C93" s="1021"/>
      <c r="D93" s="1021"/>
      <c r="E93" s="1021"/>
      <c r="F93" s="1021"/>
      <c r="G93" s="1021"/>
      <c r="H93" s="1021"/>
      <c r="I93" s="1021"/>
      <c r="J93" s="1021"/>
      <c r="K93" s="1021"/>
      <c r="L93" s="1021"/>
      <c r="M93" s="1060"/>
      <c r="N93" s="1021"/>
      <c r="O93" s="1021"/>
      <c r="P93" s="1021"/>
      <c r="Q93" s="1021"/>
      <c r="R93" s="1021"/>
      <c r="S93" s="1021"/>
      <c r="T93" s="1022"/>
      <c r="U93" s="1101" t="s">
        <v>2159</v>
      </c>
      <c r="V93" s="1102" t="s">
        <v>2153</v>
      </c>
      <c r="W93" s="1102" t="s">
        <v>1808</v>
      </c>
      <c r="X93" s="1103" t="s">
        <v>2160</v>
      </c>
      <c r="Y93" s="1104" t="s">
        <v>4726</v>
      </c>
      <c r="Z93" s="1105" t="s">
        <v>2162</v>
      </c>
      <c r="AA93" s="1106" t="s">
        <v>1854</v>
      </c>
      <c r="AB93" s="1107" t="s">
        <v>1854</v>
      </c>
      <c r="AC93" s="1107" t="s">
        <v>1854</v>
      </c>
      <c r="AD93" s="1107" t="s">
        <v>1854</v>
      </c>
      <c r="AE93" s="1107">
        <v>1</v>
      </c>
      <c r="AF93" s="1107" t="s">
        <v>1854</v>
      </c>
      <c r="AG93" s="1107" t="s">
        <v>1854</v>
      </c>
      <c r="AH93" s="1107" t="s">
        <v>1854</v>
      </c>
      <c r="AI93" s="1108">
        <f t="shared" si="1"/>
        <v>1</v>
      </c>
      <c r="AJ93" s="1109" t="s">
        <v>963</v>
      </c>
      <c r="AK93" s="1109" t="s">
        <v>1854</v>
      </c>
      <c r="AL93" s="1109" t="s">
        <v>1854</v>
      </c>
      <c r="AM93" s="1110" t="s">
        <v>2030</v>
      </c>
      <c r="AN93" s="1021" t="s">
        <v>269</v>
      </c>
      <c r="AO93" s="1021" t="s">
        <v>2163</v>
      </c>
      <c r="AP93" s="836">
        <v>0</v>
      </c>
      <c r="AQ93" s="1079" t="s">
        <v>977</v>
      </c>
      <c r="AR93" s="1112" t="s">
        <v>1854</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1022</v>
      </c>
      <c r="B94" s="1060">
        <v>85</v>
      </c>
      <c r="C94" s="1021"/>
      <c r="D94" s="1021"/>
      <c r="E94" s="1021"/>
      <c r="F94" s="1021"/>
      <c r="G94" s="1021"/>
      <c r="H94" s="1021"/>
      <c r="I94" s="1021"/>
      <c r="J94" s="1021"/>
      <c r="K94" s="1021"/>
      <c r="L94" s="1021"/>
      <c r="M94" s="1060"/>
      <c r="N94" s="1021"/>
      <c r="O94" s="1021"/>
      <c r="P94" s="1021"/>
      <c r="Q94" s="1021"/>
      <c r="R94" s="1021"/>
      <c r="S94" s="1021"/>
      <c r="T94" s="1022"/>
      <c r="U94" s="1101" t="s">
        <v>2164</v>
      </c>
      <c r="V94" s="1102" t="s">
        <v>2153</v>
      </c>
      <c r="W94" s="1102" t="s">
        <v>1808</v>
      </c>
      <c r="X94" s="1103" t="s">
        <v>2165</v>
      </c>
      <c r="Y94" s="1104" t="s">
        <v>2166</v>
      </c>
      <c r="Z94" s="1105" t="s">
        <v>2167</v>
      </c>
      <c r="AA94" s="1106" t="s">
        <v>1854</v>
      </c>
      <c r="AB94" s="1107" t="s">
        <v>1854</v>
      </c>
      <c r="AC94" s="1107" t="s">
        <v>1854</v>
      </c>
      <c r="AD94" s="1107" t="s">
        <v>1854</v>
      </c>
      <c r="AE94" s="1107">
        <v>1</v>
      </c>
      <c r="AF94" s="1107" t="s">
        <v>1854</v>
      </c>
      <c r="AG94" s="1107" t="s">
        <v>1854</v>
      </c>
      <c r="AH94" s="1107" t="s">
        <v>1854</v>
      </c>
      <c r="AI94" s="1108">
        <f t="shared" si="1"/>
        <v>1</v>
      </c>
      <c r="AJ94" s="1109" t="s">
        <v>963</v>
      </c>
      <c r="AK94" s="1109" t="s">
        <v>1854</v>
      </c>
      <c r="AL94" s="1109" t="s">
        <v>1854</v>
      </c>
      <c r="AM94" s="1110" t="s">
        <v>2030</v>
      </c>
      <c r="AN94" s="1021" t="s">
        <v>269</v>
      </c>
      <c r="AO94" s="1021" t="s">
        <v>2168</v>
      </c>
      <c r="AP94" s="836">
        <v>0</v>
      </c>
      <c r="AQ94" s="1079" t="s">
        <v>966</v>
      </c>
      <c r="AR94" s="1112" t="s">
        <v>1854</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1022</v>
      </c>
      <c r="B95" s="1060">
        <v>86</v>
      </c>
      <c r="C95" s="1021"/>
      <c r="D95" s="1021"/>
      <c r="E95" s="1021"/>
      <c r="F95" s="1021"/>
      <c r="G95" s="1021"/>
      <c r="H95" s="1021"/>
      <c r="I95" s="1021"/>
      <c r="J95" s="1021"/>
      <c r="K95" s="1021"/>
      <c r="L95" s="1021"/>
      <c r="M95" s="1060"/>
      <c r="N95" s="1021"/>
      <c r="O95" s="1021"/>
      <c r="P95" s="1021"/>
      <c r="Q95" s="1021"/>
      <c r="R95" s="1021"/>
      <c r="S95" s="1021"/>
      <c r="T95" s="1022"/>
      <c r="U95" s="1101" t="s">
        <v>2169</v>
      </c>
      <c r="V95" s="1102" t="s">
        <v>2153</v>
      </c>
      <c r="W95" s="1102" t="s">
        <v>1819</v>
      </c>
      <c r="X95" s="1103" t="s">
        <v>2170</v>
      </c>
      <c r="Y95" s="1104" t="s">
        <v>2171</v>
      </c>
      <c r="Z95" s="1105" t="s">
        <v>2172</v>
      </c>
      <c r="AA95" s="1106" t="s">
        <v>1854</v>
      </c>
      <c r="AB95" s="1107" t="s">
        <v>1854</v>
      </c>
      <c r="AC95" s="1107" t="s">
        <v>1854</v>
      </c>
      <c r="AD95" s="1107" t="s">
        <v>1854</v>
      </c>
      <c r="AE95" s="1107">
        <v>1</v>
      </c>
      <c r="AF95" s="1107" t="s">
        <v>1854</v>
      </c>
      <c r="AG95" s="1107" t="s">
        <v>1854</v>
      </c>
      <c r="AH95" s="1107" t="s">
        <v>1854</v>
      </c>
      <c r="AI95" s="1108">
        <f t="shared" si="1"/>
        <v>1</v>
      </c>
      <c r="AJ95" s="1109" t="s">
        <v>963</v>
      </c>
      <c r="AK95" s="1109" t="s">
        <v>1854</v>
      </c>
      <c r="AL95" s="1109" t="s">
        <v>1854</v>
      </c>
      <c r="AM95" s="1110" t="s">
        <v>2030</v>
      </c>
      <c r="AN95" s="1021" t="s">
        <v>269</v>
      </c>
      <c r="AO95" s="1021" t="s">
        <v>2173</v>
      </c>
      <c r="AP95" s="836">
        <v>0</v>
      </c>
      <c r="AQ95" s="1079" t="s">
        <v>966</v>
      </c>
      <c r="AR95" s="1112" t="s">
        <v>1854</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1022</v>
      </c>
      <c r="B96" s="1060">
        <v>87</v>
      </c>
      <c r="C96" s="1021"/>
      <c r="D96" s="1021"/>
      <c r="E96" s="1021"/>
      <c r="F96" s="1021"/>
      <c r="G96" s="1021"/>
      <c r="H96" s="1021"/>
      <c r="I96" s="1021"/>
      <c r="J96" s="1021"/>
      <c r="K96" s="1021"/>
      <c r="L96" s="1021"/>
      <c r="M96" s="1060"/>
      <c r="N96" s="1021"/>
      <c r="O96" s="1021"/>
      <c r="P96" s="1021"/>
      <c r="Q96" s="1021"/>
      <c r="R96" s="1021"/>
      <c r="S96" s="1021"/>
      <c r="T96" s="1022"/>
      <c r="U96" s="1101" t="s">
        <v>2174</v>
      </c>
      <c r="V96" s="1102" t="s">
        <v>2153</v>
      </c>
      <c r="W96" s="1102" t="s">
        <v>1819</v>
      </c>
      <c r="X96" s="1103" t="s">
        <v>2175</v>
      </c>
      <c r="Y96" s="1104" t="s">
        <v>2176</v>
      </c>
      <c r="Z96" s="1105" t="s">
        <v>2177</v>
      </c>
      <c r="AA96" s="1106" t="s">
        <v>1854</v>
      </c>
      <c r="AB96" s="1107" t="s">
        <v>1854</v>
      </c>
      <c r="AC96" s="1107" t="s">
        <v>1854</v>
      </c>
      <c r="AD96" s="1107" t="s">
        <v>1854</v>
      </c>
      <c r="AE96" s="1107">
        <v>1</v>
      </c>
      <c r="AF96" s="1107" t="s">
        <v>1854</v>
      </c>
      <c r="AG96" s="1107" t="s">
        <v>1854</v>
      </c>
      <c r="AH96" s="1107" t="s">
        <v>1854</v>
      </c>
      <c r="AI96" s="1108">
        <f t="shared" si="1"/>
        <v>1</v>
      </c>
      <c r="AJ96" s="1109" t="s">
        <v>986</v>
      </c>
      <c r="AK96" s="1109" t="s">
        <v>964</v>
      </c>
      <c r="AL96" s="1109" t="s">
        <v>965</v>
      </c>
      <c r="AM96" s="1110" t="s">
        <v>2030</v>
      </c>
      <c r="AN96" s="1021" t="s">
        <v>269</v>
      </c>
      <c r="AO96" s="1021" t="s">
        <v>2178</v>
      </c>
      <c r="AP96" s="836">
        <v>2</v>
      </c>
      <c r="AQ96" s="1079" t="s">
        <v>977</v>
      </c>
      <c r="AR96" s="1112" t="s">
        <v>1854</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1022</v>
      </c>
      <c r="B97" s="1058">
        <v>88</v>
      </c>
      <c r="C97" s="1146"/>
      <c r="D97" s="1146"/>
      <c r="E97" s="1146"/>
      <c r="F97" s="1146"/>
      <c r="G97" s="1146"/>
      <c r="H97" s="1146"/>
      <c r="I97" s="1146"/>
      <c r="J97" s="1146"/>
      <c r="K97" s="1146"/>
      <c r="L97" s="1146"/>
      <c r="M97" s="1058"/>
      <c r="N97" s="1146"/>
      <c r="O97" s="1146"/>
      <c r="P97" s="1146"/>
      <c r="Q97" s="1146"/>
      <c r="R97" s="1146"/>
      <c r="S97" s="1146"/>
      <c r="T97" s="1061"/>
      <c r="U97" s="1062" t="s">
        <v>2179</v>
      </c>
      <c r="V97" s="1063" t="s">
        <v>2180</v>
      </c>
      <c r="W97" s="1063" t="s">
        <v>1808</v>
      </c>
      <c r="X97" s="1064" t="s">
        <v>2181</v>
      </c>
      <c r="Y97" s="1065" t="s">
        <v>625</v>
      </c>
      <c r="Z97" s="1066" t="s">
        <v>2182</v>
      </c>
      <c r="AA97" s="1067" t="s">
        <v>1854</v>
      </c>
      <c r="AB97" s="1068">
        <v>1</v>
      </c>
      <c r="AC97" s="1068" t="s">
        <v>1854</v>
      </c>
      <c r="AD97" s="1068" t="s">
        <v>1854</v>
      </c>
      <c r="AE97" s="1068" t="s">
        <v>1854</v>
      </c>
      <c r="AF97" s="1068" t="s">
        <v>1854</v>
      </c>
      <c r="AG97" s="1068" t="s">
        <v>1854</v>
      </c>
      <c r="AH97" s="1068" t="s">
        <v>1854</v>
      </c>
      <c r="AI97" s="1069">
        <f t="shared" si="1"/>
        <v>1</v>
      </c>
      <c r="AJ97" s="1070" t="s">
        <v>986</v>
      </c>
      <c r="AK97" s="1070" t="s">
        <v>964</v>
      </c>
      <c r="AL97" s="1070" t="s">
        <v>965</v>
      </c>
      <c r="AM97" s="1071" t="s">
        <v>625</v>
      </c>
      <c r="AN97" s="1065" t="s">
        <v>269</v>
      </c>
      <c r="AO97" s="1065" t="s">
        <v>4699</v>
      </c>
      <c r="AP97" s="1083">
        <v>1</v>
      </c>
      <c r="AQ97" s="836" t="s">
        <v>966</v>
      </c>
      <c r="AR97" s="1074" t="s">
        <v>625</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961</v>
      </c>
      <c r="CE97" s="1088" t="s">
        <v>961</v>
      </c>
      <c r="CF97" s="1088" t="s">
        <v>961</v>
      </c>
      <c r="CG97" s="1088" t="s">
        <v>961</v>
      </c>
      <c r="CH97" s="1089" t="s">
        <v>961</v>
      </c>
      <c r="CI97" s="1425">
        <v>-5</v>
      </c>
      <c r="CJ97" s="1377">
        <v>-5</v>
      </c>
      <c r="CK97" s="1377">
        <v>-5</v>
      </c>
      <c r="CL97" s="1377">
        <v>-5</v>
      </c>
      <c r="CM97" s="1378">
        <v>-5</v>
      </c>
      <c r="CN97" s="1425">
        <v>0</v>
      </c>
      <c r="CO97" s="1377">
        <v>0</v>
      </c>
      <c r="CP97" s="1377">
        <v>0</v>
      </c>
      <c r="CQ97" s="1377">
        <v>0</v>
      </c>
      <c r="CR97" s="1378">
        <v>0</v>
      </c>
      <c r="CS97" s="1082" t="s">
        <v>1854</v>
      </c>
      <c r="CT97" s="1083" t="s">
        <v>1854</v>
      </c>
      <c r="CU97" s="1083" t="s">
        <v>1854</v>
      </c>
      <c r="CV97" s="1083" t="s">
        <v>1854</v>
      </c>
      <c r="CW97" s="1086" t="s">
        <v>1854</v>
      </c>
      <c r="CX97" s="1082" t="s">
        <v>1854</v>
      </c>
      <c r="CY97" s="1083" t="s">
        <v>1854</v>
      </c>
      <c r="CZ97" s="1083" t="s">
        <v>1854</v>
      </c>
      <c r="DA97" s="1083" t="s">
        <v>1854</v>
      </c>
      <c r="DB97" s="1086" t="s">
        <v>1854</v>
      </c>
      <c r="DC97" s="1090">
        <v>14.8</v>
      </c>
      <c r="DD97" s="1090">
        <v>18.5</v>
      </c>
      <c r="DE97" s="1090">
        <v>22.1</v>
      </c>
      <c r="DF97" s="1090">
        <v>25.8</v>
      </c>
      <c r="DG97" s="1091">
        <v>29.4</v>
      </c>
      <c r="DH97" s="1092" t="s">
        <v>1854</v>
      </c>
      <c r="DI97" s="1083" t="s">
        <v>1854</v>
      </c>
      <c r="DJ97" s="1083" t="s">
        <v>1854</v>
      </c>
      <c r="DK97" s="1083" t="s">
        <v>1854</v>
      </c>
      <c r="DL97" s="1086" t="s">
        <v>1854</v>
      </c>
      <c r="DM97" s="2022">
        <v>-0.26200000000000001</v>
      </c>
      <c r="DN97" s="2023">
        <v>-0.191</v>
      </c>
      <c r="DO97" s="1095" t="s">
        <v>1854</v>
      </c>
      <c r="DP97" s="1096" t="s">
        <v>1854</v>
      </c>
      <c r="DQ97" s="1095">
        <v>0.16400000000000001</v>
      </c>
      <c r="DR97" s="1095" t="s">
        <v>1854</v>
      </c>
      <c r="DS97" s="1095" t="s">
        <v>1854</v>
      </c>
      <c r="DT97" s="1096" t="s">
        <v>1854</v>
      </c>
      <c r="DU97" s="1088" t="s">
        <v>1854</v>
      </c>
      <c r="DV97" s="1097">
        <v>1</v>
      </c>
      <c r="DW97" s="1098" t="s">
        <v>1854</v>
      </c>
    </row>
    <row r="98" spans="1:127" s="399" customFormat="1" ht="15.75" customHeight="1">
      <c r="A98" s="1057" t="s">
        <v>1022</v>
      </c>
      <c r="B98" s="1058">
        <v>89</v>
      </c>
      <c r="C98" s="1146"/>
      <c r="D98" s="1146"/>
      <c r="E98" s="1146"/>
      <c r="F98" s="1146"/>
      <c r="G98" s="1146"/>
      <c r="H98" s="1146"/>
      <c r="I98" s="1146"/>
      <c r="J98" s="1146"/>
      <c r="K98" s="1146"/>
      <c r="L98" s="1146"/>
      <c r="M98" s="1058"/>
      <c r="N98" s="1146"/>
      <c r="O98" s="1146"/>
      <c r="P98" s="1146"/>
      <c r="Q98" s="1146"/>
      <c r="R98" s="1146"/>
      <c r="S98" s="1146"/>
      <c r="T98" s="1061"/>
      <c r="U98" s="1062" t="s">
        <v>2184</v>
      </c>
      <c r="V98" s="1063" t="s">
        <v>2180</v>
      </c>
      <c r="W98" s="1063" t="s">
        <v>1808</v>
      </c>
      <c r="X98" s="1064" t="s">
        <v>2185</v>
      </c>
      <c r="Y98" s="1065" t="s">
        <v>1814</v>
      </c>
      <c r="Z98" s="1066" t="s">
        <v>2186</v>
      </c>
      <c r="AA98" s="1067" t="s">
        <v>1854</v>
      </c>
      <c r="AB98" s="1068">
        <v>0.5</v>
      </c>
      <c r="AC98" s="1068" t="s">
        <v>1854</v>
      </c>
      <c r="AD98" s="1068" t="s">
        <v>1854</v>
      </c>
      <c r="AE98" s="1068">
        <v>0.5</v>
      </c>
      <c r="AF98" s="1068" t="s">
        <v>1854</v>
      </c>
      <c r="AG98" s="1068" t="s">
        <v>1854</v>
      </c>
      <c r="AH98" s="1068" t="s">
        <v>1854</v>
      </c>
      <c r="AI98" s="1069">
        <f t="shared" si="1"/>
        <v>1</v>
      </c>
      <c r="AJ98" s="1070" t="s">
        <v>986</v>
      </c>
      <c r="AK98" s="1070" t="s">
        <v>964</v>
      </c>
      <c r="AL98" s="1444" t="s">
        <v>976</v>
      </c>
      <c r="AM98" s="1071" t="s">
        <v>1967</v>
      </c>
      <c r="AN98" s="1065" t="s">
        <v>2031</v>
      </c>
      <c r="AO98" s="1065" t="s">
        <v>4699</v>
      </c>
      <c r="AP98" s="1083">
        <v>1</v>
      </c>
      <c r="AQ98" s="836" t="s">
        <v>966</v>
      </c>
      <c r="AR98" s="1074" t="s">
        <v>1814</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961</v>
      </c>
      <c r="CE98" s="1088" t="s">
        <v>961</v>
      </c>
      <c r="CF98" s="1088" t="s">
        <v>961</v>
      </c>
      <c r="CG98" s="1088" t="s">
        <v>961</v>
      </c>
      <c r="CH98" s="1089" t="s">
        <v>961</v>
      </c>
      <c r="CI98" s="1092" t="s">
        <v>1854</v>
      </c>
      <c r="CJ98" s="1090" t="s">
        <v>1854</v>
      </c>
      <c r="CK98" s="1090" t="s">
        <v>1854</v>
      </c>
      <c r="CL98" s="1090" t="s">
        <v>1854</v>
      </c>
      <c r="CM98" s="1091" t="s">
        <v>1854</v>
      </c>
      <c r="CN98" s="1092">
        <v>-8.6</v>
      </c>
      <c r="CO98" s="1090">
        <v>-8.6</v>
      </c>
      <c r="CP98" s="1090">
        <v>-8.6</v>
      </c>
      <c r="CQ98" s="1090">
        <v>-8.6</v>
      </c>
      <c r="CR98" s="1091">
        <v>-8.6</v>
      </c>
      <c r="CS98" s="1082" t="s">
        <v>1854</v>
      </c>
      <c r="CT98" s="1083" t="s">
        <v>1854</v>
      </c>
      <c r="CU98" s="1083" t="s">
        <v>1854</v>
      </c>
      <c r="CV98" s="1083" t="s">
        <v>1854</v>
      </c>
      <c r="CW98" s="1086" t="s">
        <v>1854</v>
      </c>
      <c r="CX98" s="1082" t="s">
        <v>1854</v>
      </c>
      <c r="CY98" s="1083" t="s">
        <v>1854</v>
      </c>
      <c r="CZ98" s="1083" t="s">
        <v>1854</v>
      </c>
      <c r="DA98" s="1083" t="s">
        <v>1854</v>
      </c>
      <c r="DB98" s="1086" t="s">
        <v>1854</v>
      </c>
      <c r="DC98" s="1090">
        <v>9.6999999999999993</v>
      </c>
      <c r="DD98" s="1090">
        <v>10.1</v>
      </c>
      <c r="DE98" s="1090">
        <v>10.4</v>
      </c>
      <c r="DF98" s="1090">
        <v>10.7</v>
      </c>
      <c r="DG98" s="1091">
        <v>11</v>
      </c>
      <c r="DH98" s="1092" t="s">
        <v>1854</v>
      </c>
      <c r="DI98" s="1083" t="s">
        <v>1854</v>
      </c>
      <c r="DJ98" s="1083" t="s">
        <v>1854</v>
      </c>
      <c r="DK98" s="1083" t="s">
        <v>1854</v>
      </c>
      <c r="DL98" s="1086" t="s">
        <v>1854</v>
      </c>
      <c r="DM98" s="1225">
        <v>-0.03</v>
      </c>
      <c r="DN98" s="1095" t="s">
        <v>1854</v>
      </c>
      <c r="DO98" s="1095" t="s">
        <v>1854</v>
      </c>
      <c r="DP98" s="1096" t="s">
        <v>1854</v>
      </c>
      <c r="DQ98" s="1224">
        <v>2.5000000000000001E-2</v>
      </c>
      <c r="DR98" s="1095" t="s">
        <v>1854</v>
      </c>
      <c r="DS98" s="1095" t="s">
        <v>1854</v>
      </c>
      <c r="DT98" s="1096" t="s">
        <v>1854</v>
      </c>
      <c r="DU98" s="1088" t="s">
        <v>1854</v>
      </c>
      <c r="DV98" s="1097">
        <v>1</v>
      </c>
      <c r="DW98" s="1098" t="s">
        <v>1854</v>
      </c>
    </row>
    <row r="99" spans="1:127" s="399" customFormat="1" ht="15.75" customHeight="1">
      <c r="A99" s="1100" t="s">
        <v>1022</v>
      </c>
      <c r="B99" s="1060">
        <v>90</v>
      </c>
      <c r="C99" s="1021"/>
      <c r="D99" s="1021"/>
      <c r="E99" s="1021"/>
      <c r="F99" s="1021"/>
      <c r="G99" s="1021"/>
      <c r="H99" s="1021"/>
      <c r="I99" s="1021"/>
      <c r="J99" s="1021"/>
      <c r="K99" s="1021"/>
      <c r="L99" s="1021"/>
      <c r="M99" s="1060"/>
      <c r="N99" s="1021"/>
      <c r="O99" s="1021"/>
      <c r="P99" s="1021"/>
      <c r="Q99" s="1021"/>
      <c r="R99" s="1021"/>
      <c r="S99" s="1021"/>
      <c r="T99" s="1022"/>
      <c r="U99" s="1101" t="s">
        <v>2188</v>
      </c>
      <c r="V99" s="1102" t="s">
        <v>2180</v>
      </c>
      <c r="W99" s="1102" t="s">
        <v>1808</v>
      </c>
      <c r="X99" s="1103" t="s">
        <v>2189</v>
      </c>
      <c r="Y99" s="1104" t="s">
        <v>2190</v>
      </c>
      <c r="Z99" s="1105" t="s">
        <v>2191</v>
      </c>
      <c r="AA99" s="1106" t="s">
        <v>1854</v>
      </c>
      <c r="AB99" s="1107">
        <v>1</v>
      </c>
      <c r="AC99" s="1107" t="s">
        <v>1854</v>
      </c>
      <c r="AD99" s="1107" t="s">
        <v>1854</v>
      </c>
      <c r="AE99" s="1107" t="s">
        <v>1854</v>
      </c>
      <c r="AF99" s="1107" t="s">
        <v>1854</v>
      </c>
      <c r="AG99" s="1107" t="s">
        <v>1854</v>
      </c>
      <c r="AH99" s="1107" t="s">
        <v>1854</v>
      </c>
      <c r="AI99" s="1108">
        <f t="shared" si="1"/>
        <v>1</v>
      </c>
      <c r="AJ99" s="1109" t="s">
        <v>986</v>
      </c>
      <c r="AK99" s="1109" t="s">
        <v>964</v>
      </c>
      <c r="AL99" s="1109" t="s">
        <v>965</v>
      </c>
      <c r="AM99" s="1110" t="s">
        <v>1873</v>
      </c>
      <c r="AN99" s="1021" t="s">
        <v>269</v>
      </c>
      <c r="AO99" s="1021" t="s">
        <v>2192</v>
      </c>
      <c r="AP99" s="836">
        <v>2</v>
      </c>
      <c r="AQ99" s="1079" t="s">
        <v>966</v>
      </c>
      <c r="AR99" s="1112" t="s">
        <v>1854</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1022</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2193</v>
      </c>
      <c r="V100" s="1102" t="s">
        <v>2180</v>
      </c>
      <c r="W100" s="1102" t="s">
        <v>1801</v>
      </c>
      <c r="X100" s="1103" t="s">
        <v>2194</v>
      </c>
      <c r="Y100" s="1104" t="s">
        <v>2195</v>
      </c>
      <c r="Z100" s="1105" t="s">
        <v>2196</v>
      </c>
      <c r="AA100" s="1106">
        <v>1</v>
      </c>
      <c r="AB100" s="1107" t="s">
        <v>1854</v>
      </c>
      <c r="AC100" s="1107" t="s">
        <v>1854</v>
      </c>
      <c r="AD100" s="1107" t="s">
        <v>1854</v>
      </c>
      <c r="AE100" s="1107" t="s">
        <v>1854</v>
      </c>
      <c r="AF100" s="1107" t="s">
        <v>1854</v>
      </c>
      <c r="AG100" s="1107" t="s">
        <v>1854</v>
      </c>
      <c r="AH100" s="1107" t="s">
        <v>1854</v>
      </c>
      <c r="AI100" s="1108">
        <f t="shared" si="1"/>
        <v>1</v>
      </c>
      <c r="AJ100" s="1109" t="s">
        <v>986</v>
      </c>
      <c r="AK100" s="1109" t="s">
        <v>964</v>
      </c>
      <c r="AL100" s="1109" t="s">
        <v>965</v>
      </c>
      <c r="AM100" s="1110" t="s">
        <v>1879</v>
      </c>
      <c r="AN100" s="1021" t="s">
        <v>990</v>
      </c>
      <c r="AO100" s="1021" t="s">
        <v>2197</v>
      </c>
      <c r="AP100" s="836">
        <v>0</v>
      </c>
      <c r="AQ100" s="1079" t="s">
        <v>966</v>
      </c>
      <c r="AR100" s="1112" t="s">
        <v>1854</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1022</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2198</v>
      </c>
      <c r="V101" s="1102" t="s">
        <v>2180</v>
      </c>
      <c r="W101" s="1102" t="s">
        <v>1808</v>
      </c>
      <c r="X101" s="1103" t="s">
        <v>2199</v>
      </c>
      <c r="Y101" s="1104" t="s">
        <v>2200</v>
      </c>
      <c r="Z101" s="1105" t="s">
        <v>2201</v>
      </c>
      <c r="AA101" s="1106">
        <v>0.5</v>
      </c>
      <c r="AB101" s="1107">
        <v>0.5</v>
      </c>
      <c r="AC101" s="1107" t="s">
        <v>1854</v>
      </c>
      <c r="AD101" s="1107" t="s">
        <v>1854</v>
      </c>
      <c r="AE101" s="1107" t="s">
        <v>1854</v>
      </c>
      <c r="AF101" s="1107" t="s">
        <v>1854</v>
      </c>
      <c r="AG101" s="1107" t="s">
        <v>1854</v>
      </c>
      <c r="AH101" s="1107" t="s">
        <v>1854</v>
      </c>
      <c r="AI101" s="1108">
        <f t="shared" si="1"/>
        <v>1</v>
      </c>
      <c r="AJ101" s="1109" t="s">
        <v>986</v>
      </c>
      <c r="AK101" s="1109" t="s">
        <v>964</v>
      </c>
      <c r="AL101" s="1109" t="s">
        <v>965</v>
      </c>
      <c r="AM101" s="1110" t="s">
        <v>2202</v>
      </c>
      <c r="AN101" s="1021" t="s">
        <v>1039</v>
      </c>
      <c r="AO101" s="1021" t="s">
        <v>2203</v>
      </c>
      <c r="AP101" s="836">
        <v>0</v>
      </c>
      <c r="AQ101" s="1079" t="s">
        <v>966</v>
      </c>
      <c r="AR101" s="1112" t="s">
        <v>1854</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1022</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2204</v>
      </c>
      <c r="V102" s="1102" t="s">
        <v>2180</v>
      </c>
      <c r="W102" s="1102" t="s">
        <v>1808</v>
      </c>
      <c r="X102" s="1103" t="s">
        <v>2205</v>
      </c>
      <c r="Y102" s="1104" t="s">
        <v>2206</v>
      </c>
      <c r="Z102" s="1105" t="s">
        <v>2207</v>
      </c>
      <c r="AA102" s="1106" t="s">
        <v>1854</v>
      </c>
      <c r="AB102" s="1107">
        <v>1</v>
      </c>
      <c r="AC102" s="1107" t="s">
        <v>1854</v>
      </c>
      <c r="AD102" s="1107" t="s">
        <v>1854</v>
      </c>
      <c r="AE102" s="1107" t="s">
        <v>1854</v>
      </c>
      <c r="AF102" s="1107" t="s">
        <v>1854</v>
      </c>
      <c r="AG102" s="1107" t="s">
        <v>1854</v>
      </c>
      <c r="AH102" s="1107" t="s">
        <v>1854</v>
      </c>
      <c r="AI102" s="1108">
        <f t="shared" si="1"/>
        <v>1</v>
      </c>
      <c r="AJ102" s="1109" t="s">
        <v>983</v>
      </c>
      <c r="AK102" s="1109" t="s">
        <v>964</v>
      </c>
      <c r="AL102" s="1109" t="s">
        <v>965</v>
      </c>
      <c r="AM102" s="1110" t="s">
        <v>2208</v>
      </c>
      <c r="AN102" s="1021" t="s">
        <v>269</v>
      </c>
      <c r="AO102" s="1021" t="s">
        <v>2209</v>
      </c>
      <c r="AP102" s="836">
        <v>1</v>
      </c>
      <c r="AQ102" s="1079" t="s">
        <v>966</v>
      </c>
      <c r="AR102" s="1112" t="s">
        <v>1854</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1022</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2210</v>
      </c>
      <c r="V103" s="1102" t="s">
        <v>2180</v>
      </c>
      <c r="W103" s="1102" t="s">
        <v>1819</v>
      </c>
      <c r="X103" s="1103" t="s">
        <v>2211</v>
      </c>
      <c r="Y103" s="1104" t="s">
        <v>2212</v>
      </c>
      <c r="Z103" s="1105" t="s">
        <v>2213</v>
      </c>
      <c r="AA103" s="1106">
        <v>1</v>
      </c>
      <c r="AB103" s="1107" t="s">
        <v>1854</v>
      </c>
      <c r="AC103" s="1107" t="s">
        <v>1854</v>
      </c>
      <c r="AD103" s="1107" t="s">
        <v>1854</v>
      </c>
      <c r="AE103" s="1107" t="s">
        <v>1854</v>
      </c>
      <c r="AF103" s="1107" t="s">
        <v>1854</v>
      </c>
      <c r="AG103" s="1107" t="s">
        <v>1854</v>
      </c>
      <c r="AH103" s="1107" t="s">
        <v>1854</v>
      </c>
      <c r="AI103" s="1108">
        <f t="shared" si="1"/>
        <v>1</v>
      </c>
      <c r="AJ103" s="1109" t="s">
        <v>983</v>
      </c>
      <c r="AK103" s="1109" t="s">
        <v>964</v>
      </c>
      <c r="AL103" s="1109" t="s">
        <v>965</v>
      </c>
      <c r="AM103" s="1110" t="s">
        <v>1891</v>
      </c>
      <c r="AN103" s="1021" t="s">
        <v>269</v>
      </c>
      <c r="AO103" s="1021" t="s">
        <v>2214</v>
      </c>
      <c r="AP103" s="836">
        <v>0</v>
      </c>
      <c r="AQ103" s="1079" t="s">
        <v>966</v>
      </c>
      <c r="AR103" s="1112" t="s">
        <v>1854</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1022</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2215</v>
      </c>
      <c r="V104" s="1102" t="s">
        <v>2180</v>
      </c>
      <c r="W104" s="1102" t="s">
        <v>1808</v>
      </c>
      <c r="X104" s="1103" t="s">
        <v>2216</v>
      </c>
      <c r="Y104" s="1104" t="s">
        <v>2217</v>
      </c>
      <c r="Z104" s="1105" t="s">
        <v>2218</v>
      </c>
      <c r="AA104" s="1106">
        <v>0.2</v>
      </c>
      <c r="AB104" s="1107">
        <v>0.8</v>
      </c>
      <c r="AC104" s="1107" t="s">
        <v>1854</v>
      </c>
      <c r="AD104" s="1107" t="s">
        <v>1854</v>
      </c>
      <c r="AE104" s="1107" t="s">
        <v>1854</v>
      </c>
      <c r="AF104" s="1107" t="s">
        <v>1854</v>
      </c>
      <c r="AG104" s="1107" t="s">
        <v>1854</v>
      </c>
      <c r="AH104" s="1107" t="s">
        <v>1854</v>
      </c>
      <c r="AI104" s="1108">
        <f t="shared" si="1"/>
        <v>1</v>
      </c>
      <c r="AJ104" s="1109" t="s">
        <v>986</v>
      </c>
      <c r="AK104" s="1109" t="s">
        <v>964</v>
      </c>
      <c r="AL104" s="1109" t="s">
        <v>965</v>
      </c>
      <c r="AM104" s="1110" t="s">
        <v>2219</v>
      </c>
      <c r="AN104" s="1021" t="s">
        <v>269</v>
      </c>
      <c r="AO104" s="1021" t="s">
        <v>2220</v>
      </c>
      <c r="AP104" s="836">
        <v>1</v>
      </c>
      <c r="AQ104" s="1079" t="s">
        <v>966</v>
      </c>
      <c r="AR104" s="1112" t="s">
        <v>1854</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1022</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2221</v>
      </c>
      <c r="V105" s="1102" t="s">
        <v>2180</v>
      </c>
      <c r="W105" s="1102" t="s">
        <v>1819</v>
      </c>
      <c r="X105" s="1103" t="s">
        <v>2222</v>
      </c>
      <c r="Y105" s="1104" t="s">
        <v>2223</v>
      </c>
      <c r="Z105" s="1105" t="s">
        <v>2224</v>
      </c>
      <c r="AA105" s="1106">
        <v>1</v>
      </c>
      <c r="AB105" s="1107" t="s">
        <v>1854</v>
      </c>
      <c r="AC105" s="1107" t="s">
        <v>1854</v>
      </c>
      <c r="AD105" s="1107" t="s">
        <v>1854</v>
      </c>
      <c r="AE105" s="1107" t="s">
        <v>1854</v>
      </c>
      <c r="AF105" s="1107" t="s">
        <v>1854</v>
      </c>
      <c r="AG105" s="1107" t="s">
        <v>1854</v>
      </c>
      <c r="AH105" s="1107" t="s">
        <v>1854</v>
      </c>
      <c r="AI105" s="1108">
        <f t="shared" si="1"/>
        <v>1</v>
      </c>
      <c r="AJ105" s="1109" t="s">
        <v>986</v>
      </c>
      <c r="AK105" s="1109" t="s">
        <v>964</v>
      </c>
      <c r="AL105" s="1109" t="s">
        <v>965</v>
      </c>
      <c r="AM105" s="1110" t="s">
        <v>1891</v>
      </c>
      <c r="AN105" s="1021" t="s">
        <v>990</v>
      </c>
      <c r="AO105" s="1021" t="s">
        <v>2225</v>
      </c>
      <c r="AP105" s="836">
        <v>1</v>
      </c>
      <c r="AQ105" s="1079" t="s">
        <v>977</v>
      </c>
      <c r="AR105" s="1112" t="s">
        <v>1854</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1022</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2227</v>
      </c>
      <c r="V106" s="1102" t="s">
        <v>2153</v>
      </c>
      <c r="W106" s="1102" t="s">
        <v>1819</v>
      </c>
      <c r="X106" s="1103" t="s">
        <v>2228</v>
      </c>
      <c r="Y106" s="1104" t="s">
        <v>659</v>
      </c>
      <c r="Z106" s="1105" t="s">
        <v>2229</v>
      </c>
      <c r="AA106" s="1106" t="s">
        <v>1854</v>
      </c>
      <c r="AB106" s="1107" t="s">
        <v>1854</v>
      </c>
      <c r="AC106" s="1107" t="s">
        <v>1854</v>
      </c>
      <c r="AD106" s="1107" t="s">
        <v>1854</v>
      </c>
      <c r="AE106" s="1107">
        <v>1</v>
      </c>
      <c r="AF106" s="1107" t="s">
        <v>1854</v>
      </c>
      <c r="AG106" s="1107" t="s">
        <v>1854</v>
      </c>
      <c r="AH106" s="1107" t="s">
        <v>1854</v>
      </c>
      <c r="AI106" s="1108">
        <f t="shared" si="1"/>
        <v>1</v>
      </c>
      <c r="AJ106" s="1109" t="s">
        <v>963</v>
      </c>
      <c r="AK106" s="1109" t="s">
        <v>1854</v>
      </c>
      <c r="AL106" s="1109" t="s">
        <v>1854</v>
      </c>
      <c r="AM106" s="1110" t="s">
        <v>2030</v>
      </c>
      <c r="AN106" s="1021" t="s">
        <v>269</v>
      </c>
      <c r="AO106" s="1021" t="s">
        <v>4707</v>
      </c>
      <c r="AP106" s="1317">
        <v>1</v>
      </c>
      <c r="AQ106" s="1079" t="s">
        <v>966</v>
      </c>
      <c r="AR106" s="1112" t="s">
        <v>659</v>
      </c>
      <c r="AS106" s="1113"/>
      <c r="AT106" s="1103"/>
      <c r="AU106" s="1103"/>
      <c r="AV106" s="1103"/>
      <c r="AW106" s="1114"/>
      <c r="AX106" s="1115"/>
      <c r="AY106" s="1078"/>
      <c r="AZ106" s="1079"/>
      <c r="BA106" s="1079"/>
      <c r="BB106" s="1079"/>
      <c r="BC106" s="1079"/>
      <c r="BD106" s="1079"/>
      <c r="BE106" s="1079"/>
      <c r="BF106" s="1079"/>
      <c r="BG106" s="1079"/>
      <c r="BH106" s="1079"/>
      <c r="BI106" s="1078" t="s">
        <v>4727</v>
      </c>
      <c r="BJ106" s="1079" t="s">
        <v>4728</v>
      </c>
      <c r="BK106" s="1079" t="s">
        <v>4729</v>
      </c>
      <c r="BL106" s="1079" t="s">
        <v>4719</v>
      </c>
      <c r="BM106" s="1079" t="s">
        <v>4730</v>
      </c>
      <c r="BN106" s="1078"/>
      <c r="BO106" s="1079"/>
      <c r="BP106" s="1079"/>
      <c r="BQ106" s="1079"/>
      <c r="BR106" s="1079"/>
      <c r="BS106" s="1118"/>
      <c r="BT106" s="1079"/>
      <c r="BU106" s="1079"/>
      <c r="BV106" s="1079"/>
      <c r="BW106" s="1119"/>
      <c r="BX106" s="1118"/>
      <c r="BY106" s="1079"/>
      <c r="BZ106" s="1079"/>
      <c r="CA106" s="1079"/>
      <c r="CB106" s="1119"/>
      <c r="CC106" s="1120"/>
      <c r="CD106" s="1121" t="s">
        <v>1854</v>
      </c>
      <c r="CE106" s="1122" t="s">
        <v>1854</v>
      </c>
      <c r="CF106" s="1122" t="s">
        <v>1854</v>
      </c>
      <c r="CG106" s="1122" t="s">
        <v>1854</v>
      </c>
      <c r="CH106" s="1123" t="s">
        <v>1854</v>
      </c>
      <c r="CI106" s="1078" t="s">
        <v>1854</v>
      </c>
      <c r="CJ106" s="1079" t="s">
        <v>1854</v>
      </c>
      <c r="CK106" s="1079" t="s">
        <v>1854</v>
      </c>
      <c r="CL106" s="1079" t="s">
        <v>1854</v>
      </c>
      <c r="CM106" s="1120" t="s">
        <v>1854</v>
      </c>
      <c r="CN106" s="1078" t="s">
        <v>1854</v>
      </c>
      <c r="CO106" s="1079" t="s">
        <v>1854</v>
      </c>
      <c r="CP106" s="1079" t="s">
        <v>1854</v>
      </c>
      <c r="CQ106" s="1079" t="s">
        <v>1854</v>
      </c>
      <c r="CR106" s="1120" t="s">
        <v>1854</v>
      </c>
      <c r="CS106" s="1078" t="s">
        <v>1854</v>
      </c>
      <c r="CT106" s="1079" t="s">
        <v>1854</v>
      </c>
      <c r="CU106" s="1079" t="s">
        <v>1854</v>
      </c>
      <c r="CV106" s="1079" t="s">
        <v>1854</v>
      </c>
      <c r="CW106" s="1120" t="s">
        <v>1854</v>
      </c>
      <c r="CX106" s="1078" t="s">
        <v>1854</v>
      </c>
      <c r="CY106" s="1079" t="s">
        <v>1854</v>
      </c>
      <c r="CZ106" s="1079" t="s">
        <v>1854</v>
      </c>
      <c r="DA106" s="1079" t="s">
        <v>1854</v>
      </c>
      <c r="DB106" s="1120" t="s">
        <v>1854</v>
      </c>
      <c r="DC106" s="1079" t="s">
        <v>1854</v>
      </c>
      <c r="DD106" s="1079" t="s">
        <v>1854</v>
      </c>
      <c r="DE106" s="1079" t="s">
        <v>1854</v>
      </c>
      <c r="DF106" s="1079" t="s">
        <v>1854</v>
      </c>
      <c r="DG106" s="1120" t="s">
        <v>1854</v>
      </c>
      <c r="DH106" s="1078" t="s">
        <v>1854</v>
      </c>
      <c r="DI106" s="1079" t="s">
        <v>1854</v>
      </c>
      <c r="DJ106" s="1079" t="s">
        <v>1854</v>
      </c>
      <c r="DK106" s="1079" t="s">
        <v>1854</v>
      </c>
      <c r="DL106" s="1120" t="s">
        <v>1854</v>
      </c>
      <c r="DM106" s="1124" t="s">
        <v>1854</v>
      </c>
      <c r="DN106" s="1125" t="s">
        <v>1854</v>
      </c>
      <c r="DO106" s="1125" t="s">
        <v>1854</v>
      </c>
      <c r="DP106" s="1126" t="s">
        <v>1854</v>
      </c>
      <c r="DQ106" s="1125" t="s">
        <v>1854</v>
      </c>
      <c r="DR106" s="1125" t="s">
        <v>1854</v>
      </c>
      <c r="DS106" s="1125" t="s">
        <v>1854</v>
      </c>
      <c r="DT106" s="1126" t="s">
        <v>1854</v>
      </c>
      <c r="DU106" s="1122" t="s">
        <v>1854</v>
      </c>
      <c r="DV106" s="1127" t="s">
        <v>1854</v>
      </c>
      <c r="DW106" s="1128" t="s">
        <v>1854</v>
      </c>
    </row>
    <row r="107" spans="1:127" s="399" customFormat="1" ht="12.75">
      <c r="A107" s="1100" t="s">
        <v>1022</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2230</v>
      </c>
      <c r="V107" s="1102" t="s">
        <v>1854</v>
      </c>
      <c r="W107" s="1102" t="s">
        <v>1854</v>
      </c>
      <c r="X107" s="1103" t="s">
        <v>2231</v>
      </c>
      <c r="Y107" s="1104" t="s">
        <v>2232</v>
      </c>
      <c r="Z107" s="1105" t="s">
        <v>1854</v>
      </c>
      <c r="AA107" s="1106" t="s">
        <v>1854</v>
      </c>
      <c r="AB107" s="1107">
        <v>1</v>
      </c>
      <c r="AC107" s="1107" t="s">
        <v>1854</v>
      </c>
      <c r="AD107" s="1107" t="s">
        <v>1854</v>
      </c>
      <c r="AE107" s="1107" t="s">
        <v>1854</v>
      </c>
      <c r="AF107" s="1107" t="s">
        <v>1854</v>
      </c>
      <c r="AG107" s="1107" t="s">
        <v>1854</v>
      </c>
      <c r="AH107" s="1107" t="s">
        <v>1854</v>
      </c>
      <c r="AI107" s="1108">
        <f t="shared" si="1"/>
        <v>1</v>
      </c>
      <c r="AJ107" s="1109" t="s">
        <v>983</v>
      </c>
      <c r="AK107" s="1109" t="s">
        <v>964</v>
      </c>
      <c r="AL107" s="1109" t="s">
        <v>976</v>
      </c>
      <c r="AM107" s="1110" t="s">
        <v>1854</v>
      </c>
      <c r="AN107" s="859" t="s">
        <v>990</v>
      </c>
      <c r="AO107" s="1021" t="s">
        <v>2233</v>
      </c>
      <c r="AP107" s="836">
        <v>0</v>
      </c>
      <c r="AQ107" s="836" t="s">
        <v>977</v>
      </c>
      <c r="AR107" s="1112" t="s">
        <v>1854</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1022</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2234</v>
      </c>
      <c r="V108" s="1102" t="s">
        <v>1854</v>
      </c>
      <c r="W108" s="1102" t="s">
        <v>1854</v>
      </c>
      <c r="X108" s="1103" t="s">
        <v>1944</v>
      </c>
      <c r="Y108" s="1104" t="s">
        <v>1945</v>
      </c>
      <c r="Z108" s="1105" t="s">
        <v>1854</v>
      </c>
      <c r="AA108" s="1106" t="s">
        <v>1854</v>
      </c>
      <c r="AB108" s="1107" t="s">
        <v>1854</v>
      </c>
      <c r="AC108" s="1107" t="s">
        <v>1854</v>
      </c>
      <c r="AD108" s="1107" t="s">
        <v>1854</v>
      </c>
      <c r="AE108" s="1107" t="s">
        <v>1854</v>
      </c>
      <c r="AF108" s="1107" t="s">
        <v>1854</v>
      </c>
      <c r="AG108" s="1107" t="s">
        <v>1854</v>
      </c>
      <c r="AH108" s="1107" t="s">
        <v>1854</v>
      </c>
      <c r="AI108" s="1108">
        <f t="shared" si="1"/>
        <v>0</v>
      </c>
      <c r="AJ108" s="1109" t="s">
        <v>963</v>
      </c>
      <c r="AK108" s="1109" t="s">
        <v>1854</v>
      </c>
      <c r="AL108" s="1109" t="s">
        <v>1854</v>
      </c>
      <c r="AM108" s="1110" t="s">
        <v>1854</v>
      </c>
      <c r="AN108" s="1021" t="s">
        <v>1854</v>
      </c>
      <c r="AO108" s="1021" t="s">
        <v>1946</v>
      </c>
      <c r="AP108" s="1317">
        <v>0</v>
      </c>
      <c r="AQ108" s="1079" t="s">
        <v>1854</v>
      </c>
      <c r="AR108" s="1112" t="s">
        <v>1854</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1022</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2235</v>
      </c>
      <c r="V109" s="1102" t="s">
        <v>1854</v>
      </c>
      <c r="W109" s="1102" t="s">
        <v>1854</v>
      </c>
      <c r="X109" s="1103" t="s">
        <v>2236</v>
      </c>
      <c r="Y109" s="1104" t="s">
        <v>2237</v>
      </c>
      <c r="Z109" s="1105" t="s">
        <v>1854</v>
      </c>
      <c r="AA109" s="1106" t="s">
        <v>1854</v>
      </c>
      <c r="AB109" s="1107" t="s">
        <v>1854</v>
      </c>
      <c r="AC109" s="1107" t="s">
        <v>1854</v>
      </c>
      <c r="AD109" s="1107" t="s">
        <v>1854</v>
      </c>
      <c r="AE109" s="1107" t="s">
        <v>1854</v>
      </c>
      <c r="AF109" s="1107" t="s">
        <v>1854</v>
      </c>
      <c r="AG109" s="1107" t="s">
        <v>1854</v>
      </c>
      <c r="AH109" s="1107" t="s">
        <v>1854</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969</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2244</v>
      </c>
      <c r="V110" s="1102" t="s">
        <v>2245</v>
      </c>
      <c r="W110" s="1102" t="s">
        <v>1819</v>
      </c>
      <c r="X110" s="1103" t="s">
        <v>2246</v>
      </c>
      <c r="Y110" s="1104" t="s">
        <v>124</v>
      </c>
      <c r="Z110" s="1105" t="s">
        <v>2247</v>
      </c>
      <c r="AA110" s="1106">
        <v>0.5</v>
      </c>
      <c r="AB110" s="1107">
        <v>0.5</v>
      </c>
      <c r="AC110" s="1107" t="s">
        <v>1854</v>
      </c>
      <c r="AD110" s="1107" t="s">
        <v>1854</v>
      </c>
      <c r="AE110" s="1107" t="s">
        <v>1854</v>
      </c>
      <c r="AF110" s="1107" t="s">
        <v>1854</v>
      </c>
      <c r="AG110" s="1107" t="s">
        <v>1854</v>
      </c>
      <c r="AH110" s="1107" t="s">
        <v>1854</v>
      </c>
      <c r="AI110" s="1108">
        <f t="shared" si="1"/>
        <v>1</v>
      </c>
      <c r="AJ110" s="1109" t="s">
        <v>983</v>
      </c>
      <c r="AK110" s="1109" t="s">
        <v>964</v>
      </c>
      <c r="AL110" s="1109" t="s">
        <v>965</v>
      </c>
      <c r="AM110" s="1110" t="s">
        <v>1838</v>
      </c>
      <c r="AN110" s="1021" t="s">
        <v>2090</v>
      </c>
      <c r="AO110" s="1021" t="s">
        <v>4703</v>
      </c>
      <c r="AP110" s="1336">
        <v>2</v>
      </c>
      <c r="AQ110" s="1079" t="s">
        <v>977</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961</v>
      </c>
      <c r="CE110" s="1122" t="s">
        <v>961</v>
      </c>
      <c r="CF110" s="1122" t="s">
        <v>961</v>
      </c>
      <c r="CG110" s="1122" t="s">
        <v>961</v>
      </c>
      <c r="CH110" s="1123" t="s">
        <v>961</v>
      </c>
      <c r="CI110" s="1078" t="s">
        <v>1854</v>
      </c>
      <c r="CJ110" s="1079" t="s">
        <v>1854</v>
      </c>
      <c r="CK110" s="1079" t="s">
        <v>1854</v>
      </c>
      <c r="CL110" s="1079" t="s">
        <v>1854</v>
      </c>
      <c r="CM110" s="1120" t="s">
        <v>1854</v>
      </c>
      <c r="CN110" s="1078">
        <v>9.5</v>
      </c>
      <c r="CO110" s="1079">
        <v>9.5</v>
      </c>
      <c r="CP110" s="1079">
        <v>9.5</v>
      </c>
      <c r="CQ110" s="1079">
        <v>9.5</v>
      </c>
      <c r="CR110" s="1120">
        <v>9.5</v>
      </c>
      <c r="CS110" s="1078">
        <v>2</v>
      </c>
      <c r="CT110" s="1079">
        <v>2</v>
      </c>
      <c r="CU110" s="1079">
        <v>2</v>
      </c>
      <c r="CV110" s="1079">
        <v>2</v>
      </c>
      <c r="CW110" s="1120">
        <v>2</v>
      </c>
      <c r="CX110" s="1078" t="s">
        <v>1854</v>
      </c>
      <c r="CY110" s="1079" t="s">
        <v>1854</v>
      </c>
      <c r="CZ110" s="1079" t="s">
        <v>1854</v>
      </c>
      <c r="DA110" s="1079" t="s">
        <v>1854</v>
      </c>
      <c r="DB110" s="1120" t="s">
        <v>1854</v>
      </c>
      <c r="DC110" s="1079" t="s">
        <v>1854</v>
      </c>
      <c r="DD110" s="1079" t="s">
        <v>1854</v>
      </c>
      <c r="DE110" s="1079" t="s">
        <v>1854</v>
      </c>
      <c r="DF110" s="1079" t="s">
        <v>1854</v>
      </c>
      <c r="DG110" s="1120" t="s">
        <v>1854</v>
      </c>
      <c r="DH110" s="1078" t="s">
        <v>1854</v>
      </c>
      <c r="DI110" s="1079" t="s">
        <v>1854</v>
      </c>
      <c r="DJ110" s="1079" t="s">
        <v>1854</v>
      </c>
      <c r="DK110" s="1079" t="s">
        <v>1854</v>
      </c>
      <c r="DL110" s="1120" t="s">
        <v>1854</v>
      </c>
      <c r="DM110" s="1124">
        <v>-3.3000000000000002E-2</v>
      </c>
      <c r="DN110" s="1125" t="s">
        <v>1854</v>
      </c>
      <c r="DO110" s="1125" t="s">
        <v>1854</v>
      </c>
      <c r="DP110" s="1126" t="s">
        <v>1854</v>
      </c>
      <c r="DQ110" s="1125">
        <v>0</v>
      </c>
      <c r="DR110" s="1125" t="s">
        <v>1854</v>
      </c>
      <c r="DS110" s="1125" t="s">
        <v>1854</v>
      </c>
      <c r="DT110" s="1126" t="s">
        <v>1854</v>
      </c>
      <c r="DU110" s="1122" t="s">
        <v>1854</v>
      </c>
      <c r="DV110" s="1127">
        <v>1</v>
      </c>
      <c r="DW110" s="1128" t="s">
        <v>1854</v>
      </c>
    </row>
    <row r="111" spans="1:127" s="399" customFormat="1" ht="15.75" customHeight="1">
      <c r="A111" s="1100" t="s">
        <v>969</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2249</v>
      </c>
      <c r="V111" s="1102" t="s">
        <v>2245</v>
      </c>
      <c r="W111" s="1102" t="s">
        <v>1801</v>
      </c>
      <c r="X111" s="1103" t="s">
        <v>2250</v>
      </c>
      <c r="Y111" s="1104" t="s">
        <v>2251</v>
      </c>
      <c r="Z111" s="1105" t="s">
        <v>2252</v>
      </c>
      <c r="AA111" s="1106">
        <v>0.5</v>
      </c>
      <c r="AB111" s="1107">
        <v>0.5</v>
      </c>
      <c r="AC111" s="1107" t="s">
        <v>1854</v>
      </c>
      <c r="AD111" s="1107" t="s">
        <v>1854</v>
      </c>
      <c r="AE111" s="1107" t="s">
        <v>1854</v>
      </c>
      <c r="AF111" s="1107" t="s">
        <v>1854</v>
      </c>
      <c r="AG111" s="1107" t="s">
        <v>1854</v>
      </c>
      <c r="AH111" s="1107" t="s">
        <v>1854</v>
      </c>
      <c r="AI111" s="1108">
        <f t="shared" si="1"/>
        <v>1</v>
      </c>
      <c r="AJ111" s="1109" t="s">
        <v>986</v>
      </c>
      <c r="AK111" s="1109" t="s">
        <v>964</v>
      </c>
      <c r="AL111" s="1109" t="s">
        <v>965</v>
      </c>
      <c r="AM111" s="1110" t="s">
        <v>2062</v>
      </c>
      <c r="AN111" s="1021" t="s">
        <v>387</v>
      </c>
      <c r="AO111" s="1021" t="s">
        <v>4706</v>
      </c>
      <c r="AP111" s="1337">
        <v>0</v>
      </c>
      <c r="AQ111" s="1079" t="s">
        <v>977</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969</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2254</v>
      </c>
      <c r="V112" s="1102" t="s">
        <v>2245</v>
      </c>
      <c r="W112" s="1102" t="s">
        <v>1819</v>
      </c>
      <c r="X112" s="1103" t="s">
        <v>2255</v>
      </c>
      <c r="Y112" s="1104" t="s">
        <v>2256</v>
      </c>
      <c r="Z112" s="1105" t="s">
        <v>2257</v>
      </c>
      <c r="AA112" s="1106" t="s">
        <v>1854</v>
      </c>
      <c r="AB112" s="1107">
        <v>1</v>
      </c>
      <c r="AC112" s="1107" t="s">
        <v>1854</v>
      </c>
      <c r="AD112" s="1107" t="s">
        <v>1854</v>
      </c>
      <c r="AE112" s="1107" t="s">
        <v>1854</v>
      </c>
      <c r="AF112" s="1107" t="s">
        <v>1854</v>
      </c>
      <c r="AG112" s="1107" t="s">
        <v>1854</v>
      </c>
      <c r="AH112" s="1107" t="s">
        <v>1854</v>
      </c>
      <c r="AI112" s="1108">
        <f t="shared" si="1"/>
        <v>1</v>
      </c>
      <c r="AJ112" s="1109" t="s">
        <v>986</v>
      </c>
      <c r="AK112" s="1109" t="s">
        <v>964</v>
      </c>
      <c r="AL112" s="1109" t="s">
        <v>965</v>
      </c>
      <c r="AM112" s="1110" t="s">
        <v>2258</v>
      </c>
      <c r="AN112" s="1021" t="s">
        <v>990</v>
      </c>
      <c r="AO112" s="1021" t="s">
        <v>2259</v>
      </c>
      <c r="AP112" s="1337">
        <v>0</v>
      </c>
      <c r="AQ112" s="1079" t="s">
        <v>966</v>
      </c>
      <c r="AR112" s="1112" t="s">
        <v>1854</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969</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2260</v>
      </c>
      <c r="V113" s="1102" t="s">
        <v>2261</v>
      </c>
      <c r="W113" s="1102" t="s">
        <v>1801</v>
      </c>
      <c r="X113" s="1103" t="s">
        <v>2262</v>
      </c>
      <c r="Y113" s="1104" t="s">
        <v>130</v>
      </c>
      <c r="Z113" s="1105" t="s">
        <v>2263</v>
      </c>
      <c r="AA113" s="1106">
        <v>0.5</v>
      </c>
      <c r="AB113" s="1107">
        <v>0.5</v>
      </c>
      <c r="AC113" s="1107" t="s">
        <v>1854</v>
      </c>
      <c r="AD113" s="1107" t="s">
        <v>1854</v>
      </c>
      <c r="AE113" s="1107" t="s">
        <v>1854</v>
      </c>
      <c r="AF113" s="1107" t="s">
        <v>1854</v>
      </c>
      <c r="AG113" s="1107" t="s">
        <v>1854</v>
      </c>
      <c r="AH113" s="1107" t="s">
        <v>1854</v>
      </c>
      <c r="AI113" s="1108">
        <f t="shared" si="1"/>
        <v>1</v>
      </c>
      <c r="AJ113" s="1109" t="s">
        <v>983</v>
      </c>
      <c r="AK113" s="1109" t="s">
        <v>964</v>
      </c>
      <c r="AL113" s="1109" t="s">
        <v>965</v>
      </c>
      <c r="AM113" s="1110" t="s">
        <v>1804</v>
      </c>
      <c r="AN113" s="1021" t="s">
        <v>4697</v>
      </c>
      <c r="AO113" s="1021" t="s">
        <v>4698</v>
      </c>
      <c r="AP113" s="1336">
        <v>0</v>
      </c>
      <c r="AQ113" s="1079" t="s">
        <v>977</v>
      </c>
      <c r="AR113" s="1112" t="s">
        <v>130</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961</v>
      </c>
      <c r="CE113" s="1122" t="s">
        <v>961</v>
      </c>
      <c r="CF113" s="1122" t="s">
        <v>961</v>
      </c>
      <c r="CG113" s="1122" t="s">
        <v>961</v>
      </c>
      <c r="CH113" s="1123" t="s">
        <v>961</v>
      </c>
      <c r="CI113" s="1152" t="s">
        <v>1854</v>
      </c>
      <c r="CJ113" s="1153" t="s">
        <v>1854</v>
      </c>
      <c r="CK113" s="1153" t="s">
        <v>1854</v>
      </c>
      <c r="CL113" s="1153" t="s">
        <v>1854</v>
      </c>
      <c r="CM113" s="1156" t="s">
        <v>1854</v>
      </c>
      <c r="CN113" s="1152">
        <v>1.5798611111111114E-2</v>
      </c>
      <c r="CO113" s="1153">
        <v>1.5798611111111114E-2</v>
      </c>
      <c r="CP113" s="1153">
        <v>1.5798611111111114E-2</v>
      </c>
      <c r="CQ113" s="1153">
        <v>1.5798611111111114E-2</v>
      </c>
      <c r="CR113" s="1156">
        <v>1.5798611111111114E-2</v>
      </c>
      <c r="CS113" s="1152" t="s">
        <v>1854</v>
      </c>
      <c r="CT113" s="1153" t="s">
        <v>1854</v>
      </c>
      <c r="CU113" s="1153" t="s">
        <v>1854</v>
      </c>
      <c r="CV113" s="1153" t="s">
        <v>1854</v>
      </c>
      <c r="CW113" s="1156" t="s">
        <v>1854</v>
      </c>
      <c r="CX113" s="1152" t="s">
        <v>1854</v>
      </c>
      <c r="CY113" s="1153" t="s">
        <v>1854</v>
      </c>
      <c r="CZ113" s="1153" t="s">
        <v>1854</v>
      </c>
      <c r="DA113" s="1153" t="s">
        <v>1854</v>
      </c>
      <c r="DB113" s="1156" t="s">
        <v>1854</v>
      </c>
      <c r="DC113" s="1153" t="s">
        <v>1854</v>
      </c>
      <c r="DD113" s="1153" t="s">
        <v>1854</v>
      </c>
      <c r="DE113" s="1153" t="s">
        <v>1854</v>
      </c>
      <c r="DF113" s="1153" t="s">
        <v>1854</v>
      </c>
      <c r="DG113" s="1156" t="s">
        <v>1854</v>
      </c>
      <c r="DH113" s="1152" t="s">
        <v>1854</v>
      </c>
      <c r="DI113" s="1153" t="s">
        <v>1854</v>
      </c>
      <c r="DJ113" s="1153" t="s">
        <v>1854</v>
      </c>
      <c r="DK113" s="1153" t="s">
        <v>1854</v>
      </c>
      <c r="DL113" s="1156" t="s">
        <v>1854</v>
      </c>
      <c r="DM113" s="1124">
        <v>-3.7999999999999999E-2</v>
      </c>
      <c r="DN113" s="1125" t="s">
        <v>1854</v>
      </c>
      <c r="DO113" s="1125" t="s">
        <v>1854</v>
      </c>
      <c r="DP113" s="1126" t="s">
        <v>1854</v>
      </c>
      <c r="DQ113" s="1125" t="s">
        <v>1854</v>
      </c>
      <c r="DR113" s="1125" t="s">
        <v>1854</v>
      </c>
      <c r="DS113" s="1125" t="s">
        <v>1854</v>
      </c>
      <c r="DT113" s="1126" t="s">
        <v>1854</v>
      </c>
      <c r="DU113" s="1122" t="s">
        <v>1854</v>
      </c>
      <c r="DV113" s="1127">
        <v>1</v>
      </c>
      <c r="DW113" s="1128" t="s">
        <v>1854</v>
      </c>
    </row>
    <row r="114" spans="1:127" s="399" customFormat="1" ht="15.75" customHeight="1">
      <c r="A114" s="1057" t="s">
        <v>969</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2265</v>
      </c>
      <c r="V114" s="1063" t="s">
        <v>2261</v>
      </c>
      <c r="W114" s="1063" t="s">
        <v>1801</v>
      </c>
      <c r="X114" s="1064" t="s">
        <v>2266</v>
      </c>
      <c r="Y114" s="1065" t="s">
        <v>625</v>
      </c>
      <c r="Z114" s="1066" t="s">
        <v>2267</v>
      </c>
      <c r="AA114" s="1067" t="s">
        <v>1854</v>
      </c>
      <c r="AB114" s="1068">
        <v>1</v>
      </c>
      <c r="AC114" s="1068" t="s">
        <v>1854</v>
      </c>
      <c r="AD114" s="1068" t="s">
        <v>1854</v>
      </c>
      <c r="AE114" s="1068" t="s">
        <v>1854</v>
      </c>
      <c r="AF114" s="1068" t="s">
        <v>1854</v>
      </c>
      <c r="AG114" s="1068" t="s">
        <v>1854</v>
      </c>
      <c r="AH114" s="1068" t="s">
        <v>1854</v>
      </c>
      <c r="AI114" s="1069">
        <f t="shared" si="1"/>
        <v>1</v>
      </c>
      <c r="AJ114" s="1070" t="s">
        <v>983</v>
      </c>
      <c r="AK114" s="1070" t="s">
        <v>964</v>
      </c>
      <c r="AL114" s="1070" t="s">
        <v>965</v>
      </c>
      <c r="AM114" s="1071" t="s">
        <v>625</v>
      </c>
      <c r="AN114" s="1065" t="s">
        <v>269</v>
      </c>
      <c r="AO114" s="1065" t="s">
        <v>4699</v>
      </c>
      <c r="AP114" s="1336">
        <v>1</v>
      </c>
      <c r="AQ114" s="836" t="s">
        <v>966</v>
      </c>
      <c r="AR114" s="1074" t="s">
        <v>625</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961</v>
      </c>
      <c r="CE114" s="1088" t="s">
        <v>961</v>
      </c>
      <c r="CF114" s="1088" t="s">
        <v>961</v>
      </c>
      <c r="CG114" s="1088" t="s">
        <v>961</v>
      </c>
      <c r="CH114" s="1089" t="s">
        <v>961</v>
      </c>
      <c r="CI114" s="1092" t="s">
        <v>1854</v>
      </c>
      <c r="CJ114" s="1090" t="s">
        <v>1854</v>
      </c>
      <c r="CK114" s="1090" t="s">
        <v>1854</v>
      </c>
      <c r="CL114" s="1090" t="s">
        <v>1854</v>
      </c>
      <c r="CM114" s="1091" t="s">
        <v>1854</v>
      </c>
      <c r="CN114" s="1092">
        <v>-5</v>
      </c>
      <c r="CO114" s="1090">
        <v>-5</v>
      </c>
      <c r="CP114" s="1090">
        <v>-5</v>
      </c>
      <c r="CQ114" s="1090">
        <v>-5</v>
      </c>
      <c r="CR114" s="1091">
        <v>-5</v>
      </c>
      <c r="CS114" s="1082" t="s">
        <v>1854</v>
      </c>
      <c r="CT114" s="1083" t="s">
        <v>1854</v>
      </c>
      <c r="CU114" s="1083" t="s">
        <v>1854</v>
      </c>
      <c r="CV114" s="1083" t="s">
        <v>1854</v>
      </c>
      <c r="CW114" s="1086" t="s">
        <v>1854</v>
      </c>
      <c r="CX114" s="1082" t="s">
        <v>1854</v>
      </c>
      <c r="CY114" s="1083" t="s">
        <v>1854</v>
      </c>
      <c r="CZ114" s="1083" t="s">
        <v>1854</v>
      </c>
      <c r="DA114" s="1083" t="s">
        <v>1854</v>
      </c>
      <c r="DB114" s="1086" t="s">
        <v>1854</v>
      </c>
      <c r="DC114" s="1154" t="s">
        <v>1854</v>
      </c>
      <c r="DD114" s="1083" t="s">
        <v>1854</v>
      </c>
      <c r="DE114" s="1083" t="s">
        <v>1854</v>
      </c>
      <c r="DF114" s="1083" t="s">
        <v>1854</v>
      </c>
      <c r="DG114" s="1086" t="s">
        <v>1854</v>
      </c>
      <c r="DH114" s="1092" t="s">
        <v>1854</v>
      </c>
      <c r="DI114" s="1083" t="s">
        <v>1854</v>
      </c>
      <c r="DJ114" s="1083" t="s">
        <v>1854</v>
      </c>
      <c r="DK114" s="1083" t="s">
        <v>1854</v>
      </c>
      <c r="DL114" s="1086" t="s">
        <v>1854</v>
      </c>
      <c r="DM114" s="1094">
        <v>-0.10199999999999999</v>
      </c>
      <c r="DN114" s="1095" t="s">
        <v>1854</v>
      </c>
      <c r="DO114" s="1095" t="s">
        <v>1854</v>
      </c>
      <c r="DP114" s="1096" t="s">
        <v>1854</v>
      </c>
      <c r="DQ114" s="1095" t="s">
        <v>1854</v>
      </c>
      <c r="DR114" s="1095" t="s">
        <v>1854</v>
      </c>
      <c r="DS114" s="1095" t="s">
        <v>1854</v>
      </c>
      <c r="DT114" s="1096" t="s">
        <v>1854</v>
      </c>
      <c r="DU114" s="1088" t="s">
        <v>1854</v>
      </c>
      <c r="DV114" s="1097">
        <v>1</v>
      </c>
      <c r="DW114" s="1098" t="s">
        <v>1854</v>
      </c>
    </row>
    <row r="115" spans="1:127" s="399" customFormat="1" ht="15.75" customHeight="1">
      <c r="A115" s="1057" t="s">
        <v>969</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2268</v>
      </c>
      <c r="V115" s="1063" t="s">
        <v>2261</v>
      </c>
      <c r="W115" s="1063" t="s">
        <v>1801</v>
      </c>
      <c r="X115" s="1064" t="s">
        <v>2269</v>
      </c>
      <c r="Y115" s="1065" t="s">
        <v>1814</v>
      </c>
      <c r="Z115" s="1066" t="s">
        <v>2270</v>
      </c>
      <c r="AA115" s="1067">
        <v>0.5</v>
      </c>
      <c r="AB115" s="1068">
        <v>0.5</v>
      </c>
      <c r="AC115" s="1068" t="s">
        <v>1854</v>
      </c>
      <c r="AD115" s="1068" t="s">
        <v>1854</v>
      </c>
      <c r="AE115" s="1068" t="s">
        <v>1854</v>
      </c>
      <c r="AF115" s="1068" t="s">
        <v>1854</v>
      </c>
      <c r="AG115" s="1068" t="s">
        <v>1854</v>
      </c>
      <c r="AH115" s="1068" t="s">
        <v>1854</v>
      </c>
      <c r="AI115" s="1069">
        <f t="shared" si="1"/>
        <v>1</v>
      </c>
      <c r="AJ115" s="1070" t="s">
        <v>983</v>
      </c>
      <c r="AK115" s="1070" t="s">
        <v>964</v>
      </c>
      <c r="AL115" s="1444" t="s">
        <v>976</v>
      </c>
      <c r="AM115" s="1071" t="s">
        <v>1967</v>
      </c>
      <c r="AN115" s="1065" t="s">
        <v>2031</v>
      </c>
      <c r="AO115" s="1065" t="s">
        <v>4699</v>
      </c>
      <c r="AP115" s="1336">
        <v>1</v>
      </c>
      <c r="AQ115" s="836" t="s">
        <v>966</v>
      </c>
      <c r="AR115" s="1074" t="s">
        <v>1814</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961</v>
      </c>
      <c r="CE115" s="1088" t="s">
        <v>961</v>
      </c>
      <c r="CF115" s="1088" t="s">
        <v>961</v>
      </c>
      <c r="CG115" s="1088" t="s">
        <v>961</v>
      </c>
      <c r="CH115" s="1089" t="s">
        <v>961</v>
      </c>
      <c r="CI115" s="1092" t="s">
        <v>1854</v>
      </c>
      <c r="CJ115" s="1090" t="s">
        <v>1854</v>
      </c>
      <c r="CK115" s="1090" t="s">
        <v>1854</v>
      </c>
      <c r="CL115" s="1090" t="s">
        <v>1854</v>
      </c>
      <c r="CM115" s="1091" t="s">
        <v>1854</v>
      </c>
      <c r="CN115" s="1092" t="s">
        <v>1854</v>
      </c>
      <c r="CO115" s="1090" t="s">
        <v>1854</v>
      </c>
      <c r="CP115" s="1090" t="s">
        <v>1854</v>
      </c>
      <c r="CQ115" s="1090" t="s">
        <v>1854</v>
      </c>
      <c r="CR115" s="1091" t="s">
        <v>1854</v>
      </c>
      <c r="CS115" s="1082" t="s">
        <v>1854</v>
      </c>
      <c r="CT115" s="1083" t="s">
        <v>1854</v>
      </c>
      <c r="CU115" s="1083" t="s">
        <v>1854</v>
      </c>
      <c r="CV115" s="1083" t="s">
        <v>1854</v>
      </c>
      <c r="CW115" s="1086" t="s">
        <v>1854</v>
      </c>
      <c r="CX115" s="1082" t="s">
        <v>1854</v>
      </c>
      <c r="CY115" s="1083" t="s">
        <v>1854</v>
      </c>
      <c r="CZ115" s="1083" t="s">
        <v>1854</v>
      </c>
      <c r="DA115" s="1083" t="s">
        <v>1854</v>
      </c>
      <c r="DB115" s="1086" t="s">
        <v>1854</v>
      </c>
      <c r="DC115" s="1083" t="s">
        <v>1854</v>
      </c>
      <c r="DD115" s="1083" t="s">
        <v>1854</v>
      </c>
      <c r="DE115" s="1083" t="s">
        <v>1854</v>
      </c>
      <c r="DF115" s="1083" t="s">
        <v>1854</v>
      </c>
      <c r="DG115" s="1086" t="s">
        <v>1854</v>
      </c>
      <c r="DH115" s="1092" t="s">
        <v>1854</v>
      </c>
      <c r="DI115" s="1083" t="s">
        <v>1854</v>
      </c>
      <c r="DJ115" s="1083" t="s">
        <v>1854</v>
      </c>
      <c r="DK115" s="1083" t="s">
        <v>1854</v>
      </c>
      <c r="DL115" s="1086" t="s">
        <v>1854</v>
      </c>
      <c r="DM115" s="1094">
        <v>-1.4E-2</v>
      </c>
      <c r="DN115" s="1095" t="s">
        <v>1854</v>
      </c>
      <c r="DO115" s="1095" t="s">
        <v>1854</v>
      </c>
      <c r="DP115" s="1096" t="s">
        <v>1854</v>
      </c>
      <c r="DQ115" s="1095" t="s">
        <v>1854</v>
      </c>
      <c r="DR115" s="1095" t="s">
        <v>1854</v>
      </c>
      <c r="DS115" s="1095" t="s">
        <v>1854</v>
      </c>
      <c r="DT115" s="1096" t="s">
        <v>1854</v>
      </c>
      <c r="DU115" s="1088" t="s">
        <v>1854</v>
      </c>
      <c r="DV115" s="1097">
        <v>1</v>
      </c>
      <c r="DW115" s="1098" t="s">
        <v>1854</v>
      </c>
    </row>
    <row r="116" spans="1:127" s="399" customFormat="1" ht="15.75" customHeight="1">
      <c r="A116" s="1100" t="s">
        <v>969</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2272</v>
      </c>
      <c r="V116" s="1102" t="s">
        <v>2261</v>
      </c>
      <c r="W116" s="1102" t="s">
        <v>1819</v>
      </c>
      <c r="X116" s="1103" t="s">
        <v>2273</v>
      </c>
      <c r="Y116" s="1104" t="s">
        <v>491</v>
      </c>
      <c r="Z116" s="1105" t="s">
        <v>2274</v>
      </c>
      <c r="AA116" s="1106">
        <v>1</v>
      </c>
      <c r="AB116" s="1107" t="s">
        <v>1854</v>
      </c>
      <c r="AC116" s="1107" t="s">
        <v>1854</v>
      </c>
      <c r="AD116" s="1107" t="s">
        <v>1854</v>
      </c>
      <c r="AE116" s="1107" t="s">
        <v>1854</v>
      </c>
      <c r="AF116" s="1107" t="s">
        <v>1854</v>
      </c>
      <c r="AG116" s="1107" t="s">
        <v>1854</v>
      </c>
      <c r="AH116" s="1107" t="s">
        <v>1854</v>
      </c>
      <c r="AI116" s="1108">
        <f t="shared" si="1"/>
        <v>1</v>
      </c>
      <c r="AJ116" s="1109" t="s">
        <v>963</v>
      </c>
      <c r="AK116" s="1109" t="s">
        <v>1854</v>
      </c>
      <c r="AL116" s="1109" t="s">
        <v>1854</v>
      </c>
      <c r="AM116" s="1110" t="s">
        <v>1822</v>
      </c>
      <c r="AN116" s="1021" t="s">
        <v>269</v>
      </c>
      <c r="AO116" s="1021" t="s">
        <v>4700</v>
      </c>
      <c r="AP116" s="1336">
        <v>1</v>
      </c>
      <c r="AQ116" s="1079" t="s">
        <v>977</v>
      </c>
      <c r="AR116" s="1112" t="s">
        <v>491</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1854</v>
      </c>
      <c r="CE116" s="1122" t="s">
        <v>1854</v>
      </c>
      <c r="CF116" s="1122" t="s">
        <v>1854</v>
      </c>
      <c r="CG116" s="1122" t="s">
        <v>1854</v>
      </c>
      <c r="CH116" s="1123" t="s">
        <v>1854</v>
      </c>
      <c r="CI116" s="1078" t="s">
        <v>1854</v>
      </c>
      <c r="CJ116" s="1079" t="s">
        <v>1854</v>
      </c>
      <c r="CK116" s="1079" t="s">
        <v>1854</v>
      </c>
      <c r="CL116" s="1079" t="s">
        <v>1854</v>
      </c>
      <c r="CM116" s="1120" t="s">
        <v>1854</v>
      </c>
      <c r="CN116" s="1078" t="s">
        <v>1854</v>
      </c>
      <c r="CO116" s="1079" t="s">
        <v>1854</v>
      </c>
      <c r="CP116" s="1079" t="s">
        <v>1854</v>
      </c>
      <c r="CQ116" s="1079" t="s">
        <v>1854</v>
      </c>
      <c r="CR116" s="1120" t="s">
        <v>1854</v>
      </c>
      <c r="CS116" s="1078" t="s">
        <v>1854</v>
      </c>
      <c r="CT116" s="1079" t="s">
        <v>1854</v>
      </c>
      <c r="CU116" s="1079" t="s">
        <v>1854</v>
      </c>
      <c r="CV116" s="1079" t="s">
        <v>1854</v>
      </c>
      <c r="CW116" s="1120" t="s">
        <v>1854</v>
      </c>
      <c r="CX116" s="1078" t="s">
        <v>1854</v>
      </c>
      <c r="CY116" s="1079" t="s">
        <v>1854</v>
      </c>
      <c r="CZ116" s="1079" t="s">
        <v>1854</v>
      </c>
      <c r="DA116" s="1079" t="s">
        <v>1854</v>
      </c>
      <c r="DB116" s="1120" t="s">
        <v>1854</v>
      </c>
      <c r="DC116" s="1079" t="s">
        <v>1854</v>
      </c>
      <c r="DD116" s="1079" t="s">
        <v>1854</v>
      </c>
      <c r="DE116" s="1079" t="s">
        <v>1854</v>
      </c>
      <c r="DF116" s="1079" t="s">
        <v>1854</v>
      </c>
      <c r="DG116" s="1120" t="s">
        <v>1854</v>
      </c>
      <c r="DH116" s="1078" t="s">
        <v>1854</v>
      </c>
      <c r="DI116" s="1079" t="s">
        <v>1854</v>
      </c>
      <c r="DJ116" s="1079" t="s">
        <v>1854</v>
      </c>
      <c r="DK116" s="1079" t="s">
        <v>1854</v>
      </c>
      <c r="DL116" s="1120" t="s">
        <v>1854</v>
      </c>
      <c r="DM116" s="1124" t="s">
        <v>1854</v>
      </c>
      <c r="DN116" s="1125" t="s">
        <v>1854</v>
      </c>
      <c r="DO116" s="1125" t="s">
        <v>1854</v>
      </c>
      <c r="DP116" s="1126" t="s">
        <v>1854</v>
      </c>
      <c r="DQ116" s="1125" t="s">
        <v>1854</v>
      </c>
      <c r="DR116" s="1125" t="s">
        <v>1854</v>
      </c>
      <c r="DS116" s="1125" t="s">
        <v>1854</v>
      </c>
      <c r="DT116" s="1126" t="s">
        <v>1854</v>
      </c>
      <c r="DU116" s="1122" t="s">
        <v>1854</v>
      </c>
      <c r="DV116" s="1127">
        <v>1</v>
      </c>
      <c r="DW116" s="1128" t="s">
        <v>1854</v>
      </c>
    </row>
    <row r="117" spans="1:127" s="399" customFormat="1" ht="15.75" customHeight="1">
      <c r="A117" s="1100" t="s">
        <v>969</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2276</v>
      </c>
      <c r="V117" s="1102" t="s">
        <v>2261</v>
      </c>
      <c r="W117" s="1102" t="s">
        <v>1801</v>
      </c>
      <c r="X117" s="1103" t="s">
        <v>2277</v>
      </c>
      <c r="Y117" s="1104" t="s">
        <v>154</v>
      </c>
      <c r="Z117" s="1105" t="s">
        <v>2278</v>
      </c>
      <c r="AA117" s="1106" t="s">
        <v>1854</v>
      </c>
      <c r="AB117" s="1107">
        <v>1</v>
      </c>
      <c r="AC117" s="1107" t="s">
        <v>1854</v>
      </c>
      <c r="AD117" s="1107" t="s">
        <v>1854</v>
      </c>
      <c r="AE117" s="1107" t="s">
        <v>1854</v>
      </c>
      <c r="AF117" s="1107" t="s">
        <v>1854</v>
      </c>
      <c r="AG117" s="1107" t="s">
        <v>1854</v>
      </c>
      <c r="AH117" s="1107" t="s">
        <v>1854</v>
      </c>
      <c r="AI117" s="1108">
        <f t="shared" si="1"/>
        <v>1</v>
      </c>
      <c r="AJ117" s="1109" t="s">
        <v>983</v>
      </c>
      <c r="AK117" s="1109" t="s">
        <v>964</v>
      </c>
      <c r="AL117" s="1109" t="s">
        <v>965</v>
      </c>
      <c r="AM117" s="1110" t="s">
        <v>1987</v>
      </c>
      <c r="AN117" s="1021" t="s">
        <v>2090</v>
      </c>
      <c r="AO117" s="1021" t="s">
        <v>4702</v>
      </c>
      <c r="AP117" s="1336">
        <v>1</v>
      </c>
      <c r="AQ117" s="1079" t="s">
        <v>977</v>
      </c>
      <c r="AR117" s="1112" t="s">
        <v>154</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961</v>
      </c>
      <c r="CE117" s="1122" t="s">
        <v>961</v>
      </c>
      <c r="CF117" s="1122" t="s">
        <v>961</v>
      </c>
      <c r="CG117" s="1122" t="s">
        <v>961</v>
      </c>
      <c r="CH117" s="1123" t="s">
        <v>961</v>
      </c>
      <c r="CI117" s="1078" t="s">
        <v>1854</v>
      </c>
      <c r="CJ117" s="1079" t="s">
        <v>1854</v>
      </c>
      <c r="CK117" s="1079" t="s">
        <v>1854</v>
      </c>
      <c r="CL117" s="1079" t="s">
        <v>1854</v>
      </c>
      <c r="CM117" s="1120" t="s">
        <v>1854</v>
      </c>
      <c r="CN117" s="1078" t="s">
        <v>1854</v>
      </c>
      <c r="CO117" s="1079" t="s">
        <v>1854</v>
      </c>
      <c r="CP117" s="1079" t="s">
        <v>1854</v>
      </c>
      <c r="CQ117" s="1079" t="s">
        <v>1854</v>
      </c>
      <c r="CR117" s="1120" t="s">
        <v>1854</v>
      </c>
      <c r="CS117" s="1078" t="s">
        <v>1854</v>
      </c>
      <c r="CT117" s="1079" t="s">
        <v>1854</v>
      </c>
      <c r="CU117" s="1079" t="s">
        <v>1854</v>
      </c>
      <c r="CV117" s="1079" t="s">
        <v>1854</v>
      </c>
      <c r="CW117" s="1120" t="s">
        <v>1854</v>
      </c>
      <c r="CX117" s="1078" t="s">
        <v>1854</v>
      </c>
      <c r="CY117" s="1079" t="s">
        <v>1854</v>
      </c>
      <c r="CZ117" s="1079" t="s">
        <v>1854</v>
      </c>
      <c r="DA117" s="1079" t="s">
        <v>1854</v>
      </c>
      <c r="DB117" s="1120" t="s">
        <v>1854</v>
      </c>
      <c r="DC117" s="1079" t="s">
        <v>1854</v>
      </c>
      <c r="DD117" s="1079" t="s">
        <v>1854</v>
      </c>
      <c r="DE117" s="1079" t="s">
        <v>1854</v>
      </c>
      <c r="DF117" s="1079" t="s">
        <v>1854</v>
      </c>
      <c r="DG117" s="1120" t="s">
        <v>1854</v>
      </c>
      <c r="DH117" s="1078" t="s">
        <v>1854</v>
      </c>
      <c r="DI117" s="1079" t="s">
        <v>1854</v>
      </c>
      <c r="DJ117" s="1079" t="s">
        <v>1854</v>
      </c>
      <c r="DK117" s="1079" t="s">
        <v>1854</v>
      </c>
      <c r="DL117" s="1120" t="s">
        <v>1854</v>
      </c>
      <c r="DM117" s="1124">
        <v>-7.0000000000000001E-3</v>
      </c>
      <c r="DN117" s="1125" t="s">
        <v>1854</v>
      </c>
      <c r="DO117" s="1125" t="s">
        <v>1854</v>
      </c>
      <c r="DP117" s="1126" t="s">
        <v>1854</v>
      </c>
      <c r="DQ117" s="1125" t="s">
        <v>1854</v>
      </c>
      <c r="DR117" s="1125" t="s">
        <v>1854</v>
      </c>
      <c r="DS117" s="1125" t="s">
        <v>1854</v>
      </c>
      <c r="DT117" s="1126" t="s">
        <v>1854</v>
      </c>
      <c r="DU117" s="1122" t="s">
        <v>1854</v>
      </c>
      <c r="DV117" s="1127">
        <v>1</v>
      </c>
      <c r="DW117" s="1128" t="s">
        <v>1854</v>
      </c>
    </row>
    <row r="118" spans="1:127" s="399" customFormat="1" ht="15.75" customHeight="1">
      <c r="A118" s="1100" t="s">
        <v>969</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2280</v>
      </c>
      <c r="V118" s="1102" t="s">
        <v>2261</v>
      </c>
      <c r="W118" s="1102" t="s">
        <v>1819</v>
      </c>
      <c r="X118" s="1103" t="s">
        <v>2281</v>
      </c>
      <c r="Y118" s="1104" t="s">
        <v>160</v>
      </c>
      <c r="Z118" s="1105" t="s">
        <v>2282</v>
      </c>
      <c r="AA118" s="1106">
        <v>0.5</v>
      </c>
      <c r="AB118" s="1107">
        <v>0.5</v>
      </c>
      <c r="AC118" s="1107" t="s">
        <v>1854</v>
      </c>
      <c r="AD118" s="1107" t="s">
        <v>1854</v>
      </c>
      <c r="AE118" s="1107" t="s">
        <v>1854</v>
      </c>
      <c r="AF118" s="1107" t="s">
        <v>1854</v>
      </c>
      <c r="AG118" s="1107" t="s">
        <v>1854</v>
      </c>
      <c r="AH118" s="1107" t="s">
        <v>1854</v>
      </c>
      <c r="AI118" s="1108">
        <f t="shared" si="1"/>
        <v>1</v>
      </c>
      <c r="AJ118" s="1109" t="s">
        <v>983</v>
      </c>
      <c r="AK118" s="1109" t="s">
        <v>964</v>
      </c>
      <c r="AL118" s="1109" t="s">
        <v>965</v>
      </c>
      <c r="AM118" s="1110" t="s">
        <v>1827</v>
      </c>
      <c r="AN118" s="1021" t="s">
        <v>269</v>
      </c>
      <c r="AO118" s="1021" t="s">
        <v>4701</v>
      </c>
      <c r="AP118" s="1336">
        <v>2</v>
      </c>
      <c r="AQ118" s="1079" t="s">
        <v>977</v>
      </c>
      <c r="AR118" s="1112" t="s">
        <v>160</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961</v>
      </c>
      <c r="CE118" s="1122" t="s">
        <v>961</v>
      </c>
      <c r="CF118" s="1122" t="s">
        <v>961</v>
      </c>
      <c r="CG118" s="1122" t="s">
        <v>961</v>
      </c>
      <c r="CH118" s="1123" t="s">
        <v>961</v>
      </c>
      <c r="CI118" s="1078" t="s">
        <v>1854</v>
      </c>
      <c r="CJ118" s="1079" t="s">
        <v>1854</v>
      </c>
      <c r="CK118" s="1079" t="s">
        <v>1854</v>
      </c>
      <c r="CL118" s="1079" t="s">
        <v>1854</v>
      </c>
      <c r="CM118" s="1120" t="s">
        <v>1854</v>
      </c>
      <c r="CN118" s="1078">
        <v>4.68</v>
      </c>
      <c r="CO118" s="1079">
        <v>4.68</v>
      </c>
      <c r="CP118" s="1079">
        <v>4.68</v>
      </c>
      <c r="CQ118" s="1079">
        <v>4.68</v>
      </c>
      <c r="CR118" s="1120">
        <v>4.68</v>
      </c>
      <c r="CS118" s="1078" t="s">
        <v>1854</v>
      </c>
      <c r="CT118" s="1079" t="s">
        <v>1854</v>
      </c>
      <c r="CU118" s="1079" t="s">
        <v>1854</v>
      </c>
      <c r="CV118" s="1079" t="s">
        <v>1854</v>
      </c>
      <c r="CW118" s="1120" t="s">
        <v>1854</v>
      </c>
      <c r="CX118" s="1078" t="s">
        <v>1854</v>
      </c>
      <c r="CY118" s="1079" t="s">
        <v>1854</v>
      </c>
      <c r="CZ118" s="1079" t="s">
        <v>1854</v>
      </c>
      <c r="DA118" s="1079" t="s">
        <v>1854</v>
      </c>
      <c r="DB118" s="1120" t="s">
        <v>1854</v>
      </c>
      <c r="DC118" s="1079" t="s">
        <v>1854</v>
      </c>
      <c r="DD118" s="1079" t="s">
        <v>1854</v>
      </c>
      <c r="DE118" s="1079" t="s">
        <v>1854</v>
      </c>
      <c r="DF118" s="1079" t="s">
        <v>1854</v>
      </c>
      <c r="DG118" s="1120" t="s">
        <v>1854</v>
      </c>
      <c r="DH118" s="1078" t="s">
        <v>1854</v>
      </c>
      <c r="DI118" s="1079" t="s">
        <v>1854</v>
      </c>
      <c r="DJ118" s="1079" t="s">
        <v>1854</v>
      </c>
      <c r="DK118" s="1079" t="s">
        <v>1854</v>
      </c>
      <c r="DL118" s="1120" t="s">
        <v>1854</v>
      </c>
      <c r="DM118" s="1124">
        <v>-5.8999999999999997E-2</v>
      </c>
      <c r="DN118" s="1125" t="s">
        <v>1854</v>
      </c>
      <c r="DO118" s="1125" t="s">
        <v>1854</v>
      </c>
      <c r="DP118" s="1126" t="s">
        <v>1854</v>
      </c>
      <c r="DQ118" s="1125" t="s">
        <v>1854</v>
      </c>
      <c r="DR118" s="1125" t="s">
        <v>1854</v>
      </c>
      <c r="DS118" s="1125" t="s">
        <v>1854</v>
      </c>
      <c r="DT118" s="1126" t="s">
        <v>1854</v>
      </c>
      <c r="DU118" s="1122" t="s">
        <v>1854</v>
      </c>
      <c r="DV118" s="1127">
        <v>1</v>
      </c>
      <c r="DW118" s="1128" t="s">
        <v>1854</v>
      </c>
    </row>
    <row r="119" spans="1:127" s="399" customFormat="1" ht="15.75" customHeight="1">
      <c r="A119" s="1100" t="s">
        <v>969</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2284</v>
      </c>
      <c r="V119" s="1102" t="s">
        <v>2261</v>
      </c>
      <c r="W119" s="1102" t="s">
        <v>1801</v>
      </c>
      <c r="X119" s="1103" t="s">
        <v>2285</v>
      </c>
      <c r="Y119" s="1104" t="s">
        <v>1895</v>
      </c>
      <c r="Z119" s="1105" t="s">
        <v>2286</v>
      </c>
      <c r="AA119" s="1106" t="s">
        <v>1854</v>
      </c>
      <c r="AB119" s="1107">
        <v>1</v>
      </c>
      <c r="AC119" s="1107" t="s">
        <v>1854</v>
      </c>
      <c r="AD119" s="1107" t="s">
        <v>1854</v>
      </c>
      <c r="AE119" s="1107" t="s">
        <v>1854</v>
      </c>
      <c r="AF119" s="1107" t="s">
        <v>1854</v>
      </c>
      <c r="AG119" s="1107" t="s">
        <v>1854</v>
      </c>
      <c r="AH119" s="1107" t="s">
        <v>1854</v>
      </c>
      <c r="AI119" s="1108">
        <f t="shared" si="1"/>
        <v>1</v>
      </c>
      <c r="AJ119" s="1109" t="s">
        <v>983</v>
      </c>
      <c r="AK119" s="1109" t="s">
        <v>964</v>
      </c>
      <c r="AL119" s="1109" t="s">
        <v>965</v>
      </c>
      <c r="AM119" s="1110" t="s">
        <v>1897</v>
      </c>
      <c r="AN119" s="1021" t="s">
        <v>2090</v>
      </c>
      <c r="AO119" s="1021" t="s">
        <v>4704</v>
      </c>
      <c r="AP119" s="1337">
        <v>0</v>
      </c>
      <c r="AQ119" s="1079" t="s">
        <v>977</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969</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2288</v>
      </c>
      <c r="V120" s="1102" t="s">
        <v>2289</v>
      </c>
      <c r="W120" s="1102" t="s">
        <v>1819</v>
      </c>
      <c r="X120" s="1103" t="s">
        <v>2290</v>
      </c>
      <c r="Y120" s="1104" t="s">
        <v>2291</v>
      </c>
      <c r="Z120" s="1105" t="s">
        <v>2292</v>
      </c>
      <c r="AA120" s="1106" t="s">
        <v>1854</v>
      </c>
      <c r="AB120" s="1107" t="s">
        <v>1854</v>
      </c>
      <c r="AC120" s="1107">
        <v>1</v>
      </c>
      <c r="AD120" s="1107" t="s">
        <v>1854</v>
      </c>
      <c r="AE120" s="1107" t="s">
        <v>1854</v>
      </c>
      <c r="AF120" s="1107" t="s">
        <v>1854</v>
      </c>
      <c r="AG120" s="1107" t="s">
        <v>1854</v>
      </c>
      <c r="AH120" s="1107" t="s">
        <v>1854</v>
      </c>
      <c r="AI120" s="1108">
        <f t="shared" si="1"/>
        <v>1</v>
      </c>
      <c r="AJ120" s="1109" t="s">
        <v>986</v>
      </c>
      <c r="AK120" s="1109" t="s">
        <v>964</v>
      </c>
      <c r="AL120" s="1109" t="s">
        <v>976</v>
      </c>
      <c r="AM120" s="1110" t="s">
        <v>2019</v>
      </c>
      <c r="AN120" s="1021" t="s">
        <v>990</v>
      </c>
      <c r="AO120" s="1021" t="s">
        <v>2293</v>
      </c>
      <c r="AP120" s="1337">
        <v>1</v>
      </c>
      <c r="AQ120" s="1079" t="s">
        <v>966</v>
      </c>
      <c r="AR120" s="1112" t="s">
        <v>1854</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969</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2294</v>
      </c>
      <c r="V121" s="1102" t="s">
        <v>2289</v>
      </c>
      <c r="W121" s="1102" t="s">
        <v>1819</v>
      </c>
      <c r="X121" s="1103" t="s">
        <v>2295</v>
      </c>
      <c r="Y121" s="1104" t="s">
        <v>2296</v>
      </c>
      <c r="Z121" s="1105" t="s">
        <v>2297</v>
      </c>
      <c r="AA121" s="1106">
        <v>0.5</v>
      </c>
      <c r="AB121" s="1107" t="s">
        <v>1854</v>
      </c>
      <c r="AC121" s="1107">
        <v>0.5</v>
      </c>
      <c r="AD121" s="1107" t="s">
        <v>1854</v>
      </c>
      <c r="AE121" s="1107" t="s">
        <v>1854</v>
      </c>
      <c r="AF121" s="1107" t="s">
        <v>1854</v>
      </c>
      <c r="AG121" s="1107" t="s">
        <v>1854</v>
      </c>
      <c r="AH121" s="1107" t="s">
        <v>1854</v>
      </c>
      <c r="AI121" s="1108">
        <f t="shared" si="1"/>
        <v>1</v>
      </c>
      <c r="AJ121" s="1109" t="s">
        <v>986</v>
      </c>
      <c r="AK121" s="1109" t="s">
        <v>964</v>
      </c>
      <c r="AL121" s="1109" t="s">
        <v>965</v>
      </c>
      <c r="AM121" s="1110" t="s">
        <v>2202</v>
      </c>
      <c r="AN121" s="1021" t="s">
        <v>990</v>
      </c>
      <c r="AO121" s="1021" t="s">
        <v>2298</v>
      </c>
      <c r="AP121" s="1337">
        <v>2</v>
      </c>
      <c r="AQ121" s="1079" t="s">
        <v>966</v>
      </c>
      <c r="AR121" s="1112" t="s">
        <v>1854</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969</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2299</v>
      </c>
      <c r="V122" s="1102" t="s">
        <v>2289</v>
      </c>
      <c r="W122" s="1102" t="s">
        <v>1819</v>
      </c>
      <c r="X122" s="1103" t="s">
        <v>2300</v>
      </c>
      <c r="Y122" s="1104" t="s">
        <v>2301</v>
      </c>
      <c r="Z122" s="1105" t="s">
        <v>2302</v>
      </c>
      <c r="AA122" s="1106" t="s">
        <v>1854</v>
      </c>
      <c r="AB122" s="1107" t="s">
        <v>1854</v>
      </c>
      <c r="AC122" s="1107" t="s">
        <v>1854</v>
      </c>
      <c r="AD122" s="1107">
        <v>1</v>
      </c>
      <c r="AE122" s="1107" t="s">
        <v>1854</v>
      </c>
      <c r="AF122" s="1107" t="s">
        <v>1854</v>
      </c>
      <c r="AG122" s="1107" t="s">
        <v>1854</v>
      </c>
      <c r="AH122" s="1107" t="s">
        <v>1854</v>
      </c>
      <c r="AI122" s="1108">
        <f t="shared" si="1"/>
        <v>1</v>
      </c>
      <c r="AJ122" s="1109" t="s">
        <v>983</v>
      </c>
      <c r="AK122" s="1109" t="s">
        <v>964</v>
      </c>
      <c r="AL122" s="1109" t="s">
        <v>965</v>
      </c>
      <c r="AM122" s="1110" t="s">
        <v>718</v>
      </c>
      <c r="AN122" s="1021" t="s">
        <v>269</v>
      </c>
      <c r="AO122" s="1021" t="s">
        <v>2303</v>
      </c>
      <c r="AP122" s="1337">
        <v>2</v>
      </c>
      <c r="AQ122" s="1079" t="s">
        <v>966</v>
      </c>
      <c r="AR122" s="1112" t="s">
        <v>1854</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969</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2304</v>
      </c>
      <c r="V123" s="1102" t="s">
        <v>2289</v>
      </c>
      <c r="W123" s="1102" t="s">
        <v>1819</v>
      </c>
      <c r="X123" s="1103" t="s">
        <v>2305</v>
      </c>
      <c r="Y123" s="1104" t="s">
        <v>1016</v>
      </c>
      <c r="Z123" s="1105" t="s">
        <v>2306</v>
      </c>
      <c r="AA123" s="1106" t="s">
        <v>1854</v>
      </c>
      <c r="AB123" s="1107">
        <v>0.5</v>
      </c>
      <c r="AC123" s="1107">
        <v>0.5</v>
      </c>
      <c r="AD123" s="1107" t="s">
        <v>1854</v>
      </c>
      <c r="AE123" s="1107" t="s">
        <v>1854</v>
      </c>
      <c r="AF123" s="1107" t="s">
        <v>1854</v>
      </c>
      <c r="AG123" s="1107" t="s">
        <v>1854</v>
      </c>
      <c r="AH123" s="1107" t="s">
        <v>1854</v>
      </c>
      <c r="AI123" s="1108">
        <f t="shared" si="1"/>
        <v>1</v>
      </c>
      <c r="AJ123" s="1109" t="s">
        <v>983</v>
      </c>
      <c r="AK123" s="1109" t="s">
        <v>964</v>
      </c>
      <c r="AL123" s="1109" t="s">
        <v>965</v>
      </c>
      <c r="AM123" s="1110" t="s">
        <v>1998</v>
      </c>
      <c r="AN123" s="1021" t="s">
        <v>269</v>
      </c>
      <c r="AO123" s="1021" t="s">
        <v>2362</v>
      </c>
      <c r="AP123" s="1336">
        <v>2</v>
      </c>
      <c r="AQ123" s="1079" t="s">
        <v>966</v>
      </c>
      <c r="AR123" s="1112" t="s">
        <v>1016</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961</v>
      </c>
      <c r="CE123" s="1122" t="s">
        <v>961</v>
      </c>
      <c r="CF123" s="1122" t="s">
        <v>961</v>
      </c>
      <c r="CG123" s="1122" t="s">
        <v>961</v>
      </c>
      <c r="CH123" s="1123" t="s">
        <v>961</v>
      </c>
      <c r="CI123" s="1078" t="s">
        <v>1854</v>
      </c>
      <c r="CJ123" s="1079" t="s">
        <v>1854</v>
      </c>
      <c r="CK123" s="1079" t="s">
        <v>1854</v>
      </c>
      <c r="CL123" s="1079" t="s">
        <v>1854</v>
      </c>
      <c r="CM123" s="1120" t="s">
        <v>1854</v>
      </c>
      <c r="CN123" s="1078" t="s">
        <v>1854</v>
      </c>
      <c r="CO123" s="1079" t="s">
        <v>1854</v>
      </c>
      <c r="CP123" s="1079" t="s">
        <v>1854</v>
      </c>
      <c r="CQ123" s="1079" t="s">
        <v>1854</v>
      </c>
      <c r="CR123" s="1120" t="s">
        <v>1854</v>
      </c>
      <c r="CS123" s="1078">
        <v>97.9</v>
      </c>
      <c r="CT123" s="1079">
        <v>97.9</v>
      </c>
      <c r="CU123" s="1079">
        <v>97.9</v>
      </c>
      <c r="CV123" s="1079">
        <v>97.9</v>
      </c>
      <c r="CW123" s="1120">
        <v>97.9</v>
      </c>
      <c r="CX123" s="1078" t="s">
        <v>1854</v>
      </c>
      <c r="CY123" s="1079" t="s">
        <v>1854</v>
      </c>
      <c r="CZ123" s="1079" t="s">
        <v>1854</v>
      </c>
      <c r="DA123" s="1079" t="s">
        <v>1854</v>
      </c>
      <c r="DB123" s="1120" t="s">
        <v>1854</v>
      </c>
      <c r="DC123" s="1079" t="s">
        <v>1854</v>
      </c>
      <c r="DD123" s="1079" t="s">
        <v>1854</v>
      </c>
      <c r="DE123" s="1079" t="s">
        <v>1854</v>
      </c>
      <c r="DF123" s="1079" t="s">
        <v>1854</v>
      </c>
      <c r="DG123" s="1120" t="s">
        <v>1854</v>
      </c>
      <c r="DH123" s="1078" t="s">
        <v>1854</v>
      </c>
      <c r="DI123" s="1079" t="s">
        <v>1854</v>
      </c>
      <c r="DJ123" s="1079" t="s">
        <v>1854</v>
      </c>
      <c r="DK123" s="1079" t="s">
        <v>1854</v>
      </c>
      <c r="DL123" s="1120" t="s">
        <v>1854</v>
      </c>
      <c r="DM123" s="1124">
        <v>-7.7000000000000002E-3</v>
      </c>
      <c r="DN123" s="1125" t="s">
        <v>1854</v>
      </c>
      <c r="DO123" s="1125" t="s">
        <v>1854</v>
      </c>
      <c r="DP123" s="1126" t="s">
        <v>1854</v>
      </c>
      <c r="DQ123" s="1125" t="s">
        <v>1854</v>
      </c>
      <c r="DR123" s="1125" t="s">
        <v>1854</v>
      </c>
      <c r="DS123" s="1125" t="s">
        <v>1854</v>
      </c>
      <c r="DT123" s="1126" t="s">
        <v>1854</v>
      </c>
      <c r="DU123" s="1122" t="s">
        <v>1854</v>
      </c>
      <c r="DV123" s="1127">
        <v>1</v>
      </c>
      <c r="DW123" s="1128" t="s">
        <v>1854</v>
      </c>
    </row>
    <row r="124" spans="1:127" s="399" customFormat="1" ht="15.75" customHeight="1">
      <c r="A124" s="1100" t="s">
        <v>969</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2308</v>
      </c>
      <c r="V124" s="1102" t="s">
        <v>2309</v>
      </c>
      <c r="W124" s="1102" t="s">
        <v>1819</v>
      </c>
      <c r="X124" s="1103" t="s">
        <v>2310</v>
      </c>
      <c r="Y124" s="1104" t="s">
        <v>2311</v>
      </c>
      <c r="Z124" s="1105" t="s">
        <v>2312</v>
      </c>
      <c r="AA124" s="1106">
        <v>0.35</v>
      </c>
      <c r="AB124" s="1107">
        <v>0.35</v>
      </c>
      <c r="AC124" s="1107">
        <v>0.3</v>
      </c>
      <c r="AD124" s="1107" t="s">
        <v>1854</v>
      </c>
      <c r="AE124" s="1107" t="s">
        <v>1854</v>
      </c>
      <c r="AF124" s="1107" t="s">
        <v>1854</v>
      </c>
      <c r="AG124" s="1107" t="s">
        <v>1854</v>
      </c>
      <c r="AH124" s="1107" t="s">
        <v>1854</v>
      </c>
      <c r="AI124" s="1108">
        <f t="shared" si="1"/>
        <v>1</v>
      </c>
      <c r="AJ124" s="1109" t="s">
        <v>963</v>
      </c>
      <c r="AK124" s="1109" t="s">
        <v>1854</v>
      </c>
      <c r="AL124" s="1109" t="s">
        <v>1854</v>
      </c>
      <c r="AM124" s="1110" t="s">
        <v>2313</v>
      </c>
      <c r="AN124" s="1021" t="s">
        <v>990</v>
      </c>
      <c r="AO124" s="1021" t="s">
        <v>2314</v>
      </c>
      <c r="AP124" s="1337">
        <v>0</v>
      </c>
      <c r="AQ124" s="1079" t="s">
        <v>966</v>
      </c>
      <c r="AR124" s="1112" t="s">
        <v>1854</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969</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2315</v>
      </c>
      <c r="V125" s="1102" t="s">
        <v>2316</v>
      </c>
      <c r="W125" s="1102" t="s">
        <v>1801</v>
      </c>
      <c r="X125" s="1103" t="s">
        <v>2317</v>
      </c>
      <c r="Y125" s="1104" t="s">
        <v>687</v>
      </c>
      <c r="Z125" s="1105" t="s">
        <v>2318</v>
      </c>
      <c r="AA125" s="1106" t="s">
        <v>1854</v>
      </c>
      <c r="AB125" s="1107" t="s">
        <v>1854</v>
      </c>
      <c r="AC125" s="1107">
        <v>1</v>
      </c>
      <c r="AD125" s="1107" t="s">
        <v>1854</v>
      </c>
      <c r="AE125" s="1107" t="s">
        <v>1854</v>
      </c>
      <c r="AF125" s="1107" t="s">
        <v>1854</v>
      </c>
      <c r="AG125" s="1107" t="s">
        <v>1854</v>
      </c>
      <c r="AH125" s="1107" t="s">
        <v>1854</v>
      </c>
      <c r="AI125" s="1108">
        <f t="shared" si="1"/>
        <v>1</v>
      </c>
      <c r="AJ125" s="1109" t="s">
        <v>986</v>
      </c>
      <c r="AK125" s="1109" t="s">
        <v>964</v>
      </c>
      <c r="AL125" s="1109" t="s">
        <v>965</v>
      </c>
      <c r="AM125" s="1110" t="s">
        <v>1971</v>
      </c>
      <c r="AN125" s="1021" t="s">
        <v>2090</v>
      </c>
      <c r="AO125" s="1021" t="s">
        <v>4405</v>
      </c>
      <c r="AP125" s="1336">
        <v>2</v>
      </c>
      <c r="AQ125" s="1079" t="s">
        <v>977</v>
      </c>
      <c r="AR125" s="1112" t="s">
        <v>687</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961</v>
      </c>
      <c r="CE125" s="1122" t="s">
        <v>961</v>
      </c>
      <c r="CF125" s="1122" t="s">
        <v>961</v>
      </c>
      <c r="CG125" s="1122" t="s">
        <v>961</v>
      </c>
      <c r="CH125" s="1123" t="s">
        <v>961</v>
      </c>
      <c r="CI125" s="1078" t="s">
        <v>1854</v>
      </c>
      <c r="CJ125" s="1079" t="s">
        <v>1854</v>
      </c>
      <c r="CK125" s="1079" t="s">
        <v>1854</v>
      </c>
      <c r="CL125" s="1079" t="s">
        <v>1854</v>
      </c>
      <c r="CM125" s="1120" t="s">
        <v>1854</v>
      </c>
      <c r="CN125" s="1078">
        <v>3.35</v>
      </c>
      <c r="CO125" s="1079">
        <v>3.35</v>
      </c>
      <c r="CP125" s="1079">
        <v>3.35</v>
      </c>
      <c r="CQ125" s="1079">
        <v>3.35</v>
      </c>
      <c r="CR125" s="1120">
        <v>3.35</v>
      </c>
      <c r="CS125" s="1078" t="s">
        <v>1854</v>
      </c>
      <c r="CT125" s="1079" t="s">
        <v>1854</v>
      </c>
      <c r="CU125" s="1079" t="s">
        <v>1854</v>
      </c>
      <c r="CV125" s="1079" t="s">
        <v>1854</v>
      </c>
      <c r="CW125" s="1120" t="s">
        <v>1854</v>
      </c>
      <c r="CX125" s="1078" t="s">
        <v>1854</v>
      </c>
      <c r="CY125" s="1079" t="s">
        <v>1854</v>
      </c>
      <c r="CZ125" s="1079" t="s">
        <v>1854</v>
      </c>
      <c r="DA125" s="1079" t="s">
        <v>1854</v>
      </c>
      <c r="DB125" s="1120" t="s">
        <v>1854</v>
      </c>
      <c r="DC125" s="1079">
        <v>1.1499999999999999</v>
      </c>
      <c r="DD125" s="1079">
        <v>1.1100000000000001</v>
      </c>
      <c r="DE125" s="1079">
        <v>1.06</v>
      </c>
      <c r="DF125" s="1079">
        <v>1.06</v>
      </c>
      <c r="DG125" s="1120">
        <v>1.05</v>
      </c>
      <c r="DH125" s="1078" t="s">
        <v>1854</v>
      </c>
      <c r="DI125" s="1079" t="s">
        <v>1854</v>
      </c>
      <c r="DJ125" s="1079" t="s">
        <v>1854</v>
      </c>
      <c r="DK125" s="1079" t="s">
        <v>1854</v>
      </c>
      <c r="DL125" s="1120" t="s">
        <v>1854</v>
      </c>
      <c r="DM125" s="1124">
        <v>-3.5000000000000003E-2</v>
      </c>
      <c r="DN125" s="1125" t="s">
        <v>1854</v>
      </c>
      <c r="DO125" s="1125" t="s">
        <v>1854</v>
      </c>
      <c r="DP125" s="1126" t="s">
        <v>1854</v>
      </c>
      <c r="DQ125" s="1125">
        <v>3.5000000000000003E-2</v>
      </c>
      <c r="DR125" s="1125" t="s">
        <v>1854</v>
      </c>
      <c r="DS125" s="1125" t="s">
        <v>1854</v>
      </c>
      <c r="DT125" s="1126" t="s">
        <v>1854</v>
      </c>
      <c r="DU125" s="1122" t="s">
        <v>1854</v>
      </c>
      <c r="DV125" s="1127">
        <v>1</v>
      </c>
      <c r="DW125" s="1128" t="s">
        <v>1854</v>
      </c>
    </row>
    <row r="126" spans="1:127" s="399" customFormat="1" ht="15.75" customHeight="1">
      <c r="A126" s="1100" t="s">
        <v>969</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2320</v>
      </c>
      <c r="V126" s="1102" t="s">
        <v>2316</v>
      </c>
      <c r="W126" s="1102" t="s">
        <v>1801</v>
      </c>
      <c r="X126" s="1103" t="s">
        <v>2321</v>
      </c>
      <c r="Y126" s="1104" t="s">
        <v>691</v>
      </c>
      <c r="Z126" s="1105" t="s">
        <v>2322</v>
      </c>
      <c r="AA126" s="1106" t="s">
        <v>1854</v>
      </c>
      <c r="AB126" s="1107" t="s">
        <v>1854</v>
      </c>
      <c r="AC126" s="1107">
        <v>1</v>
      </c>
      <c r="AD126" s="1107" t="s">
        <v>1854</v>
      </c>
      <c r="AE126" s="1107" t="s">
        <v>1854</v>
      </c>
      <c r="AF126" s="1107" t="s">
        <v>1854</v>
      </c>
      <c r="AG126" s="1107" t="s">
        <v>1854</v>
      </c>
      <c r="AH126" s="1107" t="s">
        <v>1854</v>
      </c>
      <c r="AI126" s="1108">
        <f t="shared" si="1"/>
        <v>1</v>
      </c>
      <c r="AJ126" s="1109" t="s">
        <v>983</v>
      </c>
      <c r="AK126" s="1109" t="s">
        <v>964</v>
      </c>
      <c r="AL126" s="1109" t="s">
        <v>965</v>
      </c>
      <c r="AM126" s="1110" t="s">
        <v>691</v>
      </c>
      <c r="AN126" s="1021" t="s">
        <v>2090</v>
      </c>
      <c r="AO126" s="1021" t="s">
        <v>4714</v>
      </c>
      <c r="AP126" s="1336">
        <v>2</v>
      </c>
      <c r="AQ126" s="1079" t="s">
        <v>977</v>
      </c>
      <c r="AR126" s="1112" t="s">
        <v>691</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961</v>
      </c>
      <c r="CE126" s="1122" t="s">
        <v>961</v>
      </c>
      <c r="CF126" s="1122" t="s">
        <v>961</v>
      </c>
      <c r="CG126" s="1122" t="s">
        <v>961</v>
      </c>
      <c r="CH126" s="1123" t="s">
        <v>961</v>
      </c>
      <c r="CI126" s="1078" t="s">
        <v>1854</v>
      </c>
      <c r="CJ126" s="1079" t="s">
        <v>1854</v>
      </c>
      <c r="CK126" s="1079" t="s">
        <v>1854</v>
      </c>
      <c r="CL126" s="1079" t="s">
        <v>1854</v>
      </c>
      <c r="CM126" s="1120" t="s">
        <v>1854</v>
      </c>
      <c r="CN126" s="1078">
        <v>207</v>
      </c>
      <c r="CO126" s="1079">
        <v>207</v>
      </c>
      <c r="CP126" s="1079">
        <v>207</v>
      </c>
      <c r="CQ126" s="1079">
        <v>207</v>
      </c>
      <c r="CR126" s="1120">
        <v>207</v>
      </c>
      <c r="CS126" s="1078" t="s">
        <v>1854</v>
      </c>
      <c r="CT126" s="1079" t="s">
        <v>1854</v>
      </c>
      <c r="CU126" s="1079" t="s">
        <v>1854</v>
      </c>
      <c r="CV126" s="1079" t="s">
        <v>1854</v>
      </c>
      <c r="CW126" s="1120" t="s">
        <v>1854</v>
      </c>
      <c r="CX126" s="1078" t="s">
        <v>1854</v>
      </c>
      <c r="CY126" s="1079" t="s">
        <v>1854</v>
      </c>
      <c r="CZ126" s="1079" t="s">
        <v>1854</v>
      </c>
      <c r="DA126" s="1079" t="s">
        <v>1854</v>
      </c>
      <c r="DB126" s="1120" t="s">
        <v>1854</v>
      </c>
      <c r="DC126" s="1079" t="s">
        <v>1854</v>
      </c>
      <c r="DD126" s="1079" t="s">
        <v>1854</v>
      </c>
      <c r="DE126" s="1079" t="s">
        <v>1854</v>
      </c>
      <c r="DF126" s="1079" t="s">
        <v>1854</v>
      </c>
      <c r="DG126" s="1120" t="s">
        <v>1854</v>
      </c>
      <c r="DH126" s="1078" t="s">
        <v>1854</v>
      </c>
      <c r="DI126" s="1079" t="s">
        <v>1854</v>
      </c>
      <c r="DJ126" s="1079" t="s">
        <v>1854</v>
      </c>
      <c r="DK126" s="1079" t="s">
        <v>1854</v>
      </c>
      <c r="DL126" s="1120" t="s">
        <v>1854</v>
      </c>
      <c r="DM126" s="1124">
        <v>-2E-3</v>
      </c>
      <c r="DN126" s="1125" t="s">
        <v>1854</v>
      </c>
      <c r="DO126" s="1125" t="s">
        <v>1854</v>
      </c>
      <c r="DP126" s="1126" t="s">
        <v>1854</v>
      </c>
      <c r="DQ126" s="1125" t="s">
        <v>1854</v>
      </c>
      <c r="DR126" s="1125" t="s">
        <v>1854</v>
      </c>
      <c r="DS126" s="1125" t="s">
        <v>1854</v>
      </c>
      <c r="DT126" s="1126" t="s">
        <v>1854</v>
      </c>
      <c r="DU126" s="1122" t="s">
        <v>1854</v>
      </c>
      <c r="DV126" s="1127">
        <v>1</v>
      </c>
      <c r="DW126" s="1128" t="s">
        <v>1854</v>
      </c>
    </row>
    <row r="127" spans="1:127" s="399" customFormat="1" ht="15.75" customHeight="1">
      <c r="A127" s="1100" t="s">
        <v>969</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2324</v>
      </c>
      <c r="V127" s="1102" t="s">
        <v>2316</v>
      </c>
      <c r="W127" s="1102" t="s">
        <v>1808</v>
      </c>
      <c r="X127" s="1103" t="s">
        <v>2325</v>
      </c>
      <c r="Y127" s="1104" t="s">
        <v>2326</v>
      </c>
      <c r="Z127" s="1105" t="s">
        <v>2327</v>
      </c>
      <c r="AA127" s="1106" t="s">
        <v>1854</v>
      </c>
      <c r="AB127" s="1107" t="s">
        <v>1854</v>
      </c>
      <c r="AC127" s="1107">
        <v>1</v>
      </c>
      <c r="AD127" s="1107" t="s">
        <v>1854</v>
      </c>
      <c r="AE127" s="1107" t="s">
        <v>1854</v>
      </c>
      <c r="AF127" s="1107" t="s">
        <v>1854</v>
      </c>
      <c r="AG127" s="1107" t="s">
        <v>1854</v>
      </c>
      <c r="AH127" s="1107" t="s">
        <v>1854</v>
      </c>
      <c r="AI127" s="1108">
        <f t="shared" si="1"/>
        <v>1</v>
      </c>
      <c r="AJ127" s="1109" t="s">
        <v>986</v>
      </c>
      <c r="AK127" s="1109" t="s">
        <v>964</v>
      </c>
      <c r="AL127" s="1109" t="s">
        <v>965</v>
      </c>
      <c r="AM127" s="1110" t="s">
        <v>1994</v>
      </c>
      <c r="AN127" s="1021" t="s">
        <v>2090</v>
      </c>
      <c r="AO127" s="1021" t="s">
        <v>4731</v>
      </c>
      <c r="AP127" s="1337">
        <v>0</v>
      </c>
      <c r="AQ127" s="1079" t="s">
        <v>977</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969</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2330</v>
      </c>
      <c r="V128" s="1102" t="s">
        <v>2316</v>
      </c>
      <c r="W128" s="1102" t="s">
        <v>1819</v>
      </c>
      <c r="X128" s="1103" t="s">
        <v>2331</v>
      </c>
      <c r="Y128" s="1104" t="s">
        <v>794</v>
      </c>
      <c r="Z128" s="1105" t="s">
        <v>2332</v>
      </c>
      <c r="AA128" s="1106" t="s">
        <v>1854</v>
      </c>
      <c r="AB128" s="1107" t="s">
        <v>1854</v>
      </c>
      <c r="AC128" s="1107">
        <v>1</v>
      </c>
      <c r="AD128" s="1107" t="s">
        <v>1854</v>
      </c>
      <c r="AE128" s="1107" t="s">
        <v>1854</v>
      </c>
      <c r="AF128" s="1107" t="s">
        <v>1854</v>
      </c>
      <c r="AG128" s="1107" t="s">
        <v>1854</v>
      </c>
      <c r="AH128" s="1107" t="s">
        <v>1854</v>
      </c>
      <c r="AI128" s="1108">
        <f t="shared" si="1"/>
        <v>1</v>
      </c>
      <c r="AJ128" s="1109" t="s">
        <v>963</v>
      </c>
      <c r="AK128" s="1109" t="s">
        <v>1854</v>
      </c>
      <c r="AL128" s="1109" t="s">
        <v>1854</v>
      </c>
      <c r="AM128" s="1110" t="s">
        <v>1822</v>
      </c>
      <c r="AN128" s="1021" t="s">
        <v>269</v>
      </c>
      <c r="AO128" s="1021" t="s">
        <v>4700</v>
      </c>
      <c r="AP128" s="1336">
        <v>2</v>
      </c>
      <c r="AQ128" s="1079" t="s">
        <v>966</v>
      </c>
      <c r="AR128" s="1112" t="s">
        <v>794</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1854</v>
      </c>
      <c r="CE128" s="1122" t="s">
        <v>1854</v>
      </c>
      <c r="CF128" s="1122" t="s">
        <v>1854</v>
      </c>
      <c r="CG128" s="1122" t="s">
        <v>1854</v>
      </c>
      <c r="CH128" s="1123" t="s">
        <v>1854</v>
      </c>
      <c r="CI128" s="1078" t="s">
        <v>1854</v>
      </c>
      <c r="CJ128" s="1079" t="s">
        <v>1854</v>
      </c>
      <c r="CK128" s="1079" t="s">
        <v>1854</v>
      </c>
      <c r="CL128" s="1079" t="s">
        <v>1854</v>
      </c>
      <c r="CM128" s="1120" t="s">
        <v>1854</v>
      </c>
      <c r="CN128" s="1078" t="s">
        <v>1854</v>
      </c>
      <c r="CO128" s="1079" t="s">
        <v>1854</v>
      </c>
      <c r="CP128" s="1079" t="s">
        <v>1854</v>
      </c>
      <c r="CQ128" s="1079" t="s">
        <v>1854</v>
      </c>
      <c r="CR128" s="1120" t="s">
        <v>1854</v>
      </c>
      <c r="CS128" s="1078" t="s">
        <v>1854</v>
      </c>
      <c r="CT128" s="1079" t="s">
        <v>1854</v>
      </c>
      <c r="CU128" s="1079" t="s">
        <v>1854</v>
      </c>
      <c r="CV128" s="1079" t="s">
        <v>1854</v>
      </c>
      <c r="CW128" s="1120" t="s">
        <v>1854</v>
      </c>
      <c r="CX128" s="1078" t="s">
        <v>1854</v>
      </c>
      <c r="CY128" s="1079" t="s">
        <v>1854</v>
      </c>
      <c r="CZ128" s="1079" t="s">
        <v>1854</v>
      </c>
      <c r="DA128" s="1079" t="s">
        <v>1854</v>
      </c>
      <c r="DB128" s="1120" t="s">
        <v>1854</v>
      </c>
      <c r="DC128" s="1079" t="s">
        <v>1854</v>
      </c>
      <c r="DD128" s="1079" t="s">
        <v>1854</v>
      </c>
      <c r="DE128" s="1079" t="s">
        <v>1854</v>
      </c>
      <c r="DF128" s="1079" t="s">
        <v>1854</v>
      </c>
      <c r="DG128" s="1120" t="s">
        <v>1854</v>
      </c>
      <c r="DH128" s="1078" t="s">
        <v>1854</v>
      </c>
      <c r="DI128" s="1079" t="s">
        <v>1854</v>
      </c>
      <c r="DJ128" s="1079" t="s">
        <v>1854</v>
      </c>
      <c r="DK128" s="1079" t="s">
        <v>1854</v>
      </c>
      <c r="DL128" s="1120" t="s">
        <v>1854</v>
      </c>
      <c r="DM128" s="1124" t="s">
        <v>1854</v>
      </c>
      <c r="DN128" s="1125" t="s">
        <v>1854</v>
      </c>
      <c r="DO128" s="1125" t="s">
        <v>1854</v>
      </c>
      <c r="DP128" s="1126" t="s">
        <v>1854</v>
      </c>
      <c r="DQ128" s="1125" t="s">
        <v>1854</v>
      </c>
      <c r="DR128" s="1125" t="s">
        <v>1854</v>
      </c>
      <c r="DS128" s="1125" t="s">
        <v>1854</v>
      </c>
      <c r="DT128" s="1126" t="s">
        <v>1854</v>
      </c>
      <c r="DU128" s="1122" t="s">
        <v>1854</v>
      </c>
      <c r="DV128" s="1127">
        <v>1</v>
      </c>
      <c r="DW128" s="1128" t="s">
        <v>1854</v>
      </c>
    </row>
    <row r="129" spans="1:127" s="399" customFormat="1" ht="15.75" customHeight="1">
      <c r="A129" s="1100" t="s">
        <v>969</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2334</v>
      </c>
      <c r="V129" s="1102" t="s">
        <v>2316</v>
      </c>
      <c r="W129" s="1102" t="s">
        <v>1819</v>
      </c>
      <c r="X129" s="1103" t="s">
        <v>2335</v>
      </c>
      <c r="Y129" s="1104" t="s">
        <v>698</v>
      </c>
      <c r="Z129" s="1105" t="s">
        <v>2336</v>
      </c>
      <c r="AA129" s="1106" t="s">
        <v>1854</v>
      </c>
      <c r="AB129" s="1107" t="s">
        <v>1854</v>
      </c>
      <c r="AC129" s="1107">
        <v>1</v>
      </c>
      <c r="AD129" s="1107" t="s">
        <v>1854</v>
      </c>
      <c r="AE129" s="1107" t="s">
        <v>1854</v>
      </c>
      <c r="AF129" s="1107" t="s">
        <v>1854</v>
      </c>
      <c r="AG129" s="1107" t="s">
        <v>1854</v>
      </c>
      <c r="AH129" s="1107" t="s">
        <v>1854</v>
      </c>
      <c r="AI129" s="1108">
        <f t="shared" si="1"/>
        <v>1</v>
      </c>
      <c r="AJ129" s="1109" t="s">
        <v>983</v>
      </c>
      <c r="AK129" s="1109" t="s">
        <v>964</v>
      </c>
      <c r="AL129" s="1109" t="s">
        <v>965</v>
      </c>
      <c r="AM129" s="1110" t="s">
        <v>1994</v>
      </c>
      <c r="AN129" s="1021" t="s">
        <v>2090</v>
      </c>
      <c r="AO129" s="1021" t="s">
        <v>4715</v>
      </c>
      <c r="AP129" s="1336">
        <v>2</v>
      </c>
      <c r="AQ129" s="1079" t="s">
        <v>977</v>
      </c>
      <c r="AR129" s="1112" t="s">
        <v>698</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961</v>
      </c>
      <c r="CE129" s="1122" t="s">
        <v>961</v>
      </c>
      <c r="CF129" s="1122" t="s">
        <v>961</v>
      </c>
      <c r="CG129" s="1122" t="s">
        <v>961</v>
      </c>
      <c r="CH129" s="1123" t="s">
        <v>961</v>
      </c>
      <c r="CI129" s="1078" t="s">
        <v>1854</v>
      </c>
      <c r="CJ129" s="1079" t="s">
        <v>1854</v>
      </c>
      <c r="CK129" s="1079" t="s">
        <v>1854</v>
      </c>
      <c r="CL129" s="1079" t="s">
        <v>1854</v>
      </c>
      <c r="CM129" s="1120" t="s">
        <v>1854</v>
      </c>
      <c r="CN129" s="1078" t="s">
        <v>1854</v>
      </c>
      <c r="CO129" s="1079" t="s">
        <v>1854</v>
      </c>
      <c r="CP129" s="1079" t="s">
        <v>1854</v>
      </c>
      <c r="CQ129" s="1079" t="s">
        <v>1854</v>
      </c>
      <c r="CR129" s="1120" t="s">
        <v>1854</v>
      </c>
      <c r="CS129" s="1078" t="s">
        <v>1854</v>
      </c>
      <c r="CT129" s="1079" t="s">
        <v>1854</v>
      </c>
      <c r="CU129" s="1079" t="s">
        <v>1854</v>
      </c>
      <c r="CV129" s="1079" t="s">
        <v>1854</v>
      </c>
      <c r="CW129" s="1120" t="s">
        <v>1854</v>
      </c>
      <c r="CX129" s="1078" t="s">
        <v>1854</v>
      </c>
      <c r="CY129" s="1079" t="s">
        <v>1854</v>
      </c>
      <c r="CZ129" s="1079" t="s">
        <v>1854</v>
      </c>
      <c r="DA129" s="1079" t="s">
        <v>1854</v>
      </c>
      <c r="DB129" s="1120" t="s">
        <v>1854</v>
      </c>
      <c r="DC129" s="1079" t="s">
        <v>1854</v>
      </c>
      <c r="DD129" s="1079" t="s">
        <v>1854</v>
      </c>
      <c r="DE129" s="1079" t="s">
        <v>1854</v>
      </c>
      <c r="DF129" s="1079" t="s">
        <v>1854</v>
      </c>
      <c r="DG129" s="1120" t="s">
        <v>1854</v>
      </c>
      <c r="DH129" s="1078" t="s">
        <v>1854</v>
      </c>
      <c r="DI129" s="1079" t="s">
        <v>1854</v>
      </c>
      <c r="DJ129" s="1079" t="s">
        <v>1854</v>
      </c>
      <c r="DK129" s="1079" t="s">
        <v>1854</v>
      </c>
      <c r="DL129" s="1120" t="s">
        <v>1854</v>
      </c>
      <c r="DM129" s="1124">
        <v>-1.534E-3</v>
      </c>
      <c r="DN129" s="1125" t="s">
        <v>1854</v>
      </c>
      <c r="DO129" s="1125" t="s">
        <v>1854</v>
      </c>
      <c r="DP129" s="1126" t="s">
        <v>1854</v>
      </c>
      <c r="DQ129" s="1125" t="s">
        <v>1854</v>
      </c>
      <c r="DR129" s="1125" t="s">
        <v>1854</v>
      </c>
      <c r="DS129" s="1125" t="s">
        <v>1854</v>
      </c>
      <c r="DT129" s="1126" t="s">
        <v>1854</v>
      </c>
      <c r="DU129" s="1122" t="s">
        <v>1854</v>
      </c>
      <c r="DV129" s="1127">
        <v>1</v>
      </c>
      <c r="DW129" s="1128" t="s">
        <v>1854</v>
      </c>
    </row>
    <row r="130" spans="1:127" s="399" customFormat="1" ht="15.75" customHeight="1">
      <c r="A130" s="1100" t="s">
        <v>969</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2338</v>
      </c>
      <c r="V130" s="1102" t="s">
        <v>2339</v>
      </c>
      <c r="W130" s="1102" t="s">
        <v>1819</v>
      </c>
      <c r="X130" s="1103" t="s">
        <v>2340</v>
      </c>
      <c r="Y130" s="1104" t="s">
        <v>2341</v>
      </c>
      <c r="Z130" s="1105" t="s">
        <v>2342</v>
      </c>
      <c r="AA130" s="1106" t="s">
        <v>1854</v>
      </c>
      <c r="AB130" s="1107" t="s">
        <v>1854</v>
      </c>
      <c r="AC130" s="1107" t="s">
        <v>1854</v>
      </c>
      <c r="AD130" s="1107" t="s">
        <v>1854</v>
      </c>
      <c r="AE130" s="1107">
        <v>1</v>
      </c>
      <c r="AF130" s="1107" t="s">
        <v>1854</v>
      </c>
      <c r="AG130" s="1107" t="s">
        <v>1854</v>
      </c>
      <c r="AH130" s="1107" t="s">
        <v>1854</v>
      </c>
      <c r="AI130" s="1108">
        <f t="shared" si="1"/>
        <v>1</v>
      </c>
      <c r="AJ130" s="1109" t="s">
        <v>986</v>
      </c>
      <c r="AK130" s="1109" t="s">
        <v>964</v>
      </c>
      <c r="AL130" s="1109" t="s">
        <v>965</v>
      </c>
      <c r="AM130" s="1110" t="s">
        <v>2030</v>
      </c>
      <c r="AN130" s="1021" t="s">
        <v>2031</v>
      </c>
      <c r="AO130" s="1021" t="s">
        <v>2343</v>
      </c>
      <c r="AP130" s="1337">
        <v>2</v>
      </c>
      <c r="AQ130" s="1079" t="s">
        <v>977</v>
      </c>
      <c r="AR130" s="1112" t="s">
        <v>1854</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969</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2344</v>
      </c>
      <c r="V131" s="1102" t="s">
        <v>2345</v>
      </c>
      <c r="W131" s="1102" t="s">
        <v>1819</v>
      </c>
      <c r="X131" s="1103" t="s">
        <v>2346</v>
      </c>
      <c r="Y131" s="1104" t="s">
        <v>1843</v>
      </c>
      <c r="Z131" s="1105" t="s">
        <v>2347</v>
      </c>
      <c r="AA131" s="1106" t="s">
        <v>1854</v>
      </c>
      <c r="AB131" s="1107" t="s">
        <v>1854</v>
      </c>
      <c r="AC131" s="1107" t="s">
        <v>1854</v>
      </c>
      <c r="AD131" s="1107" t="s">
        <v>1854</v>
      </c>
      <c r="AE131" s="1107">
        <v>1</v>
      </c>
      <c r="AF131" s="1107" t="s">
        <v>1854</v>
      </c>
      <c r="AG131" s="1107" t="s">
        <v>1854</v>
      </c>
      <c r="AH131" s="1107" t="s">
        <v>1854</v>
      </c>
      <c r="AI131" s="1108">
        <f t="shared" si="1"/>
        <v>1</v>
      </c>
      <c r="AJ131" s="1109" t="s">
        <v>986</v>
      </c>
      <c r="AK131" s="1109" t="s">
        <v>964</v>
      </c>
      <c r="AL131" s="1109" t="s">
        <v>965</v>
      </c>
      <c r="AM131" s="1110" t="s">
        <v>1027</v>
      </c>
      <c r="AN131" s="1021" t="s">
        <v>1039</v>
      </c>
      <c r="AO131" s="1021" t="s">
        <v>2348</v>
      </c>
      <c r="AP131" s="1337">
        <v>2</v>
      </c>
      <c r="AQ131" s="1079" t="s">
        <v>966</v>
      </c>
      <c r="AR131" s="1112" t="s">
        <v>1843</v>
      </c>
      <c r="AS131" s="1113"/>
      <c r="AT131" s="1103"/>
      <c r="AU131" s="1103"/>
      <c r="AV131" s="1103"/>
      <c r="AW131" s="1114"/>
      <c r="AX131" s="1115"/>
      <c r="AY131" s="1078"/>
      <c r="AZ131" s="1079"/>
      <c r="BA131" s="1079"/>
      <c r="BB131" s="1079"/>
      <c r="BC131" s="1079"/>
      <c r="BD131" s="1079"/>
      <c r="BE131" s="1079"/>
      <c r="BF131" s="1079"/>
      <c r="BG131" s="1079"/>
      <c r="BH131" s="1079"/>
      <c r="BI131" s="1078" t="s">
        <v>4732</v>
      </c>
      <c r="BJ131" s="1079" t="s">
        <v>4732</v>
      </c>
      <c r="BK131" s="1079" t="s">
        <v>4732</v>
      </c>
      <c r="BL131" s="1079" t="s">
        <v>4732</v>
      </c>
      <c r="BM131" s="1079" t="s">
        <v>4732</v>
      </c>
      <c r="BN131" s="1078"/>
      <c r="BO131" s="1079"/>
      <c r="BP131" s="1079"/>
      <c r="BQ131" s="1079"/>
      <c r="BR131" s="1079"/>
      <c r="BS131" s="1118"/>
      <c r="BT131" s="1079"/>
      <c r="BU131" s="1079"/>
      <c r="BV131" s="1079"/>
      <c r="BW131" s="1119"/>
      <c r="BX131" s="1118"/>
      <c r="BY131" s="1079"/>
      <c r="BZ131" s="1079"/>
      <c r="CA131" s="1079"/>
      <c r="CB131" s="1119"/>
      <c r="CC131" s="1120"/>
      <c r="CD131" s="1121" t="s">
        <v>961</v>
      </c>
      <c r="CE131" s="1122" t="s">
        <v>961</v>
      </c>
      <c r="CF131" s="1122" t="s">
        <v>961</v>
      </c>
      <c r="CG131" s="1122" t="s">
        <v>961</v>
      </c>
      <c r="CH131" s="1123" t="s">
        <v>961</v>
      </c>
      <c r="CI131" s="1078" t="s">
        <v>1854</v>
      </c>
      <c r="CJ131" s="1079" t="s">
        <v>1854</v>
      </c>
      <c r="CK131" s="1079" t="s">
        <v>1854</v>
      </c>
      <c r="CL131" s="1079" t="s">
        <v>1854</v>
      </c>
      <c r="CM131" s="1120" t="s">
        <v>1854</v>
      </c>
      <c r="CN131" s="1078" t="s">
        <v>1854</v>
      </c>
      <c r="CO131" s="1079" t="s">
        <v>1854</v>
      </c>
      <c r="CP131" s="1079" t="s">
        <v>1854</v>
      </c>
      <c r="CQ131" s="1079" t="s">
        <v>1854</v>
      </c>
      <c r="CR131" s="1120" t="s">
        <v>1854</v>
      </c>
      <c r="CS131" s="1078" t="s">
        <v>1854</v>
      </c>
      <c r="CT131" s="1079" t="s">
        <v>1854</v>
      </c>
      <c r="CU131" s="1079" t="s">
        <v>1854</v>
      </c>
      <c r="CV131" s="1079" t="s">
        <v>1854</v>
      </c>
      <c r="CW131" s="1120" t="s">
        <v>1854</v>
      </c>
      <c r="CX131" s="1078" t="s">
        <v>1854</v>
      </c>
      <c r="CY131" s="1079" t="s">
        <v>1854</v>
      </c>
      <c r="CZ131" s="1079" t="s">
        <v>1854</v>
      </c>
      <c r="DA131" s="1079" t="s">
        <v>1854</v>
      </c>
      <c r="DB131" s="1120" t="s">
        <v>1854</v>
      </c>
      <c r="DC131" s="1079" t="s">
        <v>1854</v>
      </c>
      <c r="DD131" s="1079" t="s">
        <v>1854</v>
      </c>
      <c r="DE131" s="1079" t="s">
        <v>1854</v>
      </c>
      <c r="DF131" s="1079" t="s">
        <v>1854</v>
      </c>
      <c r="DG131" s="1120" t="s">
        <v>1854</v>
      </c>
      <c r="DH131" s="1078" t="s">
        <v>1854</v>
      </c>
      <c r="DI131" s="1079" t="s">
        <v>1854</v>
      </c>
      <c r="DJ131" s="1079" t="s">
        <v>1854</v>
      </c>
      <c r="DK131" s="1079" t="s">
        <v>1854</v>
      </c>
      <c r="DL131" s="1120" t="s">
        <v>1854</v>
      </c>
      <c r="DM131" s="1124" t="s">
        <v>1854</v>
      </c>
      <c r="DN131" s="1125" t="s">
        <v>1854</v>
      </c>
      <c r="DO131" s="1125" t="s">
        <v>1854</v>
      </c>
      <c r="DP131" s="1126" t="s">
        <v>1854</v>
      </c>
      <c r="DQ131" s="1125" t="s">
        <v>1854</v>
      </c>
      <c r="DR131" s="1125" t="s">
        <v>1854</v>
      </c>
      <c r="DS131" s="1125" t="s">
        <v>1854</v>
      </c>
      <c r="DT131" s="1126" t="s">
        <v>1854</v>
      </c>
      <c r="DU131" s="1122" t="s">
        <v>1854</v>
      </c>
      <c r="DV131" s="1127">
        <v>1</v>
      </c>
      <c r="DW131" s="1128" t="s">
        <v>1854</v>
      </c>
    </row>
    <row r="132" spans="1:127" s="399" customFormat="1" ht="15.75" customHeight="1">
      <c r="A132" s="1100" t="s">
        <v>969</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2349</v>
      </c>
      <c r="V132" s="1102" t="s">
        <v>2345</v>
      </c>
      <c r="W132" s="1102" t="s">
        <v>1819</v>
      </c>
      <c r="X132" s="1103" t="s">
        <v>2350</v>
      </c>
      <c r="Y132" s="1104" t="s">
        <v>1847</v>
      </c>
      <c r="Z132" s="1105" t="s">
        <v>2351</v>
      </c>
      <c r="AA132" s="1106" t="s">
        <v>1854</v>
      </c>
      <c r="AB132" s="1107">
        <v>0.5</v>
      </c>
      <c r="AC132" s="1107">
        <v>0.5</v>
      </c>
      <c r="AD132" s="1107" t="s">
        <v>1854</v>
      </c>
      <c r="AE132" s="1107" t="s">
        <v>1854</v>
      </c>
      <c r="AF132" s="1107" t="s">
        <v>1854</v>
      </c>
      <c r="AG132" s="1107" t="s">
        <v>1854</v>
      </c>
      <c r="AH132" s="1107" t="s">
        <v>1854</v>
      </c>
      <c r="AI132" s="1108">
        <f t="shared" si="1"/>
        <v>1</v>
      </c>
      <c r="AJ132" s="1109" t="s">
        <v>986</v>
      </c>
      <c r="AK132" s="1109" t="s">
        <v>964</v>
      </c>
      <c r="AL132" s="1109" t="s">
        <v>965</v>
      </c>
      <c r="AM132" s="1110" t="s">
        <v>1031</v>
      </c>
      <c r="AN132" s="1021" t="s">
        <v>1039</v>
      </c>
      <c r="AO132" s="1021" t="s">
        <v>2352</v>
      </c>
      <c r="AP132" s="1337">
        <v>2</v>
      </c>
      <c r="AQ132" s="1079" t="s">
        <v>966</v>
      </c>
      <c r="AR132" s="1112" t="s">
        <v>1847</v>
      </c>
      <c r="AS132" s="1113"/>
      <c r="AT132" s="1103"/>
      <c r="AU132" s="1103"/>
      <c r="AV132" s="1103"/>
      <c r="AW132" s="1114"/>
      <c r="AX132" s="1115"/>
      <c r="AY132" s="1078"/>
      <c r="AZ132" s="1079"/>
      <c r="BA132" s="1079"/>
      <c r="BB132" s="1079"/>
      <c r="BC132" s="1079"/>
      <c r="BD132" s="1079"/>
      <c r="BE132" s="1079"/>
      <c r="BF132" s="1079"/>
      <c r="BG132" s="1079"/>
      <c r="BH132" s="1079"/>
      <c r="BI132" s="1078" t="s">
        <v>4732</v>
      </c>
      <c r="BJ132" s="1079" t="s">
        <v>4732</v>
      </c>
      <c r="BK132" s="1079" t="s">
        <v>4732</v>
      </c>
      <c r="BL132" s="1079" t="s">
        <v>4732</v>
      </c>
      <c r="BM132" s="1079" t="s">
        <v>4732</v>
      </c>
      <c r="BN132" s="1078"/>
      <c r="BO132" s="1079"/>
      <c r="BP132" s="1079"/>
      <c r="BQ132" s="1079"/>
      <c r="BR132" s="1079"/>
      <c r="BS132" s="1118"/>
      <c r="BT132" s="1079"/>
      <c r="BU132" s="1079"/>
      <c r="BV132" s="1079"/>
      <c r="BW132" s="1119"/>
      <c r="BX132" s="1118"/>
      <c r="BY132" s="1079"/>
      <c r="BZ132" s="1079"/>
      <c r="CA132" s="1079"/>
      <c r="CB132" s="1119"/>
      <c r="CC132" s="1120"/>
      <c r="CD132" s="1121" t="s">
        <v>961</v>
      </c>
      <c r="CE132" s="1122" t="s">
        <v>961</v>
      </c>
      <c r="CF132" s="1122" t="s">
        <v>961</v>
      </c>
      <c r="CG132" s="1122" t="s">
        <v>961</v>
      </c>
      <c r="CH132" s="1123" t="s">
        <v>961</v>
      </c>
      <c r="CI132" s="1078" t="s">
        <v>1854</v>
      </c>
      <c r="CJ132" s="1079" t="s">
        <v>1854</v>
      </c>
      <c r="CK132" s="1079" t="s">
        <v>1854</v>
      </c>
      <c r="CL132" s="1079" t="s">
        <v>1854</v>
      </c>
      <c r="CM132" s="1120" t="s">
        <v>1854</v>
      </c>
      <c r="CN132" s="1078" t="s">
        <v>1854</v>
      </c>
      <c r="CO132" s="1079" t="s">
        <v>1854</v>
      </c>
      <c r="CP132" s="1079" t="s">
        <v>1854</v>
      </c>
      <c r="CQ132" s="1079" t="s">
        <v>1854</v>
      </c>
      <c r="CR132" s="1120" t="s">
        <v>1854</v>
      </c>
      <c r="CS132" s="1078" t="s">
        <v>1854</v>
      </c>
      <c r="CT132" s="1079" t="s">
        <v>1854</v>
      </c>
      <c r="CU132" s="1079" t="s">
        <v>1854</v>
      </c>
      <c r="CV132" s="1079" t="s">
        <v>1854</v>
      </c>
      <c r="CW132" s="1120" t="s">
        <v>1854</v>
      </c>
      <c r="CX132" s="1078" t="s">
        <v>1854</v>
      </c>
      <c r="CY132" s="1079" t="s">
        <v>1854</v>
      </c>
      <c r="CZ132" s="1079" t="s">
        <v>1854</v>
      </c>
      <c r="DA132" s="1079" t="s">
        <v>1854</v>
      </c>
      <c r="DB132" s="1120" t="s">
        <v>1854</v>
      </c>
      <c r="DC132" s="1079" t="s">
        <v>1854</v>
      </c>
      <c r="DD132" s="1079" t="s">
        <v>1854</v>
      </c>
      <c r="DE132" s="1079" t="s">
        <v>1854</v>
      </c>
      <c r="DF132" s="1079" t="s">
        <v>1854</v>
      </c>
      <c r="DG132" s="1120" t="s">
        <v>1854</v>
      </c>
      <c r="DH132" s="1078" t="s">
        <v>1854</v>
      </c>
      <c r="DI132" s="1079" t="s">
        <v>1854</v>
      </c>
      <c r="DJ132" s="1079" t="s">
        <v>1854</v>
      </c>
      <c r="DK132" s="1079" t="s">
        <v>1854</v>
      </c>
      <c r="DL132" s="1120" t="s">
        <v>1854</v>
      </c>
      <c r="DM132" s="1124" t="s">
        <v>1854</v>
      </c>
      <c r="DN132" s="1125" t="s">
        <v>1854</v>
      </c>
      <c r="DO132" s="1125" t="s">
        <v>1854</v>
      </c>
      <c r="DP132" s="1126" t="s">
        <v>1854</v>
      </c>
      <c r="DQ132" s="1125" t="s">
        <v>1854</v>
      </c>
      <c r="DR132" s="1125" t="s">
        <v>1854</v>
      </c>
      <c r="DS132" s="1125" t="s">
        <v>1854</v>
      </c>
      <c r="DT132" s="1126" t="s">
        <v>1854</v>
      </c>
      <c r="DU132" s="1122" t="s">
        <v>1854</v>
      </c>
      <c r="DV132" s="1127">
        <v>1</v>
      </c>
      <c r="DW132" s="1128" t="s">
        <v>1854</v>
      </c>
    </row>
    <row r="133" spans="1:127" s="399" customFormat="1" ht="15.75" customHeight="1">
      <c r="A133" s="1100" t="s">
        <v>969</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2353</v>
      </c>
      <c r="V133" s="1102" t="s">
        <v>2345</v>
      </c>
      <c r="W133" s="1102" t="s">
        <v>1819</v>
      </c>
      <c r="X133" s="1103" t="s">
        <v>2354</v>
      </c>
      <c r="Y133" s="1104" t="s">
        <v>2355</v>
      </c>
      <c r="Z133" s="1105" t="s">
        <v>2356</v>
      </c>
      <c r="AA133" s="1106" t="s">
        <v>1854</v>
      </c>
      <c r="AB133" s="1107" t="s">
        <v>1854</v>
      </c>
      <c r="AC133" s="1107" t="s">
        <v>1854</v>
      </c>
      <c r="AD133" s="1107" t="s">
        <v>1854</v>
      </c>
      <c r="AE133" s="1107" t="s">
        <v>1854</v>
      </c>
      <c r="AF133" s="1107">
        <v>1</v>
      </c>
      <c r="AG133" s="1107" t="s">
        <v>1854</v>
      </c>
      <c r="AH133" s="1107" t="s">
        <v>1854</v>
      </c>
      <c r="AI133" s="1108">
        <f t="shared" si="1"/>
        <v>1</v>
      </c>
      <c r="AJ133" s="1109" t="s">
        <v>986</v>
      </c>
      <c r="AK133" s="1109" t="s">
        <v>964</v>
      </c>
      <c r="AL133" s="1109" t="s">
        <v>965</v>
      </c>
      <c r="AM133" s="1110" t="s">
        <v>1859</v>
      </c>
      <c r="AN133" s="1021" t="s">
        <v>1039</v>
      </c>
      <c r="AO133" s="1021" t="s">
        <v>2357</v>
      </c>
      <c r="AP133" s="1337">
        <v>1</v>
      </c>
      <c r="AQ133" s="1079" t="s">
        <v>966</v>
      </c>
      <c r="AR133" s="1112" t="s">
        <v>1854</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969</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2358</v>
      </c>
      <c r="V134" s="1102" t="s">
        <v>2345</v>
      </c>
      <c r="W134" s="1102" t="s">
        <v>1819</v>
      </c>
      <c r="X134" s="1103" t="s">
        <v>2359</v>
      </c>
      <c r="Y134" s="1104" t="s">
        <v>2360</v>
      </c>
      <c r="Z134" s="1105" t="s">
        <v>2361</v>
      </c>
      <c r="AA134" s="1106" t="s">
        <v>1854</v>
      </c>
      <c r="AB134" s="1107" t="s">
        <v>1854</v>
      </c>
      <c r="AC134" s="1107" t="s">
        <v>1854</v>
      </c>
      <c r="AD134" s="1107" t="s">
        <v>1854</v>
      </c>
      <c r="AE134" s="1107">
        <v>0.9</v>
      </c>
      <c r="AF134" s="1107">
        <v>0.1</v>
      </c>
      <c r="AG134" s="1107" t="s">
        <v>1854</v>
      </c>
      <c r="AH134" s="1107" t="s">
        <v>1854</v>
      </c>
      <c r="AI134" s="1108">
        <f t="shared" si="1"/>
        <v>1</v>
      </c>
      <c r="AJ134" s="1109" t="s">
        <v>963</v>
      </c>
      <c r="AK134" s="1109" t="s">
        <v>1854</v>
      </c>
      <c r="AL134" s="1109" t="s">
        <v>1854</v>
      </c>
      <c r="AM134" s="1110" t="s">
        <v>1859</v>
      </c>
      <c r="AN134" s="1021" t="s">
        <v>269</v>
      </c>
      <c r="AO134" s="1021" t="s">
        <v>2362</v>
      </c>
      <c r="AP134" s="1337">
        <v>1</v>
      </c>
      <c r="AQ134" s="1079" t="s">
        <v>966</v>
      </c>
      <c r="AR134" s="1112" t="s">
        <v>1854</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969</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2363</v>
      </c>
      <c r="V135" s="1102" t="s">
        <v>2364</v>
      </c>
      <c r="W135" s="1102" t="s">
        <v>1819</v>
      </c>
      <c r="X135" s="1103" t="s">
        <v>2365</v>
      </c>
      <c r="Y135" s="1104" t="s">
        <v>659</v>
      </c>
      <c r="Z135" s="1105" t="s">
        <v>2366</v>
      </c>
      <c r="AA135" s="1106" t="s">
        <v>1854</v>
      </c>
      <c r="AB135" s="1107" t="s">
        <v>1854</v>
      </c>
      <c r="AC135" s="1107" t="s">
        <v>1854</v>
      </c>
      <c r="AD135" s="1107" t="s">
        <v>1854</v>
      </c>
      <c r="AE135" s="1107">
        <v>1</v>
      </c>
      <c r="AF135" s="1107" t="s">
        <v>1854</v>
      </c>
      <c r="AG135" s="1107" t="s">
        <v>1854</v>
      </c>
      <c r="AH135" s="1107" t="s">
        <v>1854</v>
      </c>
      <c r="AI135" s="1108">
        <f t="shared" si="1"/>
        <v>1</v>
      </c>
      <c r="AJ135" s="1109" t="s">
        <v>963</v>
      </c>
      <c r="AK135" s="1109" t="s">
        <v>1854</v>
      </c>
      <c r="AL135" s="1109" t="s">
        <v>1854</v>
      </c>
      <c r="AM135" s="1110" t="s">
        <v>1941</v>
      </c>
      <c r="AN135" s="1021" t="s">
        <v>269</v>
      </c>
      <c r="AO135" s="1021" t="s">
        <v>4707</v>
      </c>
      <c r="AP135" s="1336">
        <v>1</v>
      </c>
      <c r="AQ135" s="1079" t="s">
        <v>966</v>
      </c>
      <c r="AR135" s="1112" t="s">
        <v>659</v>
      </c>
      <c r="AS135" s="1113"/>
      <c r="AT135" s="1103"/>
      <c r="AU135" s="1103"/>
      <c r="AV135" s="1103"/>
      <c r="AW135" s="1114"/>
      <c r="AX135" s="1115"/>
      <c r="AY135" s="1078"/>
      <c r="AZ135" s="1079"/>
      <c r="BA135" s="1079"/>
      <c r="BB135" s="1079"/>
      <c r="BC135" s="1079"/>
      <c r="BD135" s="1079"/>
      <c r="BE135" s="1079"/>
      <c r="BF135" s="1079"/>
      <c r="BG135" s="1079"/>
      <c r="BH135" s="1079"/>
      <c r="BI135" s="1078" t="s">
        <v>4733</v>
      </c>
      <c r="BJ135" s="1079" t="s">
        <v>4734</v>
      </c>
      <c r="BK135" s="1079" t="s">
        <v>4735</v>
      </c>
      <c r="BL135" s="1079" t="s">
        <v>4736</v>
      </c>
      <c r="BM135" s="1079" t="s">
        <v>4730</v>
      </c>
      <c r="BN135" s="1078"/>
      <c r="BO135" s="1079"/>
      <c r="BP135" s="1079"/>
      <c r="BQ135" s="1079"/>
      <c r="BR135" s="1079"/>
      <c r="BS135" s="1118"/>
      <c r="BT135" s="1079"/>
      <c r="BU135" s="1079"/>
      <c r="BV135" s="1079"/>
      <c r="BW135" s="1119"/>
      <c r="BX135" s="1118"/>
      <c r="BY135" s="1079"/>
      <c r="BZ135" s="1079"/>
      <c r="CA135" s="1079"/>
      <c r="CB135" s="1119"/>
      <c r="CC135" s="1120"/>
      <c r="CD135" s="1121" t="s">
        <v>1854</v>
      </c>
      <c r="CE135" s="1122" t="s">
        <v>1854</v>
      </c>
      <c r="CF135" s="1122" t="s">
        <v>1854</v>
      </c>
      <c r="CG135" s="1122" t="s">
        <v>1854</v>
      </c>
      <c r="CH135" s="1123" t="s">
        <v>1854</v>
      </c>
      <c r="CI135" s="1078" t="s">
        <v>1854</v>
      </c>
      <c r="CJ135" s="1079" t="s">
        <v>1854</v>
      </c>
      <c r="CK135" s="1079" t="s">
        <v>1854</v>
      </c>
      <c r="CL135" s="1079" t="s">
        <v>1854</v>
      </c>
      <c r="CM135" s="1120" t="s">
        <v>1854</v>
      </c>
      <c r="CN135" s="1078" t="s">
        <v>1854</v>
      </c>
      <c r="CO135" s="1079" t="s">
        <v>1854</v>
      </c>
      <c r="CP135" s="1079" t="s">
        <v>1854</v>
      </c>
      <c r="CQ135" s="1079" t="s">
        <v>1854</v>
      </c>
      <c r="CR135" s="1120" t="s">
        <v>1854</v>
      </c>
      <c r="CS135" s="1078" t="s">
        <v>1854</v>
      </c>
      <c r="CT135" s="1079" t="s">
        <v>1854</v>
      </c>
      <c r="CU135" s="1079" t="s">
        <v>1854</v>
      </c>
      <c r="CV135" s="1079" t="s">
        <v>1854</v>
      </c>
      <c r="CW135" s="1120" t="s">
        <v>1854</v>
      </c>
      <c r="CX135" s="1078" t="s">
        <v>1854</v>
      </c>
      <c r="CY135" s="1079" t="s">
        <v>1854</v>
      </c>
      <c r="CZ135" s="1079" t="s">
        <v>1854</v>
      </c>
      <c r="DA135" s="1079" t="s">
        <v>1854</v>
      </c>
      <c r="DB135" s="1120" t="s">
        <v>1854</v>
      </c>
      <c r="DC135" s="1079" t="s">
        <v>1854</v>
      </c>
      <c r="DD135" s="1079" t="s">
        <v>1854</v>
      </c>
      <c r="DE135" s="1079" t="s">
        <v>1854</v>
      </c>
      <c r="DF135" s="1079" t="s">
        <v>1854</v>
      </c>
      <c r="DG135" s="1120" t="s">
        <v>1854</v>
      </c>
      <c r="DH135" s="1078" t="s">
        <v>1854</v>
      </c>
      <c r="DI135" s="1079" t="s">
        <v>1854</v>
      </c>
      <c r="DJ135" s="1079" t="s">
        <v>1854</v>
      </c>
      <c r="DK135" s="1079" t="s">
        <v>1854</v>
      </c>
      <c r="DL135" s="1120" t="s">
        <v>1854</v>
      </c>
      <c r="DM135" s="1124" t="s">
        <v>1854</v>
      </c>
      <c r="DN135" s="1125" t="s">
        <v>1854</v>
      </c>
      <c r="DO135" s="1125" t="s">
        <v>1854</v>
      </c>
      <c r="DP135" s="1126" t="s">
        <v>1854</v>
      </c>
      <c r="DQ135" s="1125" t="s">
        <v>1854</v>
      </c>
      <c r="DR135" s="1125" t="s">
        <v>1854</v>
      </c>
      <c r="DS135" s="1125" t="s">
        <v>1854</v>
      </c>
      <c r="DT135" s="1126" t="s">
        <v>1854</v>
      </c>
      <c r="DU135" s="1122" t="s">
        <v>1854</v>
      </c>
      <c r="DV135" s="1127">
        <v>1</v>
      </c>
      <c r="DW135" s="1128" t="s">
        <v>1854</v>
      </c>
    </row>
    <row r="136" spans="1:127" s="399" customFormat="1" ht="15.75" customHeight="1">
      <c r="A136" s="1100" t="s">
        <v>969</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2368</v>
      </c>
      <c r="V136" s="1102" t="s">
        <v>2364</v>
      </c>
      <c r="W136" s="1102" t="s">
        <v>1819</v>
      </c>
      <c r="X136" s="1103" t="s">
        <v>2369</v>
      </c>
      <c r="Y136" s="1104" t="s">
        <v>2370</v>
      </c>
      <c r="Z136" s="1105" t="s">
        <v>2371</v>
      </c>
      <c r="AA136" s="1106" t="s">
        <v>1854</v>
      </c>
      <c r="AB136" s="1107" t="s">
        <v>1854</v>
      </c>
      <c r="AC136" s="1107" t="s">
        <v>1854</v>
      </c>
      <c r="AD136" s="1107" t="s">
        <v>1854</v>
      </c>
      <c r="AE136" s="1107">
        <v>1</v>
      </c>
      <c r="AF136" s="1107" t="s">
        <v>1854</v>
      </c>
      <c r="AG136" s="1107" t="s">
        <v>1854</v>
      </c>
      <c r="AH136" s="1107" t="s">
        <v>1854</v>
      </c>
      <c r="AI136" s="1108">
        <f t="shared" si="1"/>
        <v>1</v>
      </c>
      <c r="AJ136" s="1109" t="s">
        <v>963</v>
      </c>
      <c r="AK136" s="1109" t="s">
        <v>1854</v>
      </c>
      <c r="AL136" s="1109" t="s">
        <v>1854</v>
      </c>
      <c r="AM136" s="1110" t="s">
        <v>1941</v>
      </c>
      <c r="AN136" s="1021" t="s">
        <v>269</v>
      </c>
      <c r="AO136" s="1021" t="s">
        <v>2372</v>
      </c>
      <c r="AP136" s="1337">
        <v>0</v>
      </c>
      <c r="AQ136" s="1079" t="s">
        <v>966</v>
      </c>
      <c r="AR136" s="1112" t="s">
        <v>1854</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969</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2373</v>
      </c>
      <c r="V137" s="1102" t="s">
        <v>2364</v>
      </c>
      <c r="W137" s="1102" t="s">
        <v>1819</v>
      </c>
      <c r="X137" s="1103" t="s">
        <v>2374</v>
      </c>
      <c r="Y137" s="1104" t="s">
        <v>2375</v>
      </c>
      <c r="Z137" s="1105" t="s">
        <v>2376</v>
      </c>
      <c r="AA137" s="1106" t="s">
        <v>1854</v>
      </c>
      <c r="AB137" s="1107" t="s">
        <v>1854</v>
      </c>
      <c r="AC137" s="1107" t="s">
        <v>1854</v>
      </c>
      <c r="AD137" s="1107" t="s">
        <v>1854</v>
      </c>
      <c r="AE137" s="1107">
        <v>1</v>
      </c>
      <c r="AF137" s="1107" t="s">
        <v>1854</v>
      </c>
      <c r="AG137" s="1107" t="s">
        <v>1854</v>
      </c>
      <c r="AH137" s="1107" t="s">
        <v>1854</v>
      </c>
      <c r="AI137" s="1108">
        <f t="shared" si="1"/>
        <v>1</v>
      </c>
      <c r="AJ137" s="1109" t="s">
        <v>963</v>
      </c>
      <c r="AK137" s="1109" t="s">
        <v>1854</v>
      </c>
      <c r="AL137" s="1109" t="s">
        <v>1854</v>
      </c>
      <c r="AM137" s="1110" t="s">
        <v>1941</v>
      </c>
      <c r="AN137" s="1021" t="s">
        <v>269</v>
      </c>
      <c r="AO137" s="1021" t="s">
        <v>2377</v>
      </c>
      <c r="AP137" s="1337">
        <v>1</v>
      </c>
      <c r="AQ137" s="1079" t="s">
        <v>966</v>
      </c>
      <c r="AR137" s="1112" t="s">
        <v>1854</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969</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2378</v>
      </c>
      <c r="V138" s="1102" t="s">
        <v>1854</v>
      </c>
      <c r="W138" s="1102" t="s">
        <v>1854</v>
      </c>
      <c r="X138" s="1103" t="s">
        <v>2379</v>
      </c>
      <c r="Y138" s="1104" t="s">
        <v>2380</v>
      </c>
      <c r="Z138" s="1105" t="s">
        <v>1854</v>
      </c>
      <c r="AA138" s="1106" t="s">
        <v>1854</v>
      </c>
      <c r="AB138" s="1107" t="s">
        <v>1854</v>
      </c>
      <c r="AC138" s="1107" t="s">
        <v>1854</v>
      </c>
      <c r="AD138" s="1107" t="s">
        <v>1854</v>
      </c>
      <c r="AE138" s="1107" t="s">
        <v>1854</v>
      </c>
      <c r="AF138" s="1107" t="s">
        <v>1854</v>
      </c>
      <c r="AG138" s="1107" t="s">
        <v>1854</v>
      </c>
      <c r="AH138" s="1107" t="s">
        <v>1854</v>
      </c>
      <c r="AI138" s="1108">
        <f t="shared" ref="AI138:AI201" si="2">SUM(AA138:AH138)</f>
        <v>0</v>
      </c>
      <c r="AJ138" s="1109" t="s">
        <v>963</v>
      </c>
      <c r="AK138" s="1109" t="s">
        <v>1854</v>
      </c>
      <c r="AL138" s="1109" t="s">
        <v>1854</v>
      </c>
      <c r="AM138" s="1110" t="s">
        <v>1854</v>
      </c>
      <c r="AN138" s="1021" t="s">
        <v>1854</v>
      </c>
      <c r="AO138" s="1021" t="s">
        <v>1854</v>
      </c>
      <c r="AP138" s="1337">
        <v>0</v>
      </c>
      <c r="AQ138" s="1079" t="s">
        <v>1854</v>
      </c>
      <c r="AR138" s="1112" t="s">
        <v>1854</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969</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2381</v>
      </c>
      <c r="V139" s="1102" t="s">
        <v>1854</v>
      </c>
      <c r="W139" s="1102" t="s">
        <v>1854</v>
      </c>
      <c r="X139" s="1103" t="s">
        <v>1944</v>
      </c>
      <c r="Y139" s="1104" t="s">
        <v>1945</v>
      </c>
      <c r="Z139" s="1105" t="s">
        <v>1854</v>
      </c>
      <c r="AA139" s="1106" t="s">
        <v>1854</v>
      </c>
      <c r="AB139" s="1107" t="s">
        <v>1854</v>
      </c>
      <c r="AC139" s="1107" t="s">
        <v>1854</v>
      </c>
      <c r="AD139" s="1107" t="s">
        <v>1854</v>
      </c>
      <c r="AE139" s="1107" t="s">
        <v>1854</v>
      </c>
      <c r="AF139" s="1107" t="s">
        <v>1854</v>
      </c>
      <c r="AG139" s="1107" t="s">
        <v>1854</v>
      </c>
      <c r="AH139" s="1107" t="s">
        <v>1854</v>
      </c>
      <c r="AI139" s="1108">
        <f t="shared" si="2"/>
        <v>0</v>
      </c>
      <c r="AJ139" s="1109" t="s">
        <v>963</v>
      </c>
      <c r="AK139" s="1109" t="s">
        <v>1854</v>
      </c>
      <c r="AL139" s="1109" t="s">
        <v>1854</v>
      </c>
      <c r="AM139" s="1110" t="s">
        <v>1854</v>
      </c>
      <c r="AN139" s="1021" t="s">
        <v>1854</v>
      </c>
      <c r="AO139" s="1021" t="s">
        <v>1946</v>
      </c>
      <c r="AP139" s="1337">
        <v>0</v>
      </c>
      <c r="AQ139" s="1079" t="s">
        <v>1854</v>
      </c>
      <c r="AR139" s="1112" t="s">
        <v>1854</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969</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2382</v>
      </c>
      <c r="V140" s="1102" t="s">
        <v>1854</v>
      </c>
      <c r="W140" s="1102" t="s">
        <v>1854</v>
      </c>
      <c r="X140" s="1103" t="s">
        <v>2383</v>
      </c>
      <c r="Y140" s="1104" t="s">
        <v>2384</v>
      </c>
      <c r="Z140" s="1105" t="s">
        <v>1854</v>
      </c>
      <c r="AA140" s="1106">
        <v>1</v>
      </c>
      <c r="AB140" s="1107" t="s">
        <v>1854</v>
      </c>
      <c r="AC140" s="1107" t="s">
        <v>1854</v>
      </c>
      <c r="AD140" s="1107" t="s">
        <v>1854</v>
      </c>
      <c r="AE140" s="1107" t="s">
        <v>1854</v>
      </c>
      <c r="AF140" s="1107" t="s">
        <v>1854</v>
      </c>
      <c r="AG140" s="1107" t="s">
        <v>1854</v>
      </c>
      <c r="AH140" s="1107" t="s">
        <v>1854</v>
      </c>
      <c r="AI140" s="1108">
        <f t="shared" si="2"/>
        <v>1</v>
      </c>
      <c r="AJ140" s="1109" t="s">
        <v>983</v>
      </c>
      <c r="AK140" s="1109" t="s">
        <v>964</v>
      </c>
      <c r="AL140" s="1109" t="s">
        <v>2385</v>
      </c>
      <c r="AM140" s="1110" t="s">
        <v>1854</v>
      </c>
      <c r="AN140" s="1021"/>
      <c r="AO140" s="1021"/>
      <c r="AP140" s="1337">
        <v>1</v>
      </c>
      <c r="AQ140" s="1079"/>
      <c r="AR140" s="1112" t="s">
        <v>1854</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989</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2387</v>
      </c>
      <c r="V141" s="1102" t="s">
        <v>2388</v>
      </c>
      <c r="W141" s="1102" t="s">
        <v>1819</v>
      </c>
      <c r="X141" s="1103" t="s">
        <v>2389</v>
      </c>
      <c r="Y141" s="1104" t="s">
        <v>1843</v>
      </c>
      <c r="Z141" s="1105" t="s">
        <v>2390</v>
      </c>
      <c r="AA141" s="1106" t="s">
        <v>1854</v>
      </c>
      <c r="AB141" s="1107" t="s">
        <v>1854</v>
      </c>
      <c r="AC141" s="1107" t="s">
        <v>1854</v>
      </c>
      <c r="AD141" s="1107" t="s">
        <v>1854</v>
      </c>
      <c r="AE141" s="1107">
        <v>1</v>
      </c>
      <c r="AF141" s="1107" t="s">
        <v>1854</v>
      </c>
      <c r="AG141" s="1107" t="s">
        <v>1854</v>
      </c>
      <c r="AH141" s="1107" t="s">
        <v>1854</v>
      </c>
      <c r="AI141" s="1108">
        <f t="shared" si="2"/>
        <v>1</v>
      </c>
      <c r="AJ141" s="1109" t="s">
        <v>986</v>
      </c>
      <c r="AK141" s="1109" t="s">
        <v>964</v>
      </c>
      <c r="AL141" s="1109" t="s">
        <v>965</v>
      </c>
      <c r="AM141" s="1110" t="s">
        <v>1027</v>
      </c>
      <c r="AN141" s="1021" t="s">
        <v>1039</v>
      </c>
      <c r="AO141" s="1021" t="s">
        <v>1951</v>
      </c>
      <c r="AP141" s="836">
        <v>2</v>
      </c>
      <c r="AQ141" s="1079" t="s">
        <v>966</v>
      </c>
      <c r="AR141" s="1112" t="s">
        <v>1843</v>
      </c>
      <c r="AS141" s="1113"/>
      <c r="AT141" s="1103"/>
      <c r="AU141" s="1103"/>
      <c r="AV141" s="1103"/>
      <c r="AW141" s="1114"/>
      <c r="AX141" s="1115"/>
      <c r="AY141" s="1078"/>
      <c r="AZ141" s="1079"/>
      <c r="BA141" s="1079"/>
      <c r="BB141" s="1079"/>
      <c r="BC141" s="1079"/>
      <c r="BD141" s="1079"/>
      <c r="BE141" s="1079"/>
      <c r="BF141" s="1079"/>
      <c r="BG141" s="1079"/>
      <c r="BH141" s="1079"/>
      <c r="BI141" s="1078" t="s">
        <v>1854</v>
      </c>
      <c r="BJ141" s="1079" t="s">
        <v>1854</v>
      </c>
      <c r="BK141" s="1079" t="s">
        <v>1854</v>
      </c>
      <c r="BL141" s="1079" t="s">
        <v>1854</v>
      </c>
      <c r="BM141" s="1079" t="s">
        <v>1854</v>
      </c>
      <c r="BN141" s="1078"/>
      <c r="BO141" s="1079"/>
      <c r="BP141" s="1079"/>
      <c r="BQ141" s="1079"/>
      <c r="BR141" s="1079"/>
      <c r="BS141" s="1118"/>
      <c r="BT141" s="1079"/>
      <c r="BU141" s="1079"/>
      <c r="BV141" s="1079"/>
      <c r="BW141" s="1119"/>
      <c r="BX141" s="1118"/>
      <c r="BY141" s="1079"/>
      <c r="BZ141" s="1079"/>
      <c r="CA141" s="1079"/>
      <c r="CB141" s="1119"/>
      <c r="CC141" s="1120"/>
      <c r="CD141" s="1121" t="s">
        <v>961</v>
      </c>
      <c r="CE141" s="1122" t="s">
        <v>961</v>
      </c>
      <c r="CF141" s="1122" t="s">
        <v>961</v>
      </c>
      <c r="CG141" s="1122" t="s">
        <v>961</v>
      </c>
      <c r="CH141" s="1123" t="s">
        <v>961</v>
      </c>
      <c r="CI141" s="1078" t="s">
        <v>1854</v>
      </c>
      <c r="CJ141" s="1079" t="s">
        <v>1854</v>
      </c>
      <c r="CK141" s="1079" t="s">
        <v>1854</v>
      </c>
      <c r="CL141" s="1079" t="s">
        <v>1854</v>
      </c>
      <c r="CM141" s="1120" t="s">
        <v>1854</v>
      </c>
      <c r="CN141" s="1078" t="s">
        <v>1854</v>
      </c>
      <c r="CO141" s="1079" t="s">
        <v>1854</v>
      </c>
      <c r="CP141" s="1079" t="s">
        <v>1854</v>
      </c>
      <c r="CQ141" s="1079" t="s">
        <v>1854</v>
      </c>
      <c r="CR141" s="1120" t="s">
        <v>1854</v>
      </c>
      <c r="CS141" s="1078" t="s">
        <v>1854</v>
      </c>
      <c r="CT141" s="1079" t="s">
        <v>1854</v>
      </c>
      <c r="CU141" s="1079" t="s">
        <v>1854</v>
      </c>
      <c r="CV141" s="1079" t="s">
        <v>1854</v>
      </c>
      <c r="CW141" s="1120" t="s">
        <v>1854</v>
      </c>
      <c r="CX141" s="1078" t="s">
        <v>1854</v>
      </c>
      <c r="CY141" s="1079" t="s">
        <v>1854</v>
      </c>
      <c r="CZ141" s="1079" t="s">
        <v>1854</v>
      </c>
      <c r="DA141" s="1079" t="s">
        <v>1854</v>
      </c>
      <c r="DB141" s="1120" t="s">
        <v>1854</v>
      </c>
      <c r="DC141" s="1079" t="s">
        <v>1854</v>
      </c>
      <c r="DD141" s="1079" t="s">
        <v>1854</v>
      </c>
      <c r="DE141" s="1079" t="s">
        <v>1854</v>
      </c>
      <c r="DF141" s="1079" t="s">
        <v>1854</v>
      </c>
      <c r="DG141" s="1120" t="s">
        <v>1854</v>
      </c>
      <c r="DH141" s="1078" t="s">
        <v>1854</v>
      </c>
      <c r="DI141" s="1079" t="s">
        <v>1854</v>
      </c>
      <c r="DJ141" s="1079" t="s">
        <v>1854</v>
      </c>
      <c r="DK141" s="1079" t="s">
        <v>1854</v>
      </c>
      <c r="DL141" s="1120" t="s">
        <v>1854</v>
      </c>
      <c r="DM141" s="1124" t="s">
        <v>1854</v>
      </c>
      <c r="DN141" s="1125" t="s">
        <v>1854</v>
      </c>
      <c r="DO141" s="1125" t="s">
        <v>1854</v>
      </c>
      <c r="DP141" s="1126" t="s">
        <v>1854</v>
      </c>
      <c r="DQ141" s="1125" t="s">
        <v>1854</v>
      </c>
      <c r="DR141" s="1125" t="s">
        <v>1854</v>
      </c>
      <c r="DS141" s="1125" t="s">
        <v>1854</v>
      </c>
      <c r="DT141" s="1126" t="s">
        <v>1854</v>
      </c>
      <c r="DU141" s="1122" t="s">
        <v>1854</v>
      </c>
      <c r="DV141" s="1127">
        <v>1</v>
      </c>
      <c r="DW141" s="1128" t="s">
        <v>1854</v>
      </c>
    </row>
    <row r="142" spans="1:127" s="399" customFormat="1" ht="15.75" customHeight="1">
      <c r="A142" s="1100" t="s">
        <v>989</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2391</v>
      </c>
      <c r="V142" s="1102" t="s">
        <v>2388</v>
      </c>
      <c r="W142" s="1102" t="s">
        <v>1819</v>
      </c>
      <c r="X142" s="1103" t="s">
        <v>2392</v>
      </c>
      <c r="Y142" s="1104" t="s">
        <v>1847</v>
      </c>
      <c r="Z142" s="1105" t="s">
        <v>2390</v>
      </c>
      <c r="AA142" s="1106" t="s">
        <v>1854</v>
      </c>
      <c r="AB142" s="1107">
        <v>0.63500000000000001</v>
      </c>
      <c r="AC142" s="1107">
        <v>0.36499999999999999</v>
      </c>
      <c r="AD142" s="1107" t="s">
        <v>1854</v>
      </c>
      <c r="AE142" s="1107" t="s">
        <v>1854</v>
      </c>
      <c r="AF142" s="1107" t="s">
        <v>1854</v>
      </c>
      <c r="AG142" s="1107" t="s">
        <v>1854</v>
      </c>
      <c r="AH142" s="1107" t="s">
        <v>1854</v>
      </c>
      <c r="AI142" s="1108">
        <f t="shared" si="2"/>
        <v>1</v>
      </c>
      <c r="AJ142" s="1109" t="s">
        <v>986</v>
      </c>
      <c r="AK142" s="1109" t="s">
        <v>964</v>
      </c>
      <c r="AL142" s="1109" t="s">
        <v>965</v>
      </c>
      <c r="AM142" s="1110" t="s">
        <v>1031</v>
      </c>
      <c r="AN142" s="1021" t="s">
        <v>1039</v>
      </c>
      <c r="AO142" s="1021" t="s">
        <v>418</v>
      </c>
      <c r="AP142" s="836">
        <v>2</v>
      </c>
      <c r="AQ142" s="1079" t="s">
        <v>966</v>
      </c>
      <c r="AR142" s="1112" t="s">
        <v>1847</v>
      </c>
      <c r="AS142" s="1113"/>
      <c r="AT142" s="1103"/>
      <c r="AU142" s="1103"/>
      <c r="AV142" s="1103"/>
      <c r="AW142" s="1114"/>
      <c r="AX142" s="1115"/>
      <c r="AY142" s="1078"/>
      <c r="AZ142" s="1079"/>
      <c r="BA142" s="1079"/>
      <c r="BB142" s="1079"/>
      <c r="BC142" s="1079"/>
      <c r="BD142" s="1079"/>
      <c r="BE142" s="1079"/>
      <c r="BF142" s="1079"/>
      <c r="BG142" s="1079"/>
      <c r="BH142" s="1079"/>
      <c r="BI142" s="1078" t="s">
        <v>1854</v>
      </c>
      <c r="BJ142" s="1079" t="s">
        <v>1854</v>
      </c>
      <c r="BK142" s="1079" t="s">
        <v>1854</v>
      </c>
      <c r="BL142" s="1079" t="s">
        <v>1854</v>
      </c>
      <c r="BM142" s="1079" t="s">
        <v>1854</v>
      </c>
      <c r="BN142" s="1078"/>
      <c r="BO142" s="1079"/>
      <c r="BP142" s="1079"/>
      <c r="BQ142" s="1079"/>
      <c r="BR142" s="1079"/>
      <c r="BS142" s="1118"/>
      <c r="BT142" s="1079"/>
      <c r="BU142" s="1079"/>
      <c r="BV142" s="1079"/>
      <c r="BW142" s="1119"/>
      <c r="BX142" s="1118"/>
      <c r="BY142" s="1079"/>
      <c r="BZ142" s="1079"/>
      <c r="CA142" s="1079"/>
      <c r="CB142" s="1119"/>
      <c r="CC142" s="1120"/>
      <c r="CD142" s="1121" t="s">
        <v>961</v>
      </c>
      <c r="CE142" s="1122" t="s">
        <v>961</v>
      </c>
      <c r="CF142" s="1122" t="s">
        <v>961</v>
      </c>
      <c r="CG142" s="1122" t="s">
        <v>961</v>
      </c>
      <c r="CH142" s="1123" t="s">
        <v>961</v>
      </c>
      <c r="CI142" s="1078" t="s">
        <v>1854</v>
      </c>
      <c r="CJ142" s="1079" t="s">
        <v>1854</v>
      </c>
      <c r="CK142" s="1079" t="s">
        <v>1854</v>
      </c>
      <c r="CL142" s="1079" t="s">
        <v>1854</v>
      </c>
      <c r="CM142" s="1120" t="s">
        <v>1854</v>
      </c>
      <c r="CN142" s="1078" t="s">
        <v>1854</v>
      </c>
      <c r="CO142" s="1079" t="s">
        <v>1854</v>
      </c>
      <c r="CP142" s="1079" t="s">
        <v>1854</v>
      </c>
      <c r="CQ142" s="1079" t="s">
        <v>1854</v>
      </c>
      <c r="CR142" s="1120" t="s">
        <v>1854</v>
      </c>
      <c r="CS142" s="1078" t="s">
        <v>1854</v>
      </c>
      <c r="CT142" s="1079" t="s">
        <v>1854</v>
      </c>
      <c r="CU142" s="1079" t="s">
        <v>1854</v>
      </c>
      <c r="CV142" s="1079" t="s">
        <v>1854</v>
      </c>
      <c r="CW142" s="1120" t="s">
        <v>1854</v>
      </c>
      <c r="CX142" s="1078" t="s">
        <v>1854</v>
      </c>
      <c r="CY142" s="1079" t="s">
        <v>1854</v>
      </c>
      <c r="CZ142" s="1079" t="s">
        <v>1854</v>
      </c>
      <c r="DA142" s="1079" t="s">
        <v>1854</v>
      </c>
      <c r="DB142" s="1120" t="s">
        <v>1854</v>
      </c>
      <c r="DC142" s="1079" t="s">
        <v>1854</v>
      </c>
      <c r="DD142" s="1079" t="s">
        <v>1854</v>
      </c>
      <c r="DE142" s="1079" t="s">
        <v>1854</v>
      </c>
      <c r="DF142" s="1079" t="s">
        <v>1854</v>
      </c>
      <c r="DG142" s="1120" t="s">
        <v>1854</v>
      </c>
      <c r="DH142" s="1078" t="s">
        <v>1854</v>
      </c>
      <c r="DI142" s="1079" t="s">
        <v>1854</v>
      </c>
      <c r="DJ142" s="1079" t="s">
        <v>1854</v>
      </c>
      <c r="DK142" s="1079" t="s">
        <v>1854</v>
      </c>
      <c r="DL142" s="1120" t="s">
        <v>1854</v>
      </c>
      <c r="DM142" s="1124" t="s">
        <v>1854</v>
      </c>
      <c r="DN142" s="1125" t="s">
        <v>1854</v>
      </c>
      <c r="DO142" s="1125" t="s">
        <v>1854</v>
      </c>
      <c r="DP142" s="1126" t="s">
        <v>1854</v>
      </c>
      <c r="DQ142" s="1125" t="s">
        <v>1854</v>
      </c>
      <c r="DR142" s="1125" t="s">
        <v>1854</v>
      </c>
      <c r="DS142" s="1125" t="s">
        <v>1854</v>
      </c>
      <c r="DT142" s="1126" t="s">
        <v>1854</v>
      </c>
      <c r="DU142" s="1122" t="s">
        <v>1854</v>
      </c>
      <c r="DV142" s="1127">
        <v>1</v>
      </c>
      <c r="DW142" s="1128" t="s">
        <v>1854</v>
      </c>
    </row>
    <row r="143" spans="1:127" s="399" customFormat="1" ht="15.75" customHeight="1">
      <c r="A143" s="1100" t="s">
        <v>989</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2393</v>
      </c>
      <c r="V143" s="1102" t="s">
        <v>2394</v>
      </c>
      <c r="W143" s="1102" t="s">
        <v>1819</v>
      </c>
      <c r="X143" s="1103" t="s">
        <v>2395</v>
      </c>
      <c r="Y143" s="1104" t="s">
        <v>124</v>
      </c>
      <c r="Z143" s="1105" t="s">
        <v>2396</v>
      </c>
      <c r="AA143" s="1106" t="s">
        <v>1854</v>
      </c>
      <c r="AB143" s="1107">
        <v>1</v>
      </c>
      <c r="AC143" s="1107" t="s">
        <v>1854</v>
      </c>
      <c r="AD143" s="1107" t="s">
        <v>1854</v>
      </c>
      <c r="AE143" s="1107" t="s">
        <v>1854</v>
      </c>
      <c r="AF143" s="1107" t="s">
        <v>1854</v>
      </c>
      <c r="AG143" s="1107" t="s">
        <v>1854</v>
      </c>
      <c r="AH143" s="1107" t="s">
        <v>1854</v>
      </c>
      <c r="AI143" s="1108">
        <f t="shared" si="2"/>
        <v>1</v>
      </c>
      <c r="AJ143" s="1109" t="s">
        <v>983</v>
      </c>
      <c r="AK143" s="1109" t="s">
        <v>964</v>
      </c>
      <c r="AL143" s="1109" t="s">
        <v>965</v>
      </c>
      <c r="AM143" s="1110" t="s">
        <v>1838</v>
      </c>
      <c r="AN143" s="1021" t="s">
        <v>2090</v>
      </c>
      <c r="AO143" s="1021" t="s">
        <v>4703</v>
      </c>
      <c r="AP143" s="1317">
        <v>2</v>
      </c>
      <c r="AQ143" s="1079" t="s">
        <v>977</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961</v>
      </c>
      <c r="CE143" s="1122" t="s">
        <v>961</v>
      </c>
      <c r="CF143" s="1122" t="s">
        <v>961</v>
      </c>
      <c r="CG143" s="1122" t="s">
        <v>961</v>
      </c>
      <c r="CH143" s="1123" t="s">
        <v>961</v>
      </c>
      <c r="CI143" s="1078" t="s">
        <v>1854</v>
      </c>
      <c r="CJ143" s="1079" t="s">
        <v>1854</v>
      </c>
      <c r="CK143" s="1079" t="s">
        <v>1854</v>
      </c>
      <c r="CL143" s="1079" t="s">
        <v>1854</v>
      </c>
      <c r="CM143" s="1120" t="s">
        <v>1854</v>
      </c>
      <c r="CN143" s="1078">
        <v>9.5</v>
      </c>
      <c r="CO143" s="1079">
        <v>9.5</v>
      </c>
      <c r="CP143" s="1079">
        <v>9.5</v>
      </c>
      <c r="CQ143" s="1079">
        <v>9.5</v>
      </c>
      <c r="CR143" s="1120">
        <v>9.5</v>
      </c>
      <c r="CS143" s="1078">
        <v>2</v>
      </c>
      <c r="CT143" s="1079">
        <v>2</v>
      </c>
      <c r="CU143" s="1214">
        <v>1.5</v>
      </c>
      <c r="CV143" s="1214">
        <v>1.5</v>
      </c>
      <c r="CW143" s="1215">
        <v>1.5</v>
      </c>
      <c r="CX143" s="1078" t="s">
        <v>1854</v>
      </c>
      <c r="CY143" s="1079" t="s">
        <v>1854</v>
      </c>
      <c r="CZ143" s="1079" t="s">
        <v>1854</v>
      </c>
      <c r="DA143" s="1079" t="s">
        <v>1854</v>
      </c>
      <c r="DB143" s="1120" t="s">
        <v>1854</v>
      </c>
      <c r="DC143" s="1079" t="s">
        <v>1854</v>
      </c>
      <c r="DD143" s="1079" t="s">
        <v>1854</v>
      </c>
      <c r="DE143" s="1079" t="s">
        <v>1854</v>
      </c>
      <c r="DF143" s="1079" t="s">
        <v>1854</v>
      </c>
      <c r="DG143" s="1120" t="s">
        <v>1854</v>
      </c>
      <c r="DH143" s="1078" t="s">
        <v>1854</v>
      </c>
      <c r="DI143" s="1079" t="s">
        <v>1854</v>
      </c>
      <c r="DJ143" s="1079" t="s">
        <v>1854</v>
      </c>
      <c r="DK143" s="1079" t="s">
        <v>1854</v>
      </c>
      <c r="DL143" s="1120" t="s">
        <v>1854</v>
      </c>
      <c r="DM143" s="1124">
        <v>-1.3939999999999999</v>
      </c>
      <c r="DN143" s="1125" t="s">
        <v>1854</v>
      </c>
      <c r="DO143" s="1125" t="s">
        <v>1854</v>
      </c>
      <c r="DP143" s="1126" t="s">
        <v>1854</v>
      </c>
      <c r="DQ143" s="1125">
        <v>0</v>
      </c>
      <c r="DR143" s="1125" t="s">
        <v>1854</v>
      </c>
      <c r="DS143" s="1125" t="s">
        <v>1854</v>
      </c>
      <c r="DT143" s="1126" t="s">
        <v>1854</v>
      </c>
      <c r="DU143" s="1122" t="s">
        <v>1854</v>
      </c>
      <c r="DV143" s="1127">
        <v>1</v>
      </c>
      <c r="DW143" s="1128" t="s">
        <v>1854</v>
      </c>
    </row>
    <row r="144" spans="1:127" s="399" customFormat="1" ht="15.75" customHeight="1">
      <c r="A144" s="1100" t="s">
        <v>989</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2398</v>
      </c>
      <c r="V144" s="1102" t="s">
        <v>2399</v>
      </c>
      <c r="W144" s="1102" t="s">
        <v>1801</v>
      </c>
      <c r="X144" s="1103" t="s">
        <v>2400</v>
      </c>
      <c r="Y144" s="1104" t="s">
        <v>130</v>
      </c>
      <c r="Z144" s="1105" t="s">
        <v>1805</v>
      </c>
      <c r="AA144" s="1106" t="s">
        <v>1854</v>
      </c>
      <c r="AB144" s="1107">
        <v>1</v>
      </c>
      <c r="AC144" s="1107" t="s">
        <v>1854</v>
      </c>
      <c r="AD144" s="1107" t="s">
        <v>1854</v>
      </c>
      <c r="AE144" s="1107" t="s">
        <v>1854</v>
      </c>
      <c r="AF144" s="1107" t="s">
        <v>1854</v>
      </c>
      <c r="AG144" s="1107" t="s">
        <v>1854</v>
      </c>
      <c r="AH144" s="1107" t="s">
        <v>1854</v>
      </c>
      <c r="AI144" s="1108">
        <f t="shared" si="2"/>
        <v>1</v>
      </c>
      <c r="AJ144" s="1109" t="s">
        <v>986</v>
      </c>
      <c r="AK144" s="1109" t="s">
        <v>964</v>
      </c>
      <c r="AL144" s="1109" t="s">
        <v>965</v>
      </c>
      <c r="AM144" s="1110" t="s">
        <v>1804</v>
      </c>
      <c r="AN144" s="1021" t="s">
        <v>4697</v>
      </c>
      <c r="AO144" s="1021" t="s">
        <v>4698</v>
      </c>
      <c r="AP144" s="1317">
        <v>0</v>
      </c>
      <c r="AQ144" s="1079" t="s">
        <v>977</v>
      </c>
      <c r="AR144" s="1112" t="s">
        <v>130</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961</v>
      </c>
      <c r="CE144" s="1122" t="s">
        <v>961</v>
      </c>
      <c r="CF144" s="1122" t="s">
        <v>961</v>
      </c>
      <c r="CG144" s="1122" t="s">
        <v>961</v>
      </c>
      <c r="CH144" s="1123" t="s">
        <v>961</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1854</v>
      </c>
      <c r="CT144" s="1153" t="s">
        <v>1854</v>
      </c>
      <c r="CU144" s="1153" t="s">
        <v>1854</v>
      </c>
      <c r="CV144" s="1153" t="s">
        <v>1854</v>
      </c>
      <c r="CW144" s="1156" t="s">
        <v>1854</v>
      </c>
      <c r="CX144" s="1152" t="s">
        <v>1854</v>
      </c>
      <c r="CY144" s="1153" t="s">
        <v>1854</v>
      </c>
      <c r="CZ144" s="1153" t="s">
        <v>1854</v>
      </c>
      <c r="DA144" s="1153" t="s">
        <v>1854</v>
      </c>
      <c r="DB144" s="1156" t="s">
        <v>1854</v>
      </c>
      <c r="DC144" s="1375">
        <v>1.8287037037037037E-3</v>
      </c>
      <c r="DD144" s="1375">
        <v>1.689814814814815E-3</v>
      </c>
      <c r="DE144" s="1375">
        <v>1.5624999999999999E-3</v>
      </c>
      <c r="DF144" s="1375">
        <v>1.4351851851851854E-3</v>
      </c>
      <c r="DG144" s="1156">
        <v>1.25E-3</v>
      </c>
      <c r="DH144" s="1152" t="s">
        <v>4713</v>
      </c>
      <c r="DI144" s="1153" t="s">
        <v>4713</v>
      </c>
      <c r="DJ144" s="1153" t="s">
        <v>4713</v>
      </c>
      <c r="DK144" s="1153" t="s">
        <v>4713</v>
      </c>
      <c r="DL144" s="1156" t="s">
        <v>4713</v>
      </c>
      <c r="DM144" s="1124">
        <v>-1.028</v>
      </c>
      <c r="DN144" s="1125" t="s">
        <v>1854</v>
      </c>
      <c r="DO144" s="1125" t="s">
        <v>1854</v>
      </c>
      <c r="DP144" s="1126">
        <v>-2.9660000000000002</v>
      </c>
      <c r="DQ144" s="1125">
        <v>1.028</v>
      </c>
      <c r="DR144" s="1125" t="s">
        <v>1854</v>
      </c>
      <c r="DS144" s="1125" t="s">
        <v>1854</v>
      </c>
      <c r="DT144" s="1126">
        <v>2.9660000000000002</v>
      </c>
      <c r="DU144" s="1122" t="s">
        <v>1854</v>
      </c>
      <c r="DV144" s="1127">
        <v>1</v>
      </c>
      <c r="DW144" s="1128" t="s">
        <v>1854</v>
      </c>
    </row>
    <row r="145" spans="1:127" s="399" customFormat="1" ht="15.75" customHeight="1">
      <c r="A145" s="1057" t="s">
        <v>989</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2402</v>
      </c>
      <c r="V145" s="1063" t="s">
        <v>2399</v>
      </c>
      <c r="W145" s="1063" t="s">
        <v>1801</v>
      </c>
      <c r="X145" s="1064" t="s">
        <v>2403</v>
      </c>
      <c r="Y145" s="1065" t="s">
        <v>2404</v>
      </c>
      <c r="Z145" s="1066" t="s">
        <v>2405</v>
      </c>
      <c r="AA145" s="1067" t="s">
        <v>1854</v>
      </c>
      <c r="AB145" s="1068">
        <v>1</v>
      </c>
      <c r="AC145" s="1068" t="s">
        <v>1854</v>
      </c>
      <c r="AD145" s="1068" t="s">
        <v>1854</v>
      </c>
      <c r="AE145" s="1068" t="s">
        <v>1854</v>
      </c>
      <c r="AF145" s="1068" t="s">
        <v>1854</v>
      </c>
      <c r="AG145" s="1068" t="s">
        <v>1854</v>
      </c>
      <c r="AH145" s="1068" t="s">
        <v>1854</v>
      </c>
      <c r="AI145" s="1069">
        <f t="shared" si="2"/>
        <v>1</v>
      </c>
      <c r="AJ145" s="1070" t="s">
        <v>986</v>
      </c>
      <c r="AK145" s="1070" t="s">
        <v>964</v>
      </c>
      <c r="AL145" s="1070" t="s">
        <v>965</v>
      </c>
      <c r="AM145" s="1071" t="s">
        <v>625</v>
      </c>
      <c r="AN145" s="1065" t="s">
        <v>269</v>
      </c>
      <c r="AO145" s="1065" t="s">
        <v>4699</v>
      </c>
      <c r="AP145" s="1083">
        <v>1</v>
      </c>
      <c r="AQ145" s="836" t="s">
        <v>966</v>
      </c>
      <c r="AR145" s="1074" t="s">
        <v>625</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961</v>
      </c>
      <c r="CE145" s="1088" t="s">
        <v>961</v>
      </c>
      <c r="CF145" s="1088" t="s">
        <v>961</v>
      </c>
      <c r="CG145" s="1088" t="s">
        <v>961</v>
      </c>
      <c r="CH145" s="1089" t="s">
        <v>961</v>
      </c>
      <c r="CI145" s="1216" t="s">
        <v>1854</v>
      </c>
      <c r="CJ145" s="1217" t="s">
        <v>1854</v>
      </c>
      <c r="CK145" s="1217" t="s">
        <v>1854</v>
      </c>
      <c r="CL145" s="1217" t="s">
        <v>1854</v>
      </c>
      <c r="CM145" s="1219" t="s">
        <v>1854</v>
      </c>
      <c r="CN145" s="1216">
        <v>-38</v>
      </c>
      <c r="CO145" s="1217">
        <v>-38</v>
      </c>
      <c r="CP145" s="1217">
        <v>-38</v>
      </c>
      <c r="CQ145" s="1217">
        <v>-38</v>
      </c>
      <c r="CR145" s="1217">
        <v>-38</v>
      </c>
      <c r="CS145" s="1082" t="s">
        <v>1854</v>
      </c>
      <c r="CT145" s="1083" t="s">
        <v>1854</v>
      </c>
      <c r="CU145" s="1083" t="s">
        <v>1854</v>
      </c>
      <c r="CV145" s="1083" t="s">
        <v>1854</v>
      </c>
      <c r="CW145" s="1086" t="s">
        <v>1854</v>
      </c>
      <c r="CX145" s="1082" t="s">
        <v>1854</v>
      </c>
      <c r="CY145" s="1083" t="s">
        <v>1854</v>
      </c>
      <c r="CZ145" s="1083" t="s">
        <v>1854</v>
      </c>
      <c r="DA145" s="1083" t="s">
        <v>1854</v>
      </c>
      <c r="DB145" s="1086" t="s">
        <v>1854</v>
      </c>
      <c r="DC145" s="1425" t="s">
        <v>4713</v>
      </c>
      <c r="DD145" s="1425" t="s">
        <v>4713</v>
      </c>
      <c r="DE145" s="1425" t="s">
        <v>4713</v>
      </c>
      <c r="DF145" s="1425" t="s">
        <v>4713</v>
      </c>
      <c r="DG145" s="1425" t="s">
        <v>4713</v>
      </c>
      <c r="DH145" s="1216"/>
      <c r="DI145" s="1217" t="s">
        <v>1854</v>
      </c>
      <c r="DJ145" s="1217" t="s">
        <v>1854</v>
      </c>
      <c r="DK145" s="1217" t="s">
        <v>1854</v>
      </c>
      <c r="DL145" s="1219" t="s">
        <v>1854</v>
      </c>
      <c r="DM145" s="1094">
        <v>-0.17499999999999999</v>
      </c>
      <c r="DN145" s="1226">
        <v>-0.17499999999999999</v>
      </c>
      <c r="DO145" s="1095" t="s">
        <v>1854</v>
      </c>
      <c r="DP145" s="1223" t="s">
        <v>1854</v>
      </c>
      <c r="DQ145" s="1095">
        <v>0.15</v>
      </c>
      <c r="DR145" s="1095" t="s">
        <v>1854</v>
      </c>
      <c r="DS145" s="1095" t="s">
        <v>1854</v>
      </c>
      <c r="DT145" s="1223" t="s">
        <v>1854</v>
      </c>
      <c r="DU145" s="1088" t="s">
        <v>1854</v>
      </c>
      <c r="DV145" s="1097">
        <v>1</v>
      </c>
      <c r="DW145" s="1098" t="s">
        <v>1854</v>
      </c>
    </row>
    <row r="146" spans="1:127" s="399" customFormat="1" ht="15.75" customHeight="1">
      <c r="A146" s="1057" t="s">
        <v>989</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2407</v>
      </c>
      <c r="V146" s="1063" t="s">
        <v>2399</v>
      </c>
      <c r="W146" s="1063" t="s">
        <v>1801</v>
      </c>
      <c r="X146" s="1064" t="s">
        <v>2408</v>
      </c>
      <c r="Y146" s="1065" t="s">
        <v>2409</v>
      </c>
      <c r="Z146" s="1066" t="s">
        <v>2405</v>
      </c>
      <c r="AA146" s="1067" t="s">
        <v>1854</v>
      </c>
      <c r="AB146" s="1068">
        <v>1</v>
      </c>
      <c r="AC146" s="1068" t="s">
        <v>1854</v>
      </c>
      <c r="AD146" s="1068" t="s">
        <v>1854</v>
      </c>
      <c r="AE146" s="1068" t="s">
        <v>1854</v>
      </c>
      <c r="AF146" s="1068" t="s">
        <v>1854</v>
      </c>
      <c r="AG146" s="1068" t="s">
        <v>1854</v>
      </c>
      <c r="AH146" s="1068" t="s">
        <v>1854</v>
      </c>
      <c r="AI146" s="1069">
        <f t="shared" si="2"/>
        <v>1</v>
      </c>
      <c r="AJ146" s="1070" t="s">
        <v>986</v>
      </c>
      <c r="AK146" s="1070" t="s">
        <v>964</v>
      </c>
      <c r="AL146" s="1070" t="s">
        <v>965</v>
      </c>
      <c r="AM146" s="1071" t="s">
        <v>625</v>
      </c>
      <c r="AN146" s="1065" t="s">
        <v>269</v>
      </c>
      <c r="AO146" s="1065" t="s">
        <v>4699</v>
      </c>
      <c r="AP146" s="1083">
        <v>1</v>
      </c>
      <c r="AQ146" s="836" t="s">
        <v>966</v>
      </c>
      <c r="AR146" s="1074" t="s">
        <v>625</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961</v>
      </c>
      <c r="CE146" s="1088" t="s">
        <v>961</v>
      </c>
      <c r="CF146" s="1088" t="s">
        <v>961</v>
      </c>
      <c r="CG146" s="1088" t="s">
        <v>961</v>
      </c>
      <c r="CH146" s="1089" t="s">
        <v>961</v>
      </c>
      <c r="CI146" s="1216" t="s">
        <v>1854</v>
      </c>
      <c r="CJ146" s="1217" t="s">
        <v>1854</v>
      </c>
      <c r="CK146" s="1217" t="s">
        <v>1854</v>
      </c>
      <c r="CL146" s="1217" t="s">
        <v>1854</v>
      </c>
      <c r="CM146" s="1219" t="s">
        <v>1854</v>
      </c>
      <c r="CN146" s="1216">
        <v>-77.3</v>
      </c>
      <c r="CO146" s="1217">
        <v>-77.3</v>
      </c>
      <c r="CP146" s="1217">
        <v>-77.3</v>
      </c>
      <c r="CQ146" s="1217">
        <v>-77.3</v>
      </c>
      <c r="CR146" s="1217">
        <v>-77.3</v>
      </c>
      <c r="CS146" s="1082" t="s">
        <v>1854</v>
      </c>
      <c r="CT146" s="1083" t="s">
        <v>1854</v>
      </c>
      <c r="CU146" s="1083" t="s">
        <v>1854</v>
      </c>
      <c r="CV146" s="1083" t="s">
        <v>1854</v>
      </c>
      <c r="CW146" s="1086" t="s">
        <v>1854</v>
      </c>
      <c r="CX146" s="1082" t="s">
        <v>1854</v>
      </c>
      <c r="CY146" s="1083" t="s">
        <v>1854</v>
      </c>
      <c r="CZ146" s="1083" t="s">
        <v>1854</v>
      </c>
      <c r="DA146" s="1083" t="s">
        <v>1854</v>
      </c>
      <c r="DB146" s="1086" t="s">
        <v>1854</v>
      </c>
      <c r="DC146" s="1425" t="s">
        <v>4713</v>
      </c>
      <c r="DD146" s="1425" t="s">
        <v>4713</v>
      </c>
      <c r="DE146" s="1425" t="s">
        <v>4713</v>
      </c>
      <c r="DF146" s="1425" t="s">
        <v>4713</v>
      </c>
      <c r="DG146" s="1425" t="s">
        <v>4713</v>
      </c>
      <c r="DH146" s="1216" t="s">
        <v>1854</v>
      </c>
      <c r="DI146" s="1217" t="s">
        <v>1854</v>
      </c>
      <c r="DJ146" s="1217" t="s">
        <v>1854</v>
      </c>
      <c r="DK146" s="1217" t="s">
        <v>1854</v>
      </c>
      <c r="DL146" s="1219" t="s">
        <v>1854</v>
      </c>
      <c r="DM146" s="1094">
        <v>-0.18</v>
      </c>
      <c r="DN146" s="1226">
        <v>-0.18</v>
      </c>
      <c r="DO146" s="1095" t="s">
        <v>1854</v>
      </c>
      <c r="DP146" s="1223" t="s">
        <v>1854</v>
      </c>
      <c r="DQ146" s="1095">
        <v>0.154</v>
      </c>
      <c r="DR146" s="1095" t="s">
        <v>1854</v>
      </c>
      <c r="DS146" s="1095" t="s">
        <v>1854</v>
      </c>
      <c r="DT146" s="1223" t="s">
        <v>1854</v>
      </c>
      <c r="DU146" s="1088" t="s">
        <v>1854</v>
      </c>
      <c r="DV146" s="1097">
        <v>1</v>
      </c>
      <c r="DW146" s="1098" t="s">
        <v>1854</v>
      </c>
    </row>
    <row r="147" spans="1:127" s="399" customFormat="1" ht="15.75" customHeight="1">
      <c r="A147" s="1057" t="s">
        <v>989</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2410</v>
      </c>
      <c r="V147" s="1063" t="s">
        <v>2399</v>
      </c>
      <c r="W147" s="1063" t="s">
        <v>1819</v>
      </c>
      <c r="X147" s="1064" t="s">
        <v>2411</v>
      </c>
      <c r="Y147" s="1065" t="s">
        <v>1814</v>
      </c>
      <c r="Z147" s="1066" t="s">
        <v>2412</v>
      </c>
      <c r="AA147" s="1067" t="s">
        <v>1854</v>
      </c>
      <c r="AB147" s="1068">
        <v>1</v>
      </c>
      <c r="AC147" s="1068" t="s">
        <v>1854</v>
      </c>
      <c r="AD147" s="1068" t="s">
        <v>1854</v>
      </c>
      <c r="AE147" s="1068" t="s">
        <v>1854</v>
      </c>
      <c r="AF147" s="1068" t="s">
        <v>1854</v>
      </c>
      <c r="AG147" s="1068" t="s">
        <v>1854</v>
      </c>
      <c r="AH147" s="1068" t="s">
        <v>1854</v>
      </c>
      <c r="AI147" s="1069">
        <f t="shared" si="2"/>
        <v>1</v>
      </c>
      <c r="AJ147" s="1070" t="s">
        <v>986</v>
      </c>
      <c r="AK147" s="1070" t="s">
        <v>964</v>
      </c>
      <c r="AL147" s="1444" t="s">
        <v>976</v>
      </c>
      <c r="AM147" s="1071" t="s">
        <v>1967</v>
      </c>
      <c r="AN147" s="1065" t="s">
        <v>2031</v>
      </c>
      <c r="AO147" s="1065" t="s">
        <v>4699</v>
      </c>
      <c r="AP147" s="1083">
        <v>1</v>
      </c>
      <c r="AQ147" s="836" t="s">
        <v>966</v>
      </c>
      <c r="AR147" s="1074" t="s">
        <v>1814</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961</v>
      </c>
      <c r="CE147" s="1088" t="s">
        <v>961</v>
      </c>
      <c r="CF147" s="1088" t="s">
        <v>961</v>
      </c>
      <c r="CG147" s="1088" t="s">
        <v>961</v>
      </c>
      <c r="CH147" s="1089" t="s">
        <v>961</v>
      </c>
      <c r="CI147" s="1092" t="s">
        <v>1854</v>
      </c>
      <c r="CJ147" s="1090" t="s">
        <v>1854</v>
      </c>
      <c r="CK147" s="1090" t="s">
        <v>1854</v>
      </c>
      <c r="CL147" s="1090" t="s">
        <v>1854</v>
      </c>
      <c r="CM147" s="1091" t="s">
        <v>1854</v>
      </c>
      <c r="CN147" s="1092" t="s">
        <v>1854</v>
      </c>
      <c r="CO147" s="1090" t="s">
        <v>1854</v>
      </c>
      <c r="CP147" s="1090" t="s">
        <v>1854</v>
      </c>
      <c r="CQ147" s="1090" t="s">
        <v>1854</v>
      </c>
      <c r="CR147" s="1091" t="s">
        <v>1854</v>
      </c>
      <c r="CS147" s="1082" t="s">
        <v>1854</v>
      </c>
      <c r="CT147" s="1083" t="s">
        <v>1854</v>
      </c>
      <c r="CU147" s="1083" t="s">
        <v>1854</v>
      </c>
      <c r="CV147" s="1083" t="s">
        <v>1854</v>
      </c>
      <c r="CW147" s="1086" t="s">
        <v>1854</v>
      </c>
      <c r="CX147" s="1082" t="s">
        <v>1854</v>
      </c>
      <c r="CY147" s="1083" t="s">
        <v>1854</v>
      </c>
      <c r="CZ147" s="1083" t="s">
        <v>1854</v>
      </c>
      <c r="DA147" s="1083" t="s">
        <v>1854</v>
      </c>
      <c r="DB147" s="1086" t="s">
        <v>1854</v>
      </c>
      <c r="DC147" s="1090" t="s">
        <v>1854</v>
      </c>
      <c r="DD147" s="1090" t="s">
        <v>1854</v>
      </c>
      <c r="DE147" s="1090" t="s">
        <v>1854</v>
      </c>
      <c r="DF147" s="1090" t="s">
        <v>1854</v>
      </c>
      <c r="DG147" s="1091" t="s">
        <v>1854</v>
      </c>
      <c r="DH147" s="1092" t="s">
        <v>1854</v>
      </c>
      <c r="DI147" s="1083" t="s">
        <v>1854</v>
      </c>
      <c r="DJ147" s="1083" t="s">
        <v>1854</v>
      </c>
      <c r="DK147" s="1083" t="s">
        <v>1854</v>
      </c>
      <c r="DL147" s="1086" t="s">
        <v>1854</v>
      </c>
      <c r="DM147" s="1094">
        <v>-0.19800000000000001</v>
      </c>
      <c r="DN147" s="1095" t="s">
        <v>1854</v>
      </c>
      <c r="DO147" s="1095" t="s">
        <v>1854</v>
      </c>
      <c r="DP147" s="1096" t="s">
        <v>1854</v>
      </c>
      <c r="DQ147" s="1095">
        <v>0.17499999999999999</v>
      </c>
      <c r="DR147" s="1095" t="s">
        <v>1854</v>
      </c>
      <c r="DS147" s="1095" t="s">
        <v>1854</v>
      </c>
      <c r="DT147" s="1096" t="s">
        <v>1854</v>
      </c>
      <c r="DU147" s="1088" t="s">
        <v>1854</v>
      </c>
      <c r="DV147" s="1097">
        <v>1</v>
      </c>
      <c r="DW147" s="1098" t="s">
        <v>1854</v>
      </c>
    </row>
    <row r="148" spans="1:127" s="399" customFormat="1" ht="15.75" customHeight="1">
      <c r="A148" s="1100" t="s">
        <v>989</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2414</v>
      </c>
      <c r="V148" s="1102" t="s">
        <v>2415</v>
      </c>
      <c r="W148" s="1102" t="s">
        <v>1801</v>
      </c>
      <c r="X148" s="1103" t="s">
        <v>2416</v>
      </c>
      <c r="Y148" s="1104" t="s">
        <v>687</v>
      </c>
      <c r="Z148" s="1105" t="s">
        <v>2417</v>
      </c>
      <c r="AA148" s="1106" t="s">
        <v>1854</v>
      </c>
      <c r="AB148" s="1107" t="s">
        <v>1854</v>
      </c>
      <c r="AC148" s="1107">
        <v>1</v>
      </c>
      <c r="AD148" s="1107" t="s">
        <v>1854</v>
      </c>
      <c r="AE148" s="1107" t="s">
        <v>1854</v>
      </c>
      <c r="AF148" s="1107" t="s">
        <v>1854</v>
      </c>
      <c r="AG148" s="1107" t="s">
        <v>1854</v>
      </c>
      <c r="AH148" s="1107" t="s">
        <v>1854</v>
      </c>
      <c r="AI148" s="1108">
        <f t="shared" si="2"/>
        <v>1</v>
      </c>
      <c r="AJ148" s="1109" t="s">
        <v>986</v>
      </c>
      <c r="AK148" s="1109" t="s">
        <v>964</v>
      </c>
      <c r="AL148" s="1109" t="s">
        <v>965</v>
      </c>
      <c r="AM148" s="1110" t="s">
        <v>1971</v>
      </c>
      <c r="AN148" s="1021" t="s">
        <v>2090</v>
      </c>
      <c r="AO148" s="1021" t="s">
        <v>4405</v>
      </c>
      <c r="AP148" s="1317">
        <v>2</v>
      </c>
      <c r="AQ148" s="1079" t="s">
        <v>977</v>
      </c>
      <c r="AR148" s="1112" t="s">
        <v>687</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961</v>
      </c>
      <c r="CE148" s="1122" t="s">
        <v>961</v>
      </c>
      <c r="CF148" s="1122" t="s">
        <v>961</v>
      </c>
      <c r="CG148" s="1122" t="s">
        <v>961</v>
      </c>
      <c r="CH148" s="1123" t="s">
        <v>961</v>
      </c>
      <c r="CI148" s="1078" t="s">
        <v>1854</v>
      </c>
      <c r="CJ148" s="1079" t="s">
        <v>1854</v>
      </c>
      <c r="CK148" s="1079" t="s">
        <v>1854</v>
      </c>
      <c r="CL148" s="1079" t="s">
        <v>1854</v>
      </c>
      <c r="CM148" s="1120" t="s">
        <v>1854</v>
      </c>
      <c r="CN148" s="1078">
        <v>2.75</v>
      </c>
      <c r="CO148" s="1079">
        <v>3</v>
      </c>
      <c r="CP148" s="1079">
        <v>3.4</v>
      </c>
      <c r="CQ148" s="1079">
        <v>3.6</v>
      </c>
      <c r="CR148" s="1120">
        <v>4</v>
      </c>
      <c r="CS148" s="1078" t="s">
        <v>1854</v>
      </c>
      <c r="CT148" s="1079" t="s">
        <v>1854</v>
      </c>
      <c r="CU148" s="1079" t="s">
        <v>1854</v>
      </c>
      <c r="CV148" s="1079" t="s">
        <v>1854</v>
      </c>
      <c r="CW148" s="1120" t="s">
        <v>1854</v>
      </c>
      <c r="CX148" s="1078" t="s">
        <v>1854</v>
      </c>
      <c r="CY148" s="1079" t="s">
        <v>1854</v>
      </c>
      <c r="CZ148" s="1079" t="s">
        <v>1854</v>
      </c>
      <c r="DA148" s="1079" t="s">
        <v>1854</v>
      </c>
      <c r="DB148" s="1120" t="s">
        <v>1854</v>
      </c>
      <c r="DC148" s="1079">
        <v>1.3</v>
      </c>
      <c r="DD148" s="1079">
        <v>1.25</v>
      </c>
      <c r="DE148" s="1079">
        <v>1.2</v>
      </c>
      <c r="DF148" s="1079">
        <v>1.17</v>
      </c>
      <c r="DG148" s="1120">
        <v>1.1499999999999999</v>
      </c>
      <c r="DH148" s="1078" t="s">
        <v>1854</v>
      </c>
      <c r="DI148" s="1079" t="s">
        <v>1854</v>
      </c>
      <c r="DJ148" s="1079" t="s">
        <v>1854</v>
      </c>
      <c r="DK148" s="1079" t="s">
        <v>1854</v>
      </c>
      <c r="DL148" s="1120" t="s">
        <v>1854</v>
      </c>
      <c r="DM148" s="1124">
        <v>-2.5230000000000001</v>
      </c>
      <c r="DN148" s="1125" t="s">
        <v>1854</v>
      </c>
      <c r="DO148" s="1125" t="s">
        <v>1854</v>
      </c>
      <c r="DP148" s="1126" t="s">
        <v>1854</v>
      </c>
      <c r="DQ148" s="1125">
        <v>2.5230000000000001</v>
      </c>
      <c r="DR148" s="1125" t="s">
        <v>1854</v>
      </c>
      <c r="DS148" s="1125" t="s">
        <v>1854</v>
      </c>
      <c r="DT148" s="1126" t="s">
        <v>1854</v>
      </c>
      <c r="DU148" s="1122" t="s">
        <v>1854</v>
      </c>
      <c r="DV148" s="1127">
        <v>1</v>
      </c>
      <c r="DW148" s="1128" t="s">
        <v>1854</v>
      </c>
    </row>
    <row r="149" spans="1:127" s="399" customFormat="1" ht="15.75" customHeight="1">
      <c r="A149" s="1100" t="s">
        <v>989</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2419</v>
      </c>
      <c r="V149" s="1102" t="s">
        <v>2420</v>
      </c>
      <c r="W149" s="1102" t="s">
        <v>1801</v>
      </c>
      <c r="X149" s="1103" t="s">
        <v>2421</v>
      </c>
      <c r="Y149" s="1104" t="s">
        <v>691</v>
      </c>
      <c r="Z149" s="1105" t="s">
        <v>2422</v>
      </c>
      <c r="AA149" s="1106" t="s">
        <v>1854</v>
      </c>
      <c r="AB149" s="1107" t="s">
        <v>1854</v>
      </c>
      <c r="AC149" s="1107">
        <v>1</v>
      </c>
      <c r="AD149" s="1107" t="s">
        <v>1854</v>
      </c>
      <c r="AE149" s="1107" t="s">
        <v>1854</v>
      </c>
      <c r="AF149" s="1107" t="s">
        <v>1854</v>
      </c>
      <c r="AG149" s="1107" t="s">
        <v>1854</v>
      </c>
      <c r="AH149" s="1107" t="s">
        <v>1854</v>
      </c>
      <c r="AI149" s="1108">
        <f t="shared" si="2"/>
        <v>1</v>
      </c>
      <c r="AJ149" s="1109" t="s">
        <v>986</v>
      </c>
      <c r="AK149" s="1109" t="s">
        <v>964</v>
      </c>
      <c r="AL149" s="1109" t="s">
        <v>965</v>
      </c>
      <c r="AM149" s="1110" t="s">
        <v>691</v>
      </c>
      <c r="AN149" s="1021" t="s">
        <v>2090</v>
      </c>
      <c r="AO149" s="1021" t="s">
        <v>4714</v>
      </c>
      <c r="AP149" s="1317">
        <v>2</v>
      </c>
      <c r="AQ149" s="1079" t="s">
        <v>977</v>
      </c>
      <c r="AR149" s="1112" t="s">
        <v>691</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961</v>
      </c>
      <c r="CE149" s="1122" t="s">
        <v>961</v>
      </c>
      <c r="CF149" s="1122" t="s">
        <v>961</v>
      </c>
      <c r="CG149" s="1122" t="s">
        <v>961</v>
      </c>
      <c r="CH149" s="1123" t="s">
        <v>961</v>
      </c>
      <c r="CI149" s="1078">
        <v>98</v>
      </c>
      <c r="CJ149" s="1079">
        <v>98</v>
      </c>
      <c r="CK149" s="1079">
        <v>98</v>
      </c>
      <c r="CL149" s="1079">
        <v>98</v>
      </c>
      <c r="CM149" s="1120">
        <v>98</v>
      </c>
      <c r="CN149" s="1078">
        <v>41.6</v>
      </c>
      <c r="CO149" s="1079">
        <v>41.6</v>
      </c>
      <c r="CP149" s="1079">
        <v>41.6</v>
      </c>
      <c r="CQ149" s="1079">
        <v>41.6</v>
      </c>
      <c r="CR149" s="1120">
        <v>41.6</v>
      </c>
      <c r="CS149" s="1078" t="s">
        <v>1854</v>
      </c>
      <c r="CT149" s="1079" t="s">
        <v>1854</v>
      </c>
      <c r="CU149" s="1079" t="s">
        <v>1854</v>
      </c>
      <c r="CV149" s="1079" t="s">
        <v>1854</v>
      </c>
      <c r="CW149" s="1120" t="s">
        <v>1854</v>
      </c>
      <c r="CX149" s="1078" t="s">
        <v>1854</v>
      </c>
      <c r="CY149" s="1079" t="s">
        <v>1854</v>
      </c>
      <c r="CZ149" s="1079" t="s">
        <v>1854</v>
      </c>
      <c r="DA149" s="1079" t="s">
        <v>1854</v>
      </c>
      <c r="DB149" s="1120" t="s">
        <v>1854</v>
      </c>
      <c r="DC149" s="1079">
        <v>11.83</v>
      </c>
      <c r="DD149" s="1079">
        <v>11.46</v>
      </c>
      <c r="DE149" s="1079">
        <v>11.11</v>
      </c>
      <c r="DF149" s="1079">
        <v>10.82</v>
      </c>
      <c r="DG149" s="1120">
        <v>9.42</v>
      </c>
      <c r="DH149" s="1078" t="s">
        <v>4713</v>
      </c>
      <c r="DI149" s="1079" t="s">
        <v>4713</v>
      </c>
      <c r="DJ149" s="1079" t="s">
        <v>4713</v>
      </c>
      <c r="DK149" s="1079" t="s">
        <v>4713</v>
      </c>
      <c r="DL149" s="1120" t="s">
        <v>4713</v>
      </c>
      <c r="DM149" s="1124">
        <v>-0.36499999999999999</v>
      </c>
      <c r="DN149" s="1125" t="s">
        <v>1854</v>
      </c>
      <c r="DO149" s="1125" t="s">
        <v>1854</v>
      </c>
      <c r="DP149" s="1126">
        <v>-0.877</v>
      </c>
      <c r="DQ149" s="1125">
        <v>0.29899999999999999</v>
      </c>
      <c r="DR149" s="1125" t="s">
        <v>1854</v>
      </c>
      <c r="DS149" s="1125" t="s">
        <v>1854</v>
      </c>
      <c r="DT149" s="1126">
        <v>0.874</v>
      </c>
      <c r="DU149" s="1122" t="s">
        <v>1854</v>
      </c>
      <c r="DV149" s="1127">
        <v>1</v>
      </c>
      <c r="DW149" s="1128" t="s">
        <v>1854</v>
      </c>
    </row>
    <row r="150" spans="1:127" s="399" customFormat="1" ht="15.75" customHeight="1">
      <c r="A150" s="1100" t="s">
        <v>989</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2424</v>
      </c>
      <c r="V150" s="1102" t="s">
        <v>2425</v>
      </c>
      <c r="W150" s="1102" t="s">
        <v>1819</v>
      </c>
      <c r="X150" s="1103" t="s">
        <v>2426</v>
      </c>
      <c r="Y150" s="1104" t="s">
        <v>491</v>
      </c>
      <c r="Z150" s="1105" t="s">
        <v>2427</v>
      </c>
      <c r="AA150" s="1106">
        <v>1</v>
      </c>
      <c r="AB150" s="1107" t="s">
        <v>1854</v>
      </c>
      <c r="AC150" s="1107" t="s">
        <v>1854</v>
      </c>
      <c r="AD150" s="1107" t="s">
        <v>1854</v>
      </c>
      <c r="AE150" s="1107" t="s">
        <v>1854</v>
      </c>
      <c r="AF150" s="1107" t="s">
        <v>1854</v>
      </c>
      <c r="AG150" s="1107" t="s">
        <v>1854</v>
      </c>
      <c r="AH150" s="1107" t="s">
        <v>1854</v>
      </c>
      <c r="AI150" s="1108">
        <f t="shared" si="2"/>
        <v>1</v>
      </c>
      <c r="AJ150" s="1109" t="s">
        <v>963</v>
      </c>
      <c r="AK150" s="1109" t="s">
        <v>1854</v>
      </c>
      <c r="AL150" s="1109" t="s">
        <v>1854</v>
      </c>
      <c r="AM150" s="1110" t="s">
        <v>2428</v>
      </c>
      <c r="AN150" s="1021" t="s">
        <v>269</v>
      </c>
      <c r="AO150" s="1021" t="s">
        <v>4700</v>
      </c>
      <c r="AP150" s="1317">
        <v>1</v>
      </c>
      <c r="AQ150" s="1079" t="s">
        <v>977</v>
      </c>
      <c r="AR150" s="1112" t="s">
        <v>491</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1854</v>
      </c>
      <c r="CE150" s="1122" t="s">
        <v>1854</v>
      </c>
      <c r="CF150" s="1122" t="s">
        <v>1854</v>
      </c>
      <c r="CG150" s="1122" t="s">
        <v>1854</v>
      </c>
      <c r="CH150" s="1123" t="s">
        <v>1854</v>
      </c>
      <c r="CI150" s="1078" t="s">
        <v>1854</v>
      </c>
      <c r="CJ150" s="1079" t="s">
        <v>1854</v>
      </c>
      <c r="CK150" s="1079" t="s">
        <v>1854</v>
      </c>
      <c r="CL150" s="1079" t="s">
        <v>1854</v>
      </c>
      <c r="CM150" s="1120" t="s">
        <v>1854</v>
      </c>
      <c r="CN150" s="1078" t="s">
        <v>1854</v>
      </c>
      <c r="CO150" s="1079" t="s">
        <v>1854</v>
      </c>
      <c r="CP150" s="1079" t="s">
        <v>1854</v>
      </c>
      <c r="CQ150" s="1079" t="s">
        <v>1854</v>
      </c>
      <c r="CR150" s="1120" t="s">
        <v>1854</v>
      </c>
      <c r="CS150" s="1078" t="s">
        <v>1854</v>
      </c>
      <c r="CT150" s="1079" t="s">
        <v>1854</v>
      </c>
      <c r="CU150" s="1079" t="s">
        <v>1854</v>
      </c>
      <c r="CV150" s="1079" t="s">
        <v>1854</v>
      </c>
      <c r="CW150" s="1120" t="s">
        <v>1854</v>
      </c>
      <c r="CX150" s="1078" t="s">
        <v>1854</v>
      </c>
      <c r="CY150" s="1079" t="s">
        <v>1854</v>
      </c>
      <c r="CZ150" s="1079" t="s">
        <v>1854</v>
      </c>
      <c r="DA150" s="1079" t="s">
        <v>1854</v>
      </c>
      <c r="DB150" s="1120" t="s">
        <v>1854</v>
      </c>
      <c r="DC150" s="1079" t="s">
        <v>1854</v>
      </c>
      <c r="DD150" s="1079" t="s">
        <v>1854</v>
      </c>
      <c r="DE150" s="1079" t="s">
        <v>1854</v>
      </c>
      <c r="DF150" s="1079" t="s">
        <v>1854</v>
      </c>
      <c r="DG150" s="1120" t="s">
        <v>1854</v>
      </c>
      <c r="DH150" s="1078" t="s">
        <v>1854</v>
      </c>
      <c r="DI150" s="1079" t="s">
        <v>1854</v>
      </c>
      <c r="DJ150" s="1079" t="s">
        <v>1854</v>
      </c>
      <c r="DK150" s="1079" t="s">
        <v>1854</v>
      </c>
      <c r="DL150" s="1120" t="s">
        <v>1854</v>
      </c>
      <c r="DM150" s="1124" t="s">
        <v>1854</v>
      </c>
      <c r="DN150" s="1125" t="s">
        <v>1854</v>
      </c>
      <c r="DO150" s="1125" t="s">
        <v>1854</v>
      </c>
      <c r="DP150" s="1126" t="s">
        <v>1854</v>
      </c>
      <c r="DQ150" s="1125" t="s">
        <v>1854</v>
      </c>
      <c r="DR150" s="1125" t="s">
        <v>1854</v>
      </c>
      <c r="DS150" s="1125" t="s">
        <v>1854</v>
      </c>
      <c r="DT150" s="1126" t="s">
        <v>1854</v>
      </c>
      <c r="DU150" s="1122" t="s">
        <v>1854</v>
      </c>
      <c r="DV150" s="1127">
        <v>1</v>
      </c>
      <c r="DW150" s="1128" t="s">
        <v>1854</v>
      </c>
    </row>
    <row r="151" spans="1:127" s="399" customFormat="1" ht="15.75" customHeight="1">
      <c r="A151" s="1100" t="s">
        <v>989</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2430</v>
      </c>
      <c r="V151" s="1102" t="s">
        <v>2425</v>
      </c>
      <c r="W151" s="1102" t="s">
        <v>1819</v>
      </c>
      <c r="X151" s="1103" t="s">
        <v>2431</v>
      </c>
      <c r="Y151" s="1104" t="s">
        <v>794</v>
      </c>
      <c r="Z151" s="1105" t="s">
        <v>2432</v>
      </c>
      <c r="AA151" s="1106" t="s">
        <v>1854</v>
      </c>
      <c r="AB151" s="1107" t="s">
        <v>1854</v>
      </c>
      <c r="AC151" s="1107">
        <v>1</v>
      </c>
      <c r="AD151" s="1107" t="s">
        <v>1854</v>
      </c>
      <c r="AE151" s="1107" t="s">
        <v>1854</v>
      </c>
      <c r="AF151" s="1107" t="s">
        <v>1854</v>
      </c>
      <c r="AG151" s="1107" t="s">
        <v>1854</v>
      </c>
      <c r="AH151" s="1107" t="s">
        <v>1854</v>
      </c>
      <c r="AI151" s="1108">
        <f t="shared" si="2"/>
        <v>1</v>
      </c>
      <c r="AJ151" s="1109" t="s">
        <v>963</v>
      </c>
      <c r="AK151" s="1109" t="s">
        <v>1854</v>
      </c>
      <c r="AL151" s="1109" t="s">
        <v>1854</v>
      </c>
      <c r="AM151" s="1110" t="s">
        <v>1971</v>
      </c>
      <c r="AN151" s="1021" t="s">
        <v>269</v>
      </c>
      <c r="AO151" s="1021" t="s">
        <v>4700</v>
      </c>
      <c r="AP151" s="1317">
        <v>2</v>
      </c>
      <c r="AQ151" s="1079" t="s">
        <v>977</v>
      </c>
      <c r="AR151" s="1112" t="s">
        <v>794</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1854</v>
      </c>
      <c r="CE151" s="1122" t="s">
        <v>1854</v>
      </c>
      <c r="CF151" s="1122" t="s">
        <v>1854</v>
      </c>
      <c r="CG151" s="1122" t="s">
        <v>1854</v>
      </c>
      <c r="CH151" s="1123" t="s">
        <v>1854</v>
      </c>
      <c r="CI151" s="1078" t="s">
        <v>1854</v>
      </c>
      <c r="CJ151" s="1079" t="s">
        <v>1854</v>
      </c>
      <c r="CK151" s="1079" t="s">
        <v>1854</v>
      </c>
      <c r="CL151" s="1079" t="s">
        <v>1854</v>
      </c>
      <c r="CM151" s="1120" t="s">
        <v>1854</v>
      </c>
      <c r="CN151" s="1078" t="s">
        <v>1854</v>
      </c>
      <c r="CO151" s="1079" t="s">
        <v>1854</v>
      </c>
      <c r="CP151" s="1079" t="s">
        <v>1854</v>
      </c>
      <c r="CQ151" s="1079" t="s">
        <v>1854</v>
      </c>
      <c r="CR151" s="1120" t="s">
        <v>1854</v>
      </c>
      <c r="CS151" s="1078" t="s">
        <v>1854</v>
      </c>
      <c r="CT151" s="1079" t="s">
        <v>1854</v>
      </c>
      <c r="CU151" s="1079" t="s">
        <v>1854</v>
      </c>
      <c r="CV151" s="1079" t="s">
        <v>1854</v>
      </c>
      <c r="CW151" s="1120" t="s">
        <v>1854</v>
      </c>
      <c r="CX151" s="1078" t="s">
        <v>1854</v>
      </c>
      <c r="CY151" s="1079" t="s">
        <v>1854</v>
      </c>
      <c r="CZ151" s="1079" t="s">
        <v>1854</v>
      </c>
      <c r="DA151" s="1079" t="s">
        <v>1854</v>
      </c>
      <c r="DB151" s="1120" t="s">
        <v>1854</v>
      </c>
      <c r="DC151" s="1079" t="s">
        <v>1854</v>
      </c>
      <c r="DD151" s="1079" t="s">
        <v>1854</v>
      </c>
      <c r="DE151" s="1079" t="s">
        <v>1854</v>
      </c>
      <c r="DF151" s="1079" t="s">
        <v>1854</v>
      </c>
      <c r="DG151" s="1120" t="s">
        <v>1854</v>
      </c>
      <c r="DH151" s="1078" t="s">
        <v>1854</v>
      </c>
      <c r="DI151" s="1079" t="s">
        <v>1854</v>
      </c>
      <c r="DJ151" s="1079" t="s">
        <v>1854</v>
      </c>
      <c r="DK151" s="1079" t="s">
        <v>1854</v>
      </c>
      <c r="DL151" s="1120" t="s">
        <v>1854</v>
      </c>
      <c r="DM151" s="1124" t="s">
        <v>1854</v>
      </c>
      <c r="DN151" s="1125" t="s">
        <v>1854</v>
      </c>
      <c r="DO151" s="1125" t="s">
        <v>1854</v>
      </c>
      <c r="DP151" s="1126" t="s">
        <v>1854</v>
      </c>
      <c r="DQ151" s="1125" t="s">
        <v>1854</v>
      </c>
      <c r="DR151" s="1125" t="s">
        <v>1854</v>
      </c>
      <c r="DS151" s="1125" t="s">
        <v>1854</v>
      </c>
      <c r="DT151" s="1126" t="s">
        <v>1854</v>
      </c>
      <c r="DU151" s="1122" t="s">
        <v>1854</v>
      </c>
      <c r="DV151" s="1127">
        <v>1</v>
      </c>
      <c r="DW151" s="1128" t="s">
        <v>1854</v>
      </c>
    </row>
    <row r="152" spans="1:127" s="399" customFormat="1" ht="15.75" customHeight="1">
      <c r="A152" s="1100" t="s">
        <v>989</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2434</v>
      </c>
      <c r="V152" s="1102" t="s">
        <v>2399</v>
      </c>
      <c r="W152" s="1102" t="s">
        <v>1801</v>
      </c>
      <c r="X152" s="1103" t="s">
        <v>2435</v>
      </c>
      <c r="Y152" s="1104" t="s">
        <v>154</v>
      </c>
      <c r="Z152" s="1105" t="s">
        <v>2436</v>
      </c>
      <c r="AA152" s="1106" t="s">
        <v>1854</v>
      </c>
      <c r="AB152" s="1107">
        <v>1</v>
      </c>
      <c r="AC152" s="1107" t="s">
        <v>1854</v>
      </c>
      <c r="AD152" s="1107" t="s">
        <v>1854</v>
      </c>
      <c r="AE152" s="1107" t="s">
        <v>1854</v>
      </c>
      <c r="AF152" s="1107" t="s">
        <v>1854</v>
      </c>
      <c r="AG152" s="1107" t="s">
        <v>1854</v>
      </c>
      <c r="AH152" s="1107" t="s">
        <v>1854</v>
      </c>
      <c r="AI152" s="1108">
        <f t="shared" si="2"/>
        <v>1</v>
      </c>
      <c r="AJ152" s="1109" t="s">
        <v>986</v>
      </c>
      <c r="AK152" s="1109" t="s">
        <v>964</v>
      </c>
      <c r="AL152" s="1109" t="s">
        <v>965</v>
      </c>
      <c r="AM152" s="1110" t="s">
        <v>1832</v>
      </c>
      <c r="AN152" s="1021" t="s">
        <v>2090</v>
      </c>
      <c r="AO152" s="1021" t="s">
        <v>4702</v>
      </c>
      <c r="AP152" s="1317">
        <v>1</v>
      </c>
      <c r="AQ152" s="1079" t="s">
        <v>977</v>
      </c>
      <c r="AR152" s="1112" t="s">
        <v>154</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961</v>
      </c>
      <c r="CE152" s="1122" t="s">
        <v>961</v>
      </c>
      <c r="CF152" s="1122" t="s">
        <v>961</v>
      </c>
      <c r="CG152" s="1122" t="s">
        <v>961</v>
      </c>
      <c r="CH152" s="1123" t="s">
        <v>961</v>
      </c>
      <c r="CI152" s="1078" t="s">
        <v>1854</v>
      </c>
      <c r="CJ152" s="1079" t="s">
        <v>1854</v>
      </c>
      <c r="CK152" s="1079" t="s">
        <v>1854</v>
      </c>
      <c r="CL152" s="1079" t="s">
        <v>1854</v>
      </c>
      <c r="CM152" s="1120" t="s">
        <v>1854</v>
      </c>
      <c r="CN152" s="1078">
        <v>198.6</v>
      </c>
      <c r="CO152" s="1079">
        <v>198.6</v>
      </c>
      <c r="CP152" s="1079">
        <v>198.6</v>
      </c>
      <c r="CQ152" s="1079">
        <v>198.6</v>
      </c>
      <c r="CR152" s="1120">
        <v>198.6</v>
      </c>
      <c r="CS152" s="1218">
        <v>151.9</v>
      </c>
      <c r="CT152" s="1220">
        <v>147.1</v>
      </c>
      <c r="CU152" s="1220">
        <v>142.4</v>
      </c>
      <c r="CV152" s="1220">
        <v>137.9</v>
      </c>
      <c r="CW152" s="1221">
        <v>133.4</v>
      </c>
      <c r="CX152" s="1078" t="s">
        <v>1854</v>
      </c>
      <c r="CY152" s="1079" t="s">
        <v>1854</v>
      </c>
      <c r="CZ152" s="1079" t="s">
        <v>1854</v>
      </c>
      <c r="DA152" s="1079" t="s">
        <v>1854</v>
      </c>
      <c r="DB152" s="1120" t="s">
        <v>1854</v>
      </c>
      <c r="DC152" s="1079">
        <v>127.1</v>
      </c>
      <c r="DD152" s="1079">
        <v>122.7</v>
      </c>
      <c r="DE152" s="1079">
        <v>118.7</v>
      </c>
      <c r="DF152" s="1079">
        <v>114.3</v>
      </c>
      <c r="DG152" s="1120">
        <v>110</v>
      </c>
      <c r="DH152" s="1078" t="s">
        <v>1854</v>
      </c>
      <c r="DI152" s="1079" t="s">
        <v>1854</v>
      </c>
      <c r="DJ152" s="1079" t="s">
        <v>1854</v>
      </c>
      <c r="DK152" s="1079" t="s">
        <v>1854</v>
      </c>
      <c r="DL152" s="1120" t="s">
        <v>1854</v>
      </c>
      <c r="DM152" s="1124">
        <v>-0.14899999999999999</v>
      </c>
      <c r="DN152" s="1125" t="s">
        <v>1854</v>
      </c>
      <c r="DO152" s="1125" t="s">
        <v>1854</v>
      </c>
      <c r="DP152" s="1126" t="s">
        <v>1854</v>
      </c>
      <c r="DQ152" s="1125">
        <v>9.8000000000000004E-2</v>
      </c>
      <c r="DR152" s="1125" t="s">
        <v>1854</v>
      </c>
      <c r="DS152" s="1125" t="s">
        <v>1854</v>
      </c>
      <c r="DT152" s="1126" t="s">
        <v>1854</v>
      </c>
      <c r="DU152" s="1122" t="s">
        <v>1854</v>
      </c>
      <c r="DV152" s="1127">
        <v>1</v>
      </c>
      <c r="DW152" s="1128" t="s">
        <v>1854</v>
      </c>
    </row>
    <row r="153" spans="1:127" s="399" customFormat="1" ht="15.75" customHeight="1">
      <c r="A153" s="1100" t="s">
        <v>989</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2438</v>
      </c>
      <c r="V153" s="1102" t="s">
        <v>2399</v>
      </c>
      <c r="W153" s="1102" t="s">
        <v>1819</v>
      </c>
      <c r="X153" s="1103" t="s">
        <v>2439</v>
      </c>
      <c r="Y153" s="1104" t="s">
        <v>160</v>
      </c>
      <c r="Z153" s="1105" t="s">
        <v>2440</v>
      </c>
      <c r="AA153" s="1106" t="s">
        <v>1854</v>
      </c>
      <c r="AB153" s="1107">
        <v>1</v>
      </c>
      <c r="AC153" s="1107" t="s">
        <v>1854</v>
      </c>
      <c r="AD153" s="1107" t="s">
        <v>1854</v>
      </c>
      <c r="AE153" s="1107" t="s">
        <v>1854</v>
      </c>
      <c r="AF153" s="1107" t="s">
        <v>1854</v>
      </c>
      <c r="AG153" s="1107" t="s">
        <v>1854</v>
      </c>
      <c r="AH153" s="1107" t="s">
        <v>1854</v>
      </c>
      <c r="AI153" s="1108">
        <f t="shared" si="2"/>
        <v>1</v>
      </c>
      <c r="AJ153" s="1109" t="s">
        <v>983</v>
      </c>
      <c r="AK153" s="1109" t="s">
        <v>964</v>
      </c>
      <c r="AL153" s="1109" t="s">
        <v>965</v>
      </c>
      <c r="AM153" s="1110" t="s">
        <v>1827</v>
      </c>
      <c r="AN153" s="1021" t="s">
        <v>269</v>
      </c>
      <c r="AO153" s="1021" t="s">
        <v>4701</v>
      </c>
      <c r="AP153" s="1317">
        <v>2</v>
      </c>
      <c r="AQ153" s="1079" t="s">
        <v>977</v>
      </c>
      <c r="AR153" s="1112" t="s">
        <v>160</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961</v>
      </c>
      <c r="CE153" s="1122" t="s">
        <v>961</v>
      </c>
      <c r="CF153" s="1122" t="s">
        <v>961</v>
      </c>
      <c r="CG153" s="1122" t="s">
        <v>961</v>
      </c>
      <c r="CH153" s="1123" t="s">
        <v>961</v>
      </c>
      <c r="CI153" s="1078" t="s">
        <v>1854</v>
      </c>
      <c r="CJ153" s="1079" t="s">
        <v>1854</v>
      </c>
      <c r="CK153" s="1079" t="s">
        <v>1854</v>
      </c>
      <c r="CL153" s="1079" t="s">
        <v>1854</v>
      </c>
      <c r="CM153" s="1120" t="s">
        <v>1854</v>
      </c>
      <c r="CN153" s="1078">
        <v>12.74</v>
      </c>
      <c r="CO153" s="1079">
        <v>12.74</v>
      </c>
      <c r="CP153" s="1079">
        <v>12.74</v>
      </c>
      <c r="CQ153" s="1079">
        <v>12.74</v>
      </c>
      <c r="CR153" s="1120">
        <v>12.74</v>
      </c>
      <c r="CS153" s="1216">
        <v>7.64</v>
      </c>
      <c r="CT153" s="1217">
        <v>6.43</v>
      </c>
      <c r="CU153" s="1217">
        <v>5.23</v>
      </c>
      <c r="CV153" s="1217">
        <v>4.0199999999999996</v>
      </c>
      <c r="CW153" s="1219">
        <v>2.81</v>
      </c>
      <c r="CX153" s="1078" t="s">
        <v>1854</v>
      </c>
      <c r="CY153" s="1079" t="s">
        <v>1854</v>
      </c>
      <c r="CZ153" s="1079" t="s">
        <v>1854</v>
      </c>
      <c r="DA153" s="1079" t="s">
        <v>1854</v>
      </c>
      <c r="DB153" s="1120" t="s">
        <v>1854</v>
      </c>
      <c r="DC153" s="1079" t="s">
        <v>1854</v>
      </c>
      <c r="DD153" s="1079" t="s">
        <v>1854</v>
      </c>
      <c r="DE153" s="1079" t="s">
        <v>1854</v>
      </c>
      <c r="DF153" s="1079" t="s">
        <v>1854</v>
      </c>
      <c r="DG153" s="1120" t="s">
        <v>1854</v>
      </c>
      <c r="DH153" s="1078" t="s">
        <v>1854</v>
      </c>
      <c r="DI153" s="1079" t="s">
        <v>1854</v>
      </c>
      <c r="DJ153" s="1079" t="s">
        <v>1854</v>
      </c>
      <c r="DK153" s="1079" t="s">
        <v>1854</v>
      </c>
      <c r="DL153" s="1120" t="s">
        <v>1854</v>
      </c>
      <c r="DM153" s="1124">
        <v>-1.72</v>
      </c>
      <c r="DN153" s="1125" t="s">
        <v>1854</v>
      </c>
      <c r="DO153" s="1125" t="s">
        <v>1854</v>
      </c>
      <c r="DP153" s="1126" t="s">
        <v>1854</v>
      </c>
      <c r="DQ153" s="1125" t="s">
        <v>1854</v>
      </c>
      <c r="DR153" s="1125" t="s">
        <v>1854</v>
      </c>
      <c r="DS153" s="1125" t="s">
        <v>1854</v>
      </c>
      <c r="DT153" s="1126" t="s">
        <v>1854</v>
      </c>
      <c r="DU153" s="1122" t="s">
        <v>1854</v>
      </c>
      <c r="DV153" s="1127">
        <v>1</v>
      </c>
      <c r="DW153" s="1128" t="s">
        <v>1854</v>
      </c>
    </row>
    <row r="154" spans="1:127" s="399" customFormat="1" ht="15.75" customHeight="1">
      <c r="A154" s="1100" t="s">
        <v>989</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2442</v>
      </c>
      <c r="V154" s="1102" t="s">
        <v>2415</v>
      </c>
      <c r="W154" s="1102" t="s">
        <v>1801</v>
      </c>
      <c r="X154" s="1103" t="s">
        <v>2443</v>
      </c>
      <c r="Y154" s="1104" t="s">
        <v>698</v>
      </c>
      <c r="Z154" s="1105" t="s">
        <v>2444</v>
      </c>
      <c r="AA154" s="1106" t="s">
        <v>1854</v>
      </c>
      <c r="AB154" s="1107" t="s">
        <v>1854</v>
      </c>
      <c r="AC154" s="1107">
        <v>1</v>
      </c>
      <c r="AD154" s="1107" t="s">
        <v>1854</v>
      </c>
      <c r="AE154" s="1107" t="s">
        <v>1854</v>
      </c>
      <c r="AF154" s="1107" t="s">
        <v>1854</v>
      </c>
      <c r="AG154" s="1107" t="s">
        <v>1854</v>
      </c>
      <c r="AH154" s="1107" t="s">
        <v>1854</v>
      </c>
      <c r="AI154" s="1108">
        <f t="shared" si="2"/>
        <v>1</v>
      </c>
      <c r="AJ154" s="1109" t="s">
        <v>983</v>
      </c>
      <c r="AK154" s="1109" t="s">
        <v>964</v>
      </c>
      <c r="AL154" s="1109" t="s">
        <v>965</v>
      </c>
      <c r="AM154" s="1110" t="s">
        <v>1832</v>
      </c>
      <c r="AN154" s="1021" t="s">
        <v>2090</v>
      </c>
      <c r="AO154" s="1021" t="s">
        <v>4715</v>
      </c>
      <c r="AP154" s="1317">
        <v>2</v>
      </c>
      <c r="AQ154" s="1079" t="s">
        <v>977</v>
      </c>
      <c r="AR154" s="1112" t="s">
        <v>698</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961</v>
      </c>
      <c r="CE154" s="1122" t="s">
        <v>961</v>
      </c>
      <c r="CF154" s="1122" t="s">
        <v>961</v>
      </c>
      <c r="CG154" s="1122" t="s">
        <v>961</v>
      </c>
      <c r="CH154" s="1123" t="s">
        <v>961</v>
      </c>
      <c r="CI154" s="1078" t="s">
        <v>1854</v>
      </c>
      <c r="CJ154" s="1079" t="s">
        <v>1854</v>
      </c>
      <c r="CK154" s="1079" t="s">
        <v>1854</v>
      </c>
      <c r="CL154" s="1079" t="s">
        <v>1854</v>
      </c>
      <c r="CM154" s="1120" t="s">
        <v>1854</v>
      </c>
      <c r="CN154" s="1078" t="s">
        <v>1854</v>
      </c>
      <c r="CO154" s="1079" t="s">
        <v>1854</v>
      </c>
      <c r="CP154" s="1079" t="s">
        <v>1854</v>
      </c>
      <c r="CQ154" s="1079" t="s">
        <v>1854</v>
      </c>
      <c r="CR154" s="1120" t="s">
        <v>1854</v>
      </c>
      <c r="CS154" s="1078" t="s">
        <v>1854</v>
      </c>
      <c r="CT154" s="1079" t="s">
        <v>1854</v>
      </c>
      <c r="CU154" s="1079" t="s">
        <v>1854</v>
      </c>
      <c r="CV154" s="1079" t="s">
        <v>1854</v>
      </c>
      <c r="CW154" s="1120" t="s">
        <v>1854</v>
      </c>
      <c r="CX154" s="1078" t="s">
        <v>1854</v>
      </c>
      <c r="CY154" s="1079" t="s">
        <v>1854</v>
      </c>
      <c r="CZ154" s="1079" t="s">
        <v>1854</v>
      </c>
      <c r="DA154" s="1079" t="s">
        <v>1854</v>
      </c>
      <c r="DB154" s="1120" t="s">
        <v>1854</v>
      </c>
      <c r="DC154" s="1079" t="s">
        <v>1854</v>
      </c>
      <c r="DD154" s="1079" t="s">
        <v>1854</v>
      </c>
      <c r="DE154" s="1079" t="s">
        <v>1854</v>
      </c>
      <c r="DF154" s="1079" t="s">
        <v>1854</v>
      </c>
      <c r="DG154" s="1120" t="s">
        <v>1854</v>
      </c>
      <c r="DH154" s="1078" t="s">
        <v>1854</v>
      </c>
      <c r="DI154" s="1079" t="s">
        <v>1854</v>
      </c>
      <c r="DJ154" s="1079" t="s">
        <v>1854</v>
      </c>
      <c r="DK154" s="1079" t="s">
        <v>1854</v>
      </c>
      <c r="DL154" s="1120" t="s">
        <v>1854</v>
      </c>
      <c r="DM154" s="1124">
        <v>-0.32200000000000001</v>
      </c>
      <c r="DN154" s="1125" t="s">
        <v>1854</v>
      </c>
      <c r="DO154" s="1125" t="s">
        <v>1854</v>
      </c>
      <c r="DP154" s="1126" t="s">
        <v>1854</v>
      </c>
      <c r="DQ154" s="1125" t="s">
        <v>1854</v>
      </c>
      <c r="DR154" s="1125" t="s">
        <v>1854</v>
      </c>
      <c r="DS154" s="1125" t="s">
        <v>1854</v>
      </c>
      <c r="DT154" s="1126" t="s">
        <v>1854</v>
      </c>
      <c r="DU154" s="1122" t="s">
        <v>1854</v>
      </c>
      <c r="DV154" s="1127">
        <v>1</v>
      </c>
      <c r="DW154" s="1128" t="s">
        <v>1854</v>
      </c>
    </row>
    <row r="155" spans="1:127" s="399" customFormat="1" ht="15.75" customHeight="1">
      <c r="A155" s="1100" t="s">
        <v>989</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2446</v>
      </c>
      <c r="V155" s="1102" t="s">
        <v>2420</v>
      </c>
      <c r="W155" s="1102" t="s">
        <v>1801</v>
      </c>
      <c r="X155" s="1103" t="s">
        <v>2447</v>
      </c>
      <c r="Y155" s="1104" t="s">
        <v>1016</v>
      </c>
      <c r="Z155" s="1105" t="s">
        <v>2448</v>
      </c>
      <c r="AA155" s="1106" t="s">
        <v>1854</v>
      </c>
      <c r="AB155" s="1107">
        <v>0.16</v>
      </c>
      <c r="AC155" s="1107">
        <v>0.84</v>
      </c>
      <c r="AD155" s="1107" t="s">
        <v>1854</v>
      </c>
      <c r="AE155" s="1107" t="s">
        <v>1854</v>
      </c>
      <c r="AF155" s="1107" t="s">
        <v>1854</v>
      </c>
      <c r="AG155" s="1107" t="s">
        <v>1854</v>
      </c>
      <c r="AH155" s="1107" t="s">
        <v>1854</v>
      </c>
      <c r="AI155" s="1108">
        <f t="shared" si="2"/>
        <v>1</v>
      </c>
      <c r="AJ155" s="1109" t="s">
        <v>983</v>
      </c>
      <c r="AK155" s="1109" t="s">
        <v>964</v>
      </c>
      <c r="AL155" s="1109" t="s">
        <v>965</v>
      </c>
      <c r="AM155" s="1110" t="s">
        <v>2449</v>
      </c>
      <c r="AN155" s="1021" t="s">
        <v>269</v>
      </c>
      <c r="AO155" s="1021" t="s">
        <v>2362</v>
      </c>
      <c r="AP155" s="1317">
        <v>2</v>
      </c>
      <c r="AQ155" s="1079" t="s">
        <v>966</v>
      </c>
      <c r="AR155" s="1112" t="s">
        <v>1016</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961</v>
      </c>
      <c r="CE155" s="1122" t="s">
        <v>961</v>
      </c>
      <c r="CF155" s="1122" t="s">
        <v>961</v>
      </c>
      <c r="CG155" s="1122" t="s">
        <v>961</v>
      </c>
      <c r="CH155" s="1123" t="s">
        <v>961</v>
      </c>
      <c r="CI155" s="1078" t="s">
        <v>1854</v>
      </c>
      <c r="CJ155" s="1079" t="s">
        <v>1854</v>
      </c>
      <c r="CK155" s="1079" t="s">
        <v>1854</v>
      </c>
      <c r="CL155" s="1079" t="s">
        <v>1854</v>
      </c>
      <c r="CM155" s="1120" t="s">
        <v>1854</v>
      </c>
      <c r="CN155" s="1078" t="s">
        <v>1854</v>
      </c>
      <c r="CO155" s="1079" t="s">
        <v>1854</v>
      </c>
      <c r="CP155" s="1079" t="s">
        <v>1854</v>
      </c>
      <c r="CQ155" s="1079" t="s">
        <v>1854</v>
      </c>
      <c r="CR155" s="1120" t="s">
        <v>1854</v>
      </c>
      <c r="CS155" s="1078">
        <v>99</v>
      </c>
      <c r="CT155" s="1079">
        <v>99</v>
      </c>
      <c r="CU155" s="1079">
        <v>99</v>
      </c>
      <c r="CV155" s="1079">
        <v>99</v>
      </c>
      <c r="CW155" s="1120">
        <v>99</v>
      </c>
      <c r="CX155" s="1078" t="s">
        <v>1854</v>
      </c>
      <c r="CY155" s="1079" t="s">
        <v>1854</v>
      </c>
      <c r="CZ155" s="1079" t="s">
        <v>1854</v>
      </c>
      <c r="DA155" s="1079" t="s">
        <v>1854</v>
      </c>
      <c r="DB155" s="1120" t="s">
        <v>1854</v>
      </c>
      <c r="DC155" s="1079" t="s">
        <v>1854</v>
      </c>
      <c r="DD155" s="1079" t="s">
        <v>1854</v>
      </c>
      <c r="DE155" s="1079" t="s">
        <v>1854</v>
      </c>
      <c r="DF155" s="1079" t="s">
        <v>1854</v>
      </c>
      <c r="DG155" s="1120" t="s">
        <v>1854</v>
      </c>
      <c r="DH155" s="1078" t="s">
        <v>1854</v>
      </c>
      <c r="DI155" s="1079" t="s">
        <v>1854</v>
      </c>
      <c r="DJ155" s="1079" t="s">
        <v>1854</v>
      </c>
      <c r="DK155" s="1079" t="s">
        <v>1854</v>
      </c>
      <c r="DL155" s="1120" t="s">
        <v>1854</v>
      </c>
      <c r="DM155" s="1124">
        <v>-0.59699999999999998</v>
      </c>
      <c r="DN155" s="1125" t="s">
        <v>1854</v>
      </c>
      <c r="DO155" s="1125" t="s">
        <v>1854</v>
      </c>
      <c r="DP155" s="1126" t="s">
        <v>1854</v>
      </c>
      <c r="DQ155" s="1125" t="s">
        <v>1854</v>
      </c>
      <c r="DR155" s="1125" t="s">
        <v>1854</v>
      </c>
      <c r="DS155" s="1125" t="s">
        <v>1854</v>
      </c>
      <c r="DT155" s="1126" t="s">
        <v>1854</v>
      </c>
      <c r="DU155" s="1122" t="s">
        <v>1854</v>
      </c>
      <c r="DV155" s="1127">
        <v>1</v>
      </c>
      <c r="DW155" s="1128" t="s">
        <v>1854</v>
      </c>
    </row>
    <row r="156" spans="1:127" s="399" customFormat="1" ht="15.75" customHeight="1">
      <c r="A156" s="1100" t="s">
        <v>989</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2451</v>
      </c>
      <c r="V156" s="1102" t="s">
        <v>2452</v>
      </c>
      <c r="W156" s="1102" t="s">
        <v>1819</v>
      </c>
      <c r="X156" s="1103" t="s">
        <v>2453</v>
      </c>
      <c r="Y156" s="1104" t="s">
        <v>2454</v>
      </c>
      <c r="Z156" s="1105" t="s">
        <v>2455</v>
      </c>
      <c r="AA156" s="1106" t="s">
        <v>1854</v>
      </c>
      <c r="AB156" s="1107" t="s">
        <v>1854</v>
      </c>
      <c r="AC156" s="1107" t="s">
        <v>1854</v>
      </c>
      <c r="AD156" s="1107" t="s">
        <v>1854</v>
      </c>
      <c r="AE156" s="1107">
        <v>1</v>
      </c>
      <c r="AF156" s="1107" t="s">
        <v>1854</v>
      </c>
      <c r="AG156" s="1107" t="s">
        <v>1854</v>
      </c>
      <c r="AH156" s="1107" t="s">
        <v>1854</v>
      </c>
      <c r="AI156" s="1108">
        <f t="shared" si="2"/>
        <v>1</v>
      </c>
      <c r="AJ156" s="1109" t="s">
        <v>963</v>
      </c>
      <c r="AK156" s="1109" t="s">
        <v>1854</v>
      </c>
      <c r="AL156" s="1109" t="s">
        <v>1854</v>
      </c>
      <c r="AM156" s="1110" t="s">
        <v>2030</v>
      </c>
      <c r="AN156" s="1021" t="s">
        <v>990</v>
      </c>
      <c r="AO156" s="1021" t="s">
        <v>2456</v>
      </c>
      <c r="AP156" s="836">
        <v>1</v>
      </c>
      <c r="AQ156" s="1079" t="s">
        <v>966</v>
      </c>
      <c r="AR156" s="1112" t="s">
        <v>1854</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989</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2457</v>
      </c>
      <c r="V157" s="1102" t="s">
        <v>2452</v>
      </c>
      <c r="W157" s="1102" t="s">
        <v>1819</v>
      </c>
      <c r="X157" s="1103" t="s">
        <v>2458</v>
      </c>
      <c r="Y157" s="1104" t="s">
        <v>2459</v>
      </c>
      <c r="Z157" s="1105" t="s">
        <v>2460</v>
      </c>
      <c r="AA157" s="1106" t="s">
        <v>1854</v>
      </c>
      <c r="AB157" s="1107" t="s">
        <v>1854</v>
      </c>
      <c r="AC157" s="1107" t="s">
        <v>1854</v>
      </c>
      <c r="AD157" s="1107" t="s">
        <v>1854</v>
      </c>
      <c r="AE157" s="1107">
        <v>1</v>
      </c>
      <c r="AF157" s="1107" t="s">
        <v>1854</v>
      </c>
      <c r="AG157" s="1107" t="s">
        <v>1854</v>
      </c>
      <c r="AH157" s="1107" t="s">
        <v>1854</v>
      </c>
      <c r="AI157" s="1108">
        <f t="shared" si="2"/>
        <v>1</v>
      </c>
      <c r="AJ157" s="1109" t="s">
        <v>963</v>
      </c>
      <c r="AK157" s="1109" t="s">
        <v>1854</v>
      </c>
      <c r="AL157" s="1109" t="s">
        <v>1854</v>
      </c>
      <c r="AM157" s="1110" t="s">
        <v>2313</v>
      </c>
      <c r="AN157" s="1021" t="s">
        <v>269</v>
      </c>
      <c r="AO157" s="1021" t="s">
        <v>2461</v>
      </c>
      <c r="AP157" s="836">
        <v>1</v>
      </c>
      <c r="AQ157" s="1079" t="s">
        <v>966</v>
      </c>
      <c r="AR157" s="1112" t="s">
        <v>1854</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989</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2462</v>
      </c>
      <c r="V158" s="1102" t="s">
        <v>2463</v>
      </c>
      <c r="W158" s="1102" t="s">
        <v>1819</v>
      </c>
      <c r="X158" s="1103" t="s">
        <v>2464</v>
      </c>
      <c r="Y158" s="1104" t="s">
        <v>2465</v>
      </c>
      <c r="Z158" s="1105" t="s">
        <v>2466</v>
      </c>
      <c r="AA158" s="1106" t="s">
        <v>1854</v>
      </c>
      <c r="AB158" s="1107" t="s">
        <v>1854</v>
      </c>
      <c r="AC158" s="1107" t="s">
        <v>1854</v>
      </c>
      <c r="AD158" s="1107" t="s">
        <v>1854</v>
      </c>
      <c r="AE158" s="1107">
        <v>1</v>
      </c>
      <c r="AF158" s="1107" t="s">
        <v>1854</v>
      </c>
      <c r="AG158" s="1107" t="s">
        <v>1854</v>
      </c>
      <c r="AH158" s="1107" t="s">
        <v>1854</v>
      </c>
      <c r="AI158" s="1108">
        <f t="shared" si="2"/>
        <v>1</v>
      </c>
      <c r="AJ158" s="1109" t="s">
        <v>963</v>
      </c>
      <c r="AK158" s="1109" t="s">
        <v>1854</v>
      </c>
      <c r="AL158" s="1109" t="s">
        <v>1854</v>
      </c>
      <c r="AM158" s="1110" t="s">
        <v>1859</v>
      </c>
      <c r="AN158" s="1021" t="s">
        <v>990</v>
      </c>
      <c r="AO158" s="1021" t="s">
        <v>2467</v>
      </c>
      <c r="AP158" s="836">
        <v>2</v>
      </c>
      <c r="AQ158" s="1079" t="s">
        <v>977</v>
      </c>
      <c r="AR158" s="1112" t="s">
        <v>1854</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989</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2468</v>
      </c>
      <c r="V159" s="1102" t="s">
        <v>2399</v>
      </c>
      <c r="W159" s="1102" t="s">
        <v>1819</v>
      </c>
      <c r="X159" s="1103" t="s">
        <v>2469</v>
      </c>
      <c r="Y159" s="1104" t="s">
        <v>2470</v>
      </c>
      <c r="Z159" s="1105" t="s">
        <v>4737</v>
      </c>
      <c r="AA159" s="1106" t="s">
        <v>1854</v>
      </c>
      <c r="AB159" s="1107">
        <v>1</v>
      </c>
      <c r="AC159" s="1107" t="s">
        <v>1854</v>
      </c>
      <c r="AD159" s="1107" t="s">
        <v>1854</v>
      </c>
      <c r="AE159" s="1107" t="s">
        <v>1854</v>
      </c>
      <c r="AF159" s="1107" t="s">
        <v>1854</v>
      </c>
      <c r="AG159" s="1107" t="s">
        <v>1854</v>
      </c>
      <c r="AH159" s="1107" t="s">
        <v>1854</v>
      </c>
      <c r="AI159" s="1108">
        <f t="shared" si="2"/>
        <v>1</v>
      </c>
      <c r="AJ159" s="1109" t="s">
        <v>986</v>
      </c>
      <c r="AK159" s="1109" t="s">
        <v>964</v>
      </c>
      <c r="AL159" s="1109" t="s">
        <v>965</v>
      </c>
      <c r="AM159" s="1110" t="s">
        <v>2150</v>
      </c>
      <c r="AN159" s="1021" t="s">
        <v>990</v>
      </c>
      <c r="AO159" s="1021" t="s">
        <v>2472</v>
      </c>
      <c r="AP159" s="836">
        <v>1</v>
      </c>
      <c r="AQ159" s="1079" t="s">
        <v>977</v>
      </c>
      <c r="AR159" s="1112" t="s">
        <v>1854</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989</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2473</v>
      </c>
      <c r="V160" s="1102" t="s">
        <v>2474</v>
      </c>
      <c r="W160" s="1102" t="s">
        <v>1819</v>
      </c>
      <c r="X160" s="1103" t="s">
        <v>2475</v>
      </c>
      <c r="Y160" s="1104" t="s">
        <v>2476</v>
      </c>
      <c r="Z160" s="1105" t="s">
        <v>2477</v>
      </c>
      <c r="AA160" s="1106" t="s">
        <v>1854</v>
      </c>
      <c r="AB160" s="1107" t="s">
        <v>1854</v>
      </c>
      <c r="AC160" s="1107" t="s">
        <v>1854</v>
      </c>
      <c r="AD160" s="1107" t="s">
        <v>1854</v>
      </c>
      <c r="AE160" s="1107">
        <v>1</v>
      </c>
      <c r="AF160" s="1107" t="s">
        <v>1854</v>
      </c>
      <c r="AG160" s="1107" t="s">
        <v>1854</v>
      </c>
      <c r="AH160" s="1107" t="s">
        <v>1854</v>
      </c>
      <c r="AI160" s="1108">
        <f t="shared" si="2"/>
        <v>1</v>
      </c>
      <c r="AJ160" s="1109" t="s">
        <v>963</v>
      </c>
      <c r="AK160" s="1109" t="s">
        <v>1854</v>
      </c>
      <c r="AL160" s="1109" t="s">
        <v>1854</v>
      </c>
      <c r="AM160" s="1110" t="s">
        <v>2030</v>
      </c>
      <c r="AN160" s="1021" t="s">
        <v>990</v>
      </c>
      <c r="AO160" s="1021" t="s">
        <v>2478</v>
      </c>
      <c r="AP160" s="836">
        <v>1</v>
      </c>
      <c r="AQ160" s="1079" t="s">
        <v>966</v>
      </c>
      <c r="AR160" s="1112" t="s">
        <v>1854</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989</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2479</v>
      </c>
      <c r="V161" s="1102" t="s">
        <v>2452</v>
      </c>
      <c r="W161" s="1102" t="s">
        <v>1819</v>
      </c>
      <c r="X161" s="1103" t="s">
        <v>2480</v>
      </c>
      <c r="Y161" s="1104" t="s">
        <v>2481</v>
      </c>
      <c r="Z161" s="1105" t="s">
        <v>2482</v>
      </c>
      <c r="AA161" s="1106" t="s">
        <v>1854</v>
      </c>
      <c r="AB161" s="1107" t="s">
        <v>1854</v>
      </c>
      <c r="AC161" s="1107" t="s">
        <v>1854</v>
      </c>
      <c r="AD161" s="1107" t="s">
        <v>1854</v>
      </c>
      <c r="AE161" s="1107">
        <v>1</v>
      </c>
      <c r="AF161" s="1107" t="s">
        <v>1854</v>
      </c>
      <c r="AG161" s="1107" t="s">
        <v>1854</v>
      </c>
      <c r="AH161" s="1107" t="s">
        <v>1854</v>
      </c>
      <c r="AI161" s="1108">
        <f t="shared" si="2"/>
        <v>1</v>
      </c>
      <c r="AJ161" s="1109" t="s">
        <v>963</v>
      </c>
      <c r="AK161" s="1109" t="s">
        <v>1854</v>
      </c>
      <c r="AL161" s="1109" t="s">
        <v>1854</v>
      </c>
      <c r="AM161" s="1110" t="s">
        <v>2030</v>
      </c>
      <c r="AN161" s="1021" t="s">
        <v>269</v>
      </c>
      <c r="AO161" s="1021" t="s">
        <v>2483</v>
      </c>
      <c r="AP161" s="836">
        <v>2</v>
      </c>
      <c r="AQ161" s="1079" t="s">
        <v>977</v>
      </c>
      <c r="AR161" s="1112" t="s">
        <v>1854</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989</v>
      </c>
      <c r="B162" s="1060">
        <v>153</v>
      </c>
      <c r="C162" s="1021"/>
      <c r="D162" s="1021" t="s">
        <v>2011</v>
      </c>
      <c r="E162" s="1021"/>
      <c r="F162" s="1021"/>
      <c r="G162" s="1021"/>
      <c r="H162" s="1021"/>
      <c r="I162" s="1021"/>
      <c r="J162" s="1021"/>
      <c r="K162" s="1021"/>
      <c r="L162" s="1021"/>
      <c r="M162" s="1060"/>
      <c r="N162" s="1021"/>
      <c r="O162" s="1021"/>
      <c r="P162" s="1021"/>
      <c r="Q162" s="1021"/>
      <c r="R162" s="1021"/>
      <c r="S162" s="1021"/>
      <c r="T162" s="1022"/>
      <c r="U162" s="1101" t="s">
        <v>2484</v>
      </c>
      <c r="V162" s="1102" t="s">
        <v>2485</v>
      </c>
      <c r="W162" s="1102" t="s">
        <v>1819</v>
      </c>
      <c r="X162" s="1103" t="s">
        <v>2486</v>
      </c>
      <c r="Y162" s="1104" t="s">
        <v>2487</v>
      </c>
      <c r="Z162" s="1105" t="s">
        <v>2488</v>
      </c>
      <c r="AA162" s="1106" t="s">
        <v>1854</v>
      </c>
      <c r="AB162" s="1107">
        <v>0.56999999999999995</v>
      </c>
      <c r="AC162" s="1107">
        <v>0.43</v>
      </c>
      <c r="AD162" s="1107" t="s">
        <v>1854</v>
      </c>
      <c r="AE162" s="1107" t="s">
        <v>1854</v>
      </c>
      <c r="AF162" s="1107" t="s">
        <v>1854</v>
      </c>
      <c r="AG162" s="1107" t="s">
        <v>1854</v>
      </c>
      <c r="AH162" s="1107" t="s">
        <v>1854</v>
      </c>
      <c r="AI162" s="1108">
        <f t="shared" si="2"/>
        <v>1</v>
      </c>
      <c r="AJ162" s="1109" t="s">
        <v>963</v>
      </c>
      <c r="AK162" s="1109" t="s">
        <v>1854</v>
      </c>
      <c r="AL162" s="1109" t="s">
        <v>1854</v>
      </c>
      <c r="AM162" s="1110" t="s">
        <v>2030</v>
      </c>
      <c r="AN162" s="1021" t="s">
        <v>269</v>
      </c>
      <c r="AO162" s="1021" t="s">
        <v>2489</v>
      </c>
      <c r="AP162" s="836">
        <v>1</v>
      </c>
      <c r="AQ162" s="1079" t="s">
        <v>966</v>
      </c>
      <c r="AR162" s="1112" t="s">
        <v>1854</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989</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2490</v>
      </c>
      <c r="V163" s="1102" t="s">
        <v>2452</v>
      </c>
      <c r="W163" s="1102" t="s">
        <v>1819</v>
      </c>
      <c r="X163" s="1103" t="s">
        <v>2491</v>
      </c>
      <c r="Y163" s="1104" t="s">
        <v>2492</v>
      </c>
      <c r="Z163" s="1105" t="s">
        <v>2493</v>
      </c>
      <c r="AA163" s="1106" t="s">
        <v>1854</v>
      </c>
      <c r="AB163" s="1107" t="s">
        <v>1854</v>
      </c>
      <c r="AC163" s="1107" t="s">
        <v>1854</v>
      </c>
      <c r="AD163" s="1107" t="s">
        <v>1854</v>
      </c>
      <c r="AE163" s="1107">
        <v>1</v>
      </c>
      <c r="AF163" s="1107" t="s">
        <v>1854</v>
      </c>
      <c r="AG163" s="1107" t="s">
        <v>1854</v>
      </c>
      <c r="AH163" s="1107" t="s">
        <v>1854</v>
      </c>
      <c r="AI163" s="1108">
        <f t="shared" si="2"/>
        <v>1</v>
      </c>
      <c r="AJ163" s="1109" t="s">
        <v>986</v>
      </c>
      <c r="AK163" s="1109" t="s">
        <v>964</v>
      </c>
      <c r="AL163" s="1109" t="s">
        <v>965</v>
      </c>
      <c r="AM163" s="1110" t="s">
        <v>2030</v>
      </c>
      <c r="AN163" s="1021" t="s">
        <v>269</v>
      </c>
      <c r="AO163" s="1021" t="s">
        <v>2494</v>
      </c>
      <c r="AP163" s="836">
        <v>2</v>
      </c>
      <c r="AQ163" s="1079" t="s">
        <v>977</v>
      </c>
      <c r="AR163" s="1112" t="s">
        <v>1854</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989</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2495</v>
      </c>
      <c r="V164" s="1102" t="s">
        <v>2425</v>
      </c>
      <c r="W164" s="1102" t="s">
        <v>1819</v>
      </c>
      <c r="X164" s="1103" t="s">
        <v>2496</v>
      </c>
      <c r="Y164" s="1104" t="s">
        <v>2497</v>
      </c>
      <c r="Z164" s="1105" t="s">
        <v>2498</v>
      </c>
      <c r="AA164" s="1106" t="s">
        <v>1854</v>
      </c>
      <c r="AB164" s="1107">
        <v>1</v>
      </c>
      <c r="AC164" s="1107" t="s">
        <v>1854</v>
      </c>
      <c r="AD164" s="1107" t="s">
        <v>1854</v>
      </c>
      <c r="AE164" s="1107" t="s">
        <v>1854</v>
      </c>
      <c r="AF164" s="1107" t="s">
        <v>1854</v>
      </c>
      <c r="AG164" s="1107" t="s">
        <v>1854</v>
      </c>
      <c r="AH164" s="1107" t="s">
        <v>1854</v>
      </c>
      <c r="AI164" s="1108">
        <f t="shared" si="2"/>
        <v>1</v>
      </c>
      <c r="AJ164" s="1109" t="s">
        <v>986</v>
      </c>
      <c r="AK164" s="1109" t="s">
        <v>964</v>
      </c>
      <c r="AL164" s="1109" t="s">
        <v>965</v>
      </c>
      <c r="AM164" s="1110" t="s">
        <v>1804</v>
      </c>
      <c r="AN164" s="1021" t="s">
        <v>990</v>
      </c>
      <c r="AO164" s="1021" t="s">
        <v>2499</v>
      </c>
      <c r="AP164" s="836">
        <v>0</v>
      </c>
      <c r="AQ164" s="1079" t="s">
        <v>977</v>
      </c>
      <c r="AR164" s="1112" t="s">
        <v>1854</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989</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2500</v>
      </c>
      <c r="V165" s="1102" t="s">
        <v>2394</v>
      </c>
      <c r="W165" s="1102" t="s">
        <v>1808</v>
      </c>
      <c r="X165" s="1103" t="s">
        <v>2501</v>
      </c>
      <c r="Y165" s="1104" t="s">
        <v>2502</v>
      </c>
      <c r="Z165" s="1105" t="s">
        <v>2503</v>
      </c>
      <c r="AA165" s="1106" t="s">
        <v>1854</v>
      </c>
      <c r="AB165" s="1107">
        <v>1</v>
      </c>
      <c r="AC165" s="1107" t="s">
        <v>1854</v>
      </c>
      <c r="AD165" s="1107" t="s">
        <v>1854</v>
      </c>
      <c r="AE165" s="1107" t="s">
        <v>1854</v>
      </c>
      <c r="AF165" s="1107" t="s">
        <v>1854</v>
      </c>
      <c r="AG165" s="1107" t="s">
        <v>1854</v>
      </c>
      <c r="AH165" s="1107" t="s">
        <v>1854</v>
      </c>
      <c r="AI165" s="1108">
        <f t="shared" si="2"/>
        <v>1</v>
      </c>
      <c r="AJ165" s="1109" t="s">
        <v>986</v>
      </c>
      <c r="AK165" s="1109" t="s">
        <v>964</v>
      </c>
      <c r="AL165" s="1109" t="s">
        <v>965</v>
      </c>
      <c r="AM165" s="1110" t="s">
        <v>2062</v>
      </c>
      <c r="AN165" s="1021" t="s">
        <v>387</v>
      </c>
      <c r="AO165" s="1021" t="s">
        <v>4706</v>
      </c>
      <c r="AP165" s="1317">
        <v>2</v>
      </c>
      <c r="AQ165" s="1079" t="s">
        <v>977</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989</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2505</v>
      </c>
      <c r="V166" s="1102" t="s">
        <v>2394</v>
      </c>
      <c r="W166" s="1102" t="s">
        <v>1808</v>
      </c>
      <c r="X166" s="1103" t="s">
        <v>2506</v>
      </c>
      <c r="Y166" s="1104" t="s">
        <v>2507</v>
      </c>
      <c r="Z166" s="1105" t="s">
        <v>2508</v>
      </c>
      <c r="AA166" s="1106" t="s">
        <v>1854</v>
      </c>
      <c r="AB166" s="1107">
        <v>1</v>
      </c>
      <c r="AC166" s="1107" t="s">
        <v>1854</v>
      </c>
      <c r="AD166" s="1107" t="s">
        <v>1854</v>
      </c>
      <c r="AE166" s="1107" t="s">
        <v>1854</v>
      </c>
      <c r="AF166" s="1107" t="s">
        <v>1854</v>
      </c>
      <c r="AG166" s="1107" t="s">
        <v>1854</v>
      </c>
      <c r="AH166" s="1107" t="s">
        <v>1854</v>
      </c>
      <c r="AI166" s="1108">
        <f t="shared" si="2"/>
        <v>1</v>
      </c>
      <c r="AJ166" s="1109" t="s">
        <v>986</v>
      </c>
      <c r="AK166" s="1109" t="s">
        <v>964</v>
      </c>
      <c r="AL166" s="1109" t="s">
        <v>965</v>
      </c>
      <c r="AM166" s="1110" t="s">
        <v>2062</v>
      </c>
      <c r="AN166" s="1021" t="s">
        <v>387</v>
      </c>
      <c r="AO166" s="1021" t="s">
        <v>4706</v>
      </c>
      <c r="AP166" s="1317">
        <v>2</v>
      </c>
      <c r="AQ166" s="1079" t="s">
        <v>977</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989</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2510</v>
      </c>
      <c r="V167" s="1102" t="s">
        <v>2394</v>
      </c>
      <c r="W167" s="1102" t="s">
        <v>1819</v>
      </c>
      <c r="X167" s="1103" t="s">
        <v>2511</v>
      </c>
      <c r="Y167" s="1104" t="s">
        <v>2512</v>
      </c>
      <c r="Z167" s="1105" t="s">
        <v>2513</v>
      </c>
      <c r="AA167" s="1106" t="s">
        <v>1854</v>
      </c>
      <c r="AB167" s="1107">
        <v>1</v>
      </c>
      <c r="AC167" s="1107" t="s">
        <v>1854</v>
      </c>
      <c r="AD167" s="1107" t="s">
        <v>1854</v>
      </c>
      <c r="AE167" s="1107" t="s">
        <v>1854</v>
      </c>
      <c r="AF167" s="1107" t="s">
        <v>1854</v>
      </c>
      <c r="AG167" s="1107" t="s">
        <v>1854</v>
      </c>
      <c r="AH167" s="1107" t="s">
        <v>1854</v>
      </c>
      <c r="AI167" s="1108">
        <f t="shared" si="2"/>
        <v>1</v>
      </c>
      <c r="AJ167" s="1109" t="s">
        <v>983</v>
      </c>
      <c r="AK167" s="1109" t="s">
        <v>964</v>
      </c>
      <c r="AL167" s="1109" t="s">
        <v>965</v>
      </c>
      <c r="AM167" s="1110" t="s">
        <v>1822</v>
      </c>
      <c r="AN167" s="1021" t="s">
        <v>990</v>
      </c>
      <c r="AO167" s="1021" t="s">
        <v>2514</v>
      </c>
      <c r="AP167" s="836">
        <v>3</v>
      </c>
      <c r="AQ167" s="1079" t="s">
        <v>977</v>
      </c>
      <c r="AR167" s="1112" t="s">
        <v>1854</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989</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2515</v>
      </c>
      <c r="V168" s="1102" t="s">
        <v>2399</v>
      </c>
      <c r="W168" s="1102" t="s">
        <v>1819</v>
      </c>
      <c r="X168" s="1103" t="s">
        <v>2516</v>
      </c>
      <c r="Y168" s="1104" t="s">
        <v>2517</v>
      </c>
      <c r="Z168" s="1105" t="s">
        <v>2518</v>
      </c>
      <c r="AA168" s="1106" t="s">
        <v>1854</v>
      </c>
      <c r="AB168" s="1107">
        <v>1</v>
      </c>
      <c r="AC168" s="1107" t="s">
        <v>1854</v>
      </c>
      <c r="AD168" s="1107" t="s">
        <v>1854</v>
      </c>
      <c r="AE168" s="1107" t="s">
        <v>1854</v>
      </c>
      <c r="AF168" s="1107" t="s">
        <v>1854</v>
      </c>
      <c r="AG168" s="1107" t="s">
        <v>1854</v>
      </c>
      <c r="AH168" s="1107" t="s">
        <v>1854</v>
      </c>
      <c r="AI168" s="1108">
        <f t="shared" si="2"/>
        <v>1</v>
      </c>
      <c r="AJ168" s="1109" t="s">
        <v>986</v>
      </c>
      <c r="AK168" s="1109" t="s">
        <v>964</v>
      </c>
      <c r="AL168" s="1109" t="s">
        <v>965</v>
      </c>
      <c r="AM168" s="1110" t="s">
        <v>1804</v>
      </c>
      <c r="AN168" s="1021" t="s">
        <v>2031</v>
      </c>
      <c r="AO168" s="1021" t="s">
        <v>2519</v>
      </c>
      <c r="AP168" s="836">
        <v>1</v>
      </c>
      <c r="AQ168" s="1079" t="s">
        <v>977</v>
      </c>
      <c r="AR168" s="1112" t="s">
        <v>1854</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989</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2520</v>
      </c>
      <c r="V169" s="1102" t="s">
        <v>2415</v>
      </c>
      <c r="W169" s="1102" t="s">
        <v>1819</v>
      </c>
      <c r="X169" s="1103" t="s">
        <v>2521</v>
      </c>
      <c r="Y169" s="1104" t="s">
        <v>2329</v>
      </c>
      <c r="Z169" s="1105" t="s">
        <v>2522</v>
      </c>
      <c r="AA169" s="1106" t="s">
        <v>1854</v>
      </c>
      <c r="AB169" s="1107" t="s">
        <v>1854</v>
      </c>
      <c r="AC169" s="1107">
        <v>1</v>
      </c>
      <c r="AD169" s="1107" t="s">
        <v>1854</v>
      </c>
      <c r="AE169" s="1107" t="s">
        <v>1854</v>
      </c>
      <c r="AF169" s="1107" t="s">
        <v>1854</v>
      </c>
      <c r="AG169" s="1107" t="s">
        <v>1854</v>
      </c>
      <c r="AH169" s="1107" t="s">
        <v>1854</v>
      </c>
      <c r="AI169" s="1108">
        <f t="shared" si="2"/>
        <v>1</v>
      </c>
      <c r="AJ169" s="1109" t="s">
        <v>986</v>
      </c>
      <c r="AK169" s="1109" t="s">
        <v>964</v>
      </c>
      <c r="AL169" s="1109" t="s">
        <v>965</v>
      </c>
      <c r="AM169" s="1110" t="s">
        <v>1832</v>
      </c>
      <c r="AN169" s="1021" t="s">
        <v>2090</v>
      </c>
      <c r="AO169" s="1021" t="s">
        <v>4731</v>
      </c>
      <c r="AP169" s="836">
        <v>2</v>
      </c>
      <c r="AQ169" s="1079" t="s">
        <v>977</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989</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2524</v>
      </c>
      <c r="V170" s="1102" t="s">
        <v>2415</v>
      </c>
      <c r="W170" s="1102" t="s">
        <v>1801</v>
      </c>
      <c r="X170" s="1103" t="s">
        <v>2525</v>
      </c>
      <c r="Y170" s="1104" t="s">
        <v>2011</v>
      </c>
      <c r="Z170" s="1105" t="s">
        <v>2526</v>
      </c>
      <c r="AA170" s="1106" t="s">
        <v>1854</v>
      </c>
      <c r="AB170" s="1107" t="s">
        <v>1854</v>
      </c>
      <c r="AC170" s="1107">
        <v>1</v>
      </c>
      <c r="AD170" s="1107" t="s">
        <v>1854</v>
      </c>
      <c r="AE170" s="1107" t="s">
        <v>1854</v>
      </c>
      <c r="AF170" s="1107" t="s">
        <v>1854</v>
      </c>
      <c r="AG170" s="1107" t="s">
        <v>1854</v>
      </c>
      <c r="AH170" s="1107" t="s">
        <v>1854</v>
      </c>
      <c r="AI170" s="1108">
        <f t="shared" si="2"/>
        <v>1</v>
      </c>
      <c r="AJ170" s="1109" t="s">
        <v>986</v>
      </c>
      <c r="AK170" s="1109" t="s">
        <v>964</v>
      </c>
      <c r="AL170" s="1109" t="s">
        <v>965</v>
      </c>
      <c r="AM170" s="1110" t="s">
        <v>1971</v>
      </c>
      <c r="AN170" s="1021" t="s">
        <v>2090</v>
      </c>
      <c r="AO170" s="1021" t="s">
        <v>4405</v>
      </c>
      <c r="AP170" s="836">
        <v>0</v>
      </c>
      <c r="AQ170" s="1079" t="s">
        <v>977</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989</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2528</v>
      </c>
      <c r="V171" s="1102" t="s">
        <v>2415</v>
      </c>
      <c r="W171" s="1102" t="s">
        <v>1801</v>
      </c>
      <c r="X171" s="1103" t="s">
        <v>2529</v>
      </c>
      <c r="Y171" s="1104" t="s">
        <v>2530</v>
      </c>
      <c r="Z171" s="1105" t="s">
        <v>2531</v>
      </c>
      <c r="AA171" s="1106" t="s">
        <v>1854</v>
      </c>
      <c r="AB171" s="1107" t="s">
        <v>1854</v>
      </c>
      <c r="AC171" s="1107">
        <v>1</v>
      </c>
      <c r="AD171" s="1107" t="s">
        <v>1854</v>
      </c>
      <c r="AE171" s="1107" t="s">
        <v>1854</v>
      </c>
      <c r="AF171" s="1107" t="s">
        <v>1854</v>
      </c>
      <c r="AG171" s="1107" t="s">
        <v>1854</v>
      </c>
      <c r="AH171" s="1107" t="s">
        <v>1854</v>
      </c>
      <c r="AI171" s="1108">
        <f t="shared" si="2"/>
        <v>1</v>
      </c>
      <c r="AJ171" s="1109" t="s">
        <v>986</v>
      </c>
      <c r="AK171" s="1109" t="s">
        <v>964</v>
      </c>
      <c r="AL171" s="1109" t="s">
        <v>965</v>
      </c>
      <c r="AM171" s="1110" t="s">
        <v>1971</v>
      </c>
      <c r="AN171" s="1021" t="s">
        <v>990</v>
      </c>
      <c r="AO171" s="1021" t="s">
        <v>2532</v>
      </c>
      <c r="AP171" s="836">
        <v>1</v>
      </c>
      <c r="AQ171" s="1079" t="s">
        <v>977</v>
      </c>
      <c r="AR171" s="1112" t="s">
        <v>1854</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989</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2533</v>
      </c>
      <c r="V172" s="1102" t="s">
        <v>2420</v>
      </c>
      <c r="W172" s="1102" t="s">
        <v>1819</v>
      </c>
      <c r="X172" s="1103" t="s">
        <v>2534</v>
      </c>
      <c r="Y172" s="1104" t="s">
        <v>2535</v>
      </c>
      <c r="Z172" s="1105" t="s">
        <v>2536</v>
      </c>
      <c r="AA172" s="1106">
        <v>1</v>
      </c>
      <c r="AB172" s="1107" t="s">
        <v>1854</v>
      </c>
      <c r="AC172" s="1107" t="s">
        <v>1854</v>
      </c>
      <c r="AD172" s="1107" t="s">
        <v>1854</v>
      </c>
      <c r="AE172" s="1107" t="s">
        <v>1854</v>
      </c>
      <c r="AF172" s="1107" t="s">
        <v>1854</v>
      </c>
      <c r="AG172" s="1107" t="s">
        <v>1854</v>
      </c>
      <c r="AH172" s="1107" t="s">
        <v>1854</v>
      </c>
      <c r="AI172" s="1108">
        <f t="shared" si="2"/>
        <v>1</v>
      </c>
      <c r="AJ172" s="1109" t="s">
        <v>986</v>
      </c>
      <c r="AK172" s="1109" t="s">
        <v>964</v>
      </c>
      <c r="AL172" s="1109" t="s">
        <v>965</v>
      </c>
      <c r="AM172" s="1110" t="s">
        <v>1891</v>
      </c>
      <c r="AN172" s="1021" t="s">
        <v>990</v>
      </c>
      <c r="AO172" s="1021" t="s">
        <v>2225</v>
      </c>
      <c r="AP172" s="836" t="s">
        <v>990</v>
      </c>
      <c r="AQ172" s="1079" t="s">
        <v>977</v>
      </c>
      <c r="AR172" s="1112" t="s">
        <v>1854</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989</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2537</v>
      </c>
      <c r="V173" s="1102" t="s">
        <v>2420</v>
      </c>
      <c r="W173" s="1102" t="s">
        <v>1801</v>
      </c>
      <c r="X173" s="1103" t="s">
        <v>2538</v>
      </c>
      <c r="Y173" s="1104" t="s">
        <v>2539</v>
      </c>
      <c r="Z173" s="1105" t="s">
        <v>2540</v>
      </c>
      <c r="AA173" s="1106" t="s">
        <v>1854</v>
      </c>
      <c r="AB173" s="1107" t="s">
        <v>1854</v>
      </c>
      <c r="AC173" s="1107">
        <v>1</v>
      </c>
      <c r="AD173" s="1107" t="s">
        <v>1854</v>
      </c>
      <c r="AE173" s="1107" t="s">
        <v>1854</v>
      </c>
      <c r="AF173" s="1107" t="s">
        <v>1854</v>
      </c>
      <c r="AG173" s="1107" t="s">
        <v>1854</v>
      </c>
      <c r="AH173" s="1107" t="s">
        <v>1854</v>
      </c>
      <c r="AI173" s="1108">
        <f t="shared" si="2"/>
        <v>1</v>
      </c>
      <c r="AJ173" s="1109" t="s">
        <v>986</v>
      </c>
      <c r="AK173" s="1109" t="s">
        <v>964</v>
      </c>
      <c r="AL173" s="1109" t="s">
        <v>965</v>
      </c>
      <c r="AM173" s="1110" t="s">
        <v>2019</v>
      </c>
      <c r="AN173" s="1021" t="s">
        <v>269</v>
      </c>
      <c r="AO173" s="1021" t="s">
        <v>2541</v>
      </c>
      <c r="AP173" s="836">
        <v>2</v>
      </c>
      <c r="AQ173" s="1079" t="s">
        <v>966</v>
      </c>
      <c r="AR173" s="1112" t="s">
        <v>1854</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989</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2542</v>
      </c>
      <c r="V174" s="1102" t="s">
        <v>2543</v>
      </c>
      <c r="W174" s="1102" t="s">
        <v>1819</v>
      </c>
      <c r="X174" s="1103" t="s">
        <v>2544</v>
      </c>
      <c r="Y174" s="1104" t="s">
        <v>2545</v>
      </c>
      <c r="Z174" s="1105" t="s">
        <v>2546</v>
      </c>
      <c r="AA174" s="1106">
        <v>0.122</v>
      </c>
      <c r="AB174" s="1107">
        <v>0.501</v>
      </c>
      <c r="AC174" s="1107">
        <v>0.377</v>
      </c>
      <c r="AD174" s="1107" t="s">
        <v>1854</v>
      </c>
      <c r="AE174" s="1107" t="s">
        <v>1854</v>
      </c>
      <c r="AF174" s="1107" t="s">
        <v>1854</v>
      </c>
      <c r="AG174" s="1107" t="s">
        <v>1854</v>
      </c>
      <c r="AH174" s="1107" t="s">
        <v>1854</v>
      </c>
      <c r="AI174" s="1108">
        <f t="shared" si="2"/>
        <v>1</v>
      </c>
      <c r="AJ174" s="1109" t="s">
        <v>986</v>
      </c>
      <c r="AK174" s="1109" t="s">
        <v>964</v>
      </c>
      <c r="AL174" s="1109" t="s">
        <v>965</v>
      </c>
      <c r="AM174" s="1110" t="s">
        <v>2019</v>
      </c>
      <c r="AN174" s="1021" t="s">
        <v>990</v>
      </c>
      <c r="AO174" s="1021" t="s">
        <v>2547</v>
      </c>
      <c r="AP174" s="836">
        <v>1</v>
      </c>
      <c r="AQ174" s="1079" t="s">
        <v>966</v>
      </c>
      <c r="AR174" s="1112" t="s">
        <v>1854</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989</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2548</v>
      </c>
      <c r="V175" s="1102" t="s">
        <v>2543</v>
      </c>
      <c r="W175" s="1102" t="s">
        <v>1801</v>
      </c>
      <c r="X175" s="1103" t="s">
        <v>2549</v>
      </c>
      <c r="Y175" s="1104" t="s">
        <v>2550</v>
      </c>
      <c r="Z175" s="1105" t="s">
        <v>2551</v>
      </c>
      <c r="AA175" s="1106">
        <v>0.11</v>
      </c>
      <c r="AB175" s="1107">
        <v>0.44900000000000001</v>
      </c>
      <c r="AC175" s="1107">
        <v>0.33800000000000002</v>
      </c>
      <c r="AD175" s="1107">
        <v>2.9000000000000001E-2</v>
      </c>
      <c r="AE175" s="1107">
        <v>7.3999999999999996E-2</v>
      </c>
      <c r="AF175" s="1107" t="s">
        <v>1854</v>
      </c>
      <c r="AG175" s="1107" t="s">
        <v>1854</v>
      </c>
      <c r="AH175" s="1107" t="s">
        <v>1854</v>
      </c>
      <c r="AI175" s="1108">
        <f t="shared" si="2"/>
        <v>1</v>
      </c>
      <c r="AJ175" s="1109" t="s">
        <v>986</v>
      </c>
      <c r="AK175" s="1109" t="s">
        <v>964</v>
      </c>
      <c r="AL175" s="1109" t="s">
        <v>965</v>
      </c>
      <c r="AM175" s="1110" t="s">
        <v>2045</v>
      </c>
      <c r="AN175" s="1021" t="s">
        <v>2552</v>
      </c>
      <c r="AO175" s="1021" t="s">
        <v>2553</v>
      </c>
      <c r="AP175" s="836">
        <v>0</v>
      </c>
      <c r="AQ175" s="1079" t="s">
        <v>977</v>
      </c>
      <c r="AR175" s="1112" t="s">
        <v>1854</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989</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2554</v>
      </c>
      <c r="V176" s="1102" t="s">
        <v>2543</v>
      </c>
      <c r="W176" s="1102" t="s">
        <v>1819</v>
      </c>
      <c r="X176" s="1103" t="s">
        <v>2555</v>
      </c>
      <c r="Y176" s="1104" t="s">
        <v>2556</v>
      </c>
      <c r="Z176" s="1105" t="s">
        <v>2557</v>
      </c>
      <c r="AA176" s="1106" t="s">
        <v>1854</v>
      </c>
      <c r="AB176" s="1107" t="s">
        <v>1854</v>
      </c>
      <c r="AC176" s="1107" t="s">
        <v>1854</v>
      </c>
      <c r="AD176" s="1107">
        <v>1</v>
      </c>
      <c r="AE176" s="1107" t="s">
        <v>1854</v>
      </c>
      <c r="AF176" s="1107" t="s">
        <v>1854</v>
      </c>
      <c r="AG176" s="1107" t="s">
        <v>1854</v>
      </c>
      <c r="AH176" s="1107" t="s">
        <v>1854</v>
      </c>
      <c r="AI176" s="1108">
        <f t="shared" si="2"/>
        <v>1</v>
      </c>
      <c r="AJ176" s="1109" t="s">
        <v>963</v>
      </c>
      <c r="AK176" s="1109" t="s">
        <v>1854</v>
      </c>
      <c r="AL176" s="1109" t="s">
        <v>1854</v>
      </c>
      <c r="AM176" s="1110" t="s">
        <v>718</v>
      </c>
      <c r="AN176" s="1021" t="s">
        <v>269</v>
      </c>
      <c r="AO176" s="1021" t="s">
        <v>2558</v>
      </c>
      <c r="AP176" s="836">
        <v>1</v>
      </c>
      <c r="AQ176" s="1079" t="s">
        <v>966</v>
      </c>
      <c r="AR176" s="1112" t="s">
        <v>1854</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989</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2559</v>
      </c>
      <c r="V177" s="1102" t="s">
        <v>2452</v>
      </c>
      <c r="W177" s="1102" t="s">
        <v>1819</v>
      </c>
      <c r="X177" s="1103" t="s">
        <v>2560</v>
      </c>
      <c r="Y177" s="1104" t="s">
        <v>2561</v>
      </c>
      <c r="Z177" s="1105" t="s">
        <v>2562</v>
      </c>
      <c r="AA177" s="1106" t="s">
        <v>1854</v>
      </c>
      <c r="AB177" s="1107" t="s">
        <v>1854</v>
      </c>
      <c r="AC177" s="1107" t="s">
        <v>1854</v>
      </c>
      <c r="AD177" s="1107" t="s">
        <v>1854</v>
      </c>
      <c r="AE177" s="1107">
        <v>1</v>
      </c>
      <c r="AF177" s="1107" t="s">
        <v>1854</v>
      </c>
      <c r="AG177" s="1107" t="s">
        <v>1854</v>
      </c>
      <c r="AH177" s="1107" t="s">
        <v>1854</v>
      </c>
      <c r="AI177" s="1108">
        <f t="shared" si="2"/>
        <v>1</v>
      </c>
      <c r="AJ177" s="1109" t="s">
        <v>963</v>
      </c>
      <c r="AK177" s="1109" t="s">
        <v>1854</v>
      </c>
      <c r="AL177" s="1109" t="s">
        <v>1854</v>
      </c>
      <c r="AM177" s="1110" t="s">
        <v>2030</v>
      </c>
      <c r="AN177" s="1021" t="s">
        <v>990</v>
      </c>
      <c r="AO177" s="1021" t="s">
        <v>2456</v>
      </c>
      <c r="AP177" s="836">
        <v>1</v>
      </c>
      <c r="AQ177" s="1079" t="s">
        <v>966</v>
      </c>
      <c r="AR177" s="1112" t="s">
        <v>1854</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989</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2563</v>
      </c>
      <c r="V178" s="1102" t="s">
        <v>2452</v>
      </c>
      <c r="W178" s="1102" t="s">
        <v>1819</v>
      </c>
      <c r="X178" s="1103" t="s">
        <v>2564</v>
      </c>
      <c r="Y178" s="1104" t="s">
        <v>2565</v>
      </c>
      <c r="Z178" s="1105" t="s">
        <v>2566</v>
      </c>
      <c r="AA178" s="1106" t="s">
        <v>1854</v>
      </c>
      <c r="AB178" s="1107" t="s">
        <v>1854</v>
      </c>
      <c r="AC178" s="1107" t="s">
        <v>1854</v>
      </c>
      <c r="AD178" s="1107" t="s">
        <v>1854</v>
      </c>
      <c r="AE178" s="1107">
        <v>1</v>
      </c>
      <c r="AF178" s="1107" t="s">
        <v>1854</v>
      </c>
      <c r="AG178" s="1107" t="s">
        <v>1854</v>
      </c>
      <c r="AH178" s="1107" t="s">
        <v>1854</v>
      </c>
      <c r="AI178" s="1108">
        <f t="shared" si="2"/>
        <v>1</v>
      </c>
      <c r="AJ178" s="1109" t="s">
        <v>963</v>
      </c>
      <c r="AK178" s="1109" t="s">
        <v>1854</v>
      </c>
      <c r="AL178" s="1109" t="s">
        <v>1854</v>
      </c>
      <c r="AM178" s="1110" t="s">
        <v>2313</v>
      </c>
      <c r="AN178" s="1021" t="s">
        <v>269</v>
      </c>
      <c r="AO178" s="1021" t="s">
        <v>2567</v>
      </c>
      <c r="AP178" s="836">
        <v>1</v>
      </c>
      <c r="AQ178" s="1079" t="s">
        <v>966</v>
      </c>
      <c r="AR178" s="1112" t="s">
        <v>1854</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989</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2568</v>
      </c>
      <c r="V179" s="1102" t="s">
        <v>2452</v>
      </c>
      <c r="W179" s="1102" t="s">
        <v>1819</v>
      </c>
      <c r="X179" s="1103" t="s">
        <v>2569</v>
      </c>
      <c r="Y179" s="1104" t="s">
        <v>659</v>
      </c>
      <c r="Z179" s="1105" t="s">
        <v>2570</v>
      </c>
      <c r="AA179" s="1106" t="s">
        <v>1854</v>
      </c>
      <c r="AB179" s="1107" t="s">
        <v>1854</v>
      </c>
      <c r="AC179" s="1107" t="s">
        <v>1854</v>
      </c>
      <c r="AD179" s="1107" t="s">
        <v>1854</v>
      </c>
      <c r="AE179" s="1107">
        <v>1</v>
      </c>
      <c r="AF179" s="1107" t="s">
        <v>1854</v>
      </c>
      <c r="AG179" s="1107" t="s">
        <v>1854</v>
      </c>
      <c r="AH179" s="1107" t="s">
        <v>1854</v>
      </c>
      <c r="AI179" s="1108">
        <f t="shared" si="2"/>
        <v>1</v>
      </c>
      <c r="AJ179" s="1109" t="s">
        <v>963</v>
      </c>
      <c r="AK179" s="1109" t="s">
        <v>1854</v>
      </c>
      <c r="AL179" s="1109" t="s">
        <v>1854</v>
      </c>
      <c r="AM179" s="1110" t="s">
        <v>1941</v>
      </c>
      <c r="AN179" s="1021" t="s">
        <v>269</v>
      </c>
      <c r="AO179" s="1021" t="s">
        <v>4707</v>
      </c>
      <c r="AP179" s="1317">
        <v>1</v>
      </c>
      <c r="AQ179" s="1079" t="s">
        <v>966</v>
      </c>
      <c r="AR179" s="1112" t="s">
        <v>659</v>
      </c>
      <c r="AS179" s="1113"/>
      <c r="AT179" s="1103"/>
      <c r="AU179" s="1103"/>
      <c r="AV179" s="1103"/>
      <c r="AW179" s="1114"/>
      <c r="AX179" s="1115"/>
      <c r="AY179" s="1078"/>
      <c r="AZ179" s="1079"/>
      <c r="BA179" s="1079"/>
      <c r="BB179" s="1079"/>
      <c r="BC179" s="1079"/>
      <c r="BD179" s="1079"/>
      <c r="BE179" s="1079"/>
      <c r="BF179" s="1079"/>
      <c r="BG179" s="1079"/>
      <c r="BH179" s="1079"/>
      <c r="BI179" s="1078" t="s">
        <v>4738</v>
      </c>
      <c r="BJ179" s="1079" t="s">
        <v>4739</v>
      </c>
      <c r="BK179" s="1079" t="s">
        <v>4740</v>
      </c>
      <c r="BL179" s="1079" t="s">
        <v>4741</v>
      </c>
      <c r="BM179" s="1079" t="s">
        <v>4742</v>
      </c>
      <c r="BN179" s="1078"/>
      <c r="BO179" s="1079"/>
      <c r="BP179" s="1079"/>
      <c r="BQ179" s="1079"/>
      <c r="BR179" s="1079"/>
      <c r="BS179" s="1118"/>
      <c r="BT179" s="1079"/>
      <c r="BU179" s="1079"/>
      <c r="BV179" s="1079"/>
      <c r="BW179" s="1119"/>
      <c r="BX179" s="1118"/>
      <c r="BY179" s="1079"/>
      <c r="BZ179" s="1079"/>
      <c r="CA179" s="1079"/>
      <c r="CB179" s="1119"/>
      <c r="CC179" s="1120"/>
      <c r="CD179" s="1121" t="s">
        <v>1854</v>
      </c>
      <c r="CE179" s="1122" t="s">
        <v>1854</v>
      </c>
      <c r="CF179" s="1122" t="s">
        <v>1854</v>
      </c>
      <c r="CG179" s="1122" t="s">
        <v>1854</v>
      </c>
      <c r="CH179" s="1123" t="s">
        <v>1854</v>
      </c>
      <c r="CI179" s="1078" t="s">
        <v>1854</v>
      </c>
      <c r="CJ179" s="1079" t="s">
        <v>1854</v>
      </c>
      <c r="CK179" s="1079" t="s">
        <v>1854</v>
      </c>
      <c r="CL179" s="1079" t="s">
        <v>1854</v>
      </c>
      <c r="CM179" s="1120" t="s">
        <v>1854</v>
      </c>
      <c r="CN179" s="1078" t="s">
        <v>1854</v>
      </c>
      <c r="CO179" s="1079" t="s">
        <v>1854</v>
      </c>
      <c r="CP179" s="1079" t="s">
        <v>1854</v>
      </c>
      <c r="CQ179" s="1079" t="s">
        <v>1854</v>
      </c>
      <c r="CR179" s="1120" t="s">
        <v>1854</v>
      </c>
      <c r="CS179" s="1078" t="s">
        <v>1854</v>
      </c>
      <c r="CT179" s="1079" t="s">
        <v>1854</v>
      </c>
      <c r="CU179" s="1079" t="s">
        <v>1854</v>
      </c>
      <c r="CV179" s="1079" t="s">
        <v>1854</v>
      </c>
      <c r="CW179" s="1120" t="s">
        <v>1854</v>
      </c>
      <c r="CX179" s="1078" t="s">
        <v>1854</v>
      </c>
      <c r="CY179" s="1079" t="s">
        <v>1854</v>
      </c>
      <c r="CZ179" s="1079" t="s">
        <v>1854</v>
      </c>
      <c r="DA179" s="1079" t="s">
        <v>1854</v>
      </c>
      <c r="DB179" s="1120" t="s">
        <v>1854</v>
      </c>
      <c r="DC179" s="1079" t="s">
        <v>1854</v>
      </c>
      <c r="DD179" s="1079" t="s">
        <v>1854</v>
      </c>
      <c r="DE179" s="1079" t="s">
        <v>1854</v>
      </c>
      <c r="DF179" s="1079" t="s">
        <v>1854</v>
      </c>
      <c r="DG179" s="1120" t="s">
        <v>1854</v>
      </c>
      <c r="DH179" s="1078" t="s">
        <v>1854</v>
      </c>
      <c r="DI179" s="1079" t="s">
        <v>1854</v>
      </c>
      <c r="DJ179" s="1079" t="s">
        <v>1854</v>
      </c>
      <c r="DK179" s="1079" t="s">
        <v>1854</v>
      </c>
      <c r="DL179" s="1120" t="s">
        <v>1854</v>
      </c>
      <c r="DM179" s="1124" t="s">
        <v>1854</v>
      </c>
      <c r="DN179" s="1125" t="s">
        <v>1854</v>
      </c>
      <c r="DO179" s="1125" t="s">
        <v>1854</v>
      </c>
      <c r="DP179" s="1126" t="s">
        <v>1854</v>
      </c>
      <c r="DQ179" s="1125" t="s">
        <v>1854</v>
      </c>
      <c r="DR179" s="1125" t="s">
        <v>1854</v>
      </c>
      <c r="DS179" s="1125" t="s">
        <v>1854</v>
      </c>
      <c r="DT179" s="1126" t="s">
        <v>1854</v>
      </c>
      <c r="DU179" s="1122" t="s">
        <v>1854</v>
      </c>
      <c r="DV179" s="1127">
        <v>1</v>
      </c>
      <c r="DW179" s="1128" t="s">
        <v>1854</v>
      </c>
    </row>
    <row r="180" spans="1:127" s="399" customFormat="1" ht="15.75" customHeight="1">
      <c r="A180" s="1100" t="s">
        <v>989</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2572</v>
      </c>
      <c r="V180" s="1102" t="s">
        <v>2452</v>
      </c>
      <c r="W180" s="1102" t="s">
        <v>1819</v>
      </c>
      <c r="X180" s="1103" t="s">
        <v>2573</v>
      </c>
      <c r="Y180" s="1104" t="s">
        <v>2574</v>
      </c>
      <c r="Z180" s="1105" t="s">
        <v>2575</v>
      </c>
      <c r="AA180" s="1106" t="s">
        <v>1854</v>
      </c>
      <c r="AB180" s="1107" t="s">
        <v>1854</v>
      </c>
      <c r="AC180" s="1107" t="s">
        <v>1854</v>
      </c>
      <c r="AD180" s="1107" t="s">
        <v>1854</v>
      </c>
      <c r="AE180" s="1107">
        <v>1</v>
      </c>
      <c r="AF180" s="1107" t="s">
        <v>1854</v>
      </c>
      <c r="AG180" s="1107" t="s">
        <v>1854</v>
      </c>
      <c r="AH180" s="1107" t="s">
        <v>1854</v>
      </c>
      <c r="AI180" s="1108">
        <f t="shared" si="2"/>
        <v>1</v>
      </c>
      <c r="AJ180" s="1109" t="s">
        <v>963</v>
      </c>
      <c r="AK180" s="1109" t="s">
        <v>1854</v>
      </c>
      <c r="AL180" s="1109" t="s">
        <v>1854</v>
      </c>
      <c r="AM180" s="1110" t="s">
        <v>2313</v>
      </c>
      <c r="AN180" s="1021" t="s">
        <v>1030</v>
      </c>
      <c r="AO180" s="1021" t="s">
        <v>2576</v>
      </c>
      <c r="AP180" s="1317">
        <v>0</v>
      </c>
      <c r="AQ180" s="1079" t="s">
        <v>1030</v>
      </c>
      <c r="AR180" s="1112" t="s">
        <v>1854</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989</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2577</v>
      </c>
      <c r="V181" s="1102" t="s">
        <v>2425</v>
      </c>
      <c r="W181" s="1102" t="s">
        <v>1819</v>
      </c>
      <c r="X181" s="1103" t="s">
        <v>2578</v>
      </c>
      <c r="Y181" s="1104" t="s">
        <v>2579</v>
      </c>
      <c r="Z181" s="1105" t="s">
        <v>2580</v>
      </c>
      <c r="AA181" s="1106" t="s">
        <v>1854</v>
      </c>
      <c r="AB181" s="1107">
        <v>1</v>
      </c>
      <c r="AC181" s="1107" t="s">
        <v>1854</v>
      </c>
      <c r="AD181" s="1107" t="s">
        <v>1854</v>
      </c>
      <c r="AE181" s="1107" t="s">
        <v>1854</v>
      </c>
      <c r="AF181" s="1107" t="s">
        <v>1854</v>
      </c>
      <c r="AG181" s="1107" t="s">
        <v>1854</v>
      </c>
      <c r="AH181" s="1107" t="s">
        <v>1854</v>
      </c>
      <c r="AI181" s="1108">
        <f t="shared" si="2"/>
        <v>1</v>
      </c>
      <c r="AJ181" s="1109" t="s">
        <v>983</v>
      </c>
      <c r="AK181" s="1109" t="s">
        <v>964</v>
      </c>
      <c r="AL181" s="1109" t="s">
        <v>976</v>
      </c>
      <c r="AM181" s="1110" t="s">
        <v>1822</v>
      </c>
      <c r="AN181" s="1021" t="s">
        <v>269</v>
      </c>
      <c r="AO181" s="1021" t="s">
        <v>2581</v>
      </c>
      <c r="AP181" s="836">
        <v>1</v>
      </c>
      <c r="AQ181" s="1079" t="s">
        <v>966</v>
      </c>
      <c r="AR181" s="1112" t="s">
        <v>1854</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989</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2582</v>
      </c>
      <c r="V182" s="1102" t="s">
        <v>2394</v>
      </c>
      <c r="W182" s="1102" t="s">
        <v>1819</v>
      </c>
      <c r="X182" s="1103" t="s">
        <v>2583</v>
      </c>
      <c r="Y182" s="1104" t="s">
        <v>2584</v>
      </c>
      <c r="Z182" s="1105" t="s">
        <v>2585</v>
      </c>
      <c r="AA182" s="1106" t="s">
        <v>1854</v>
      </c>
      <c r="AB182" s="1107">
        <v>1</v>
      </c>
      <c r="AC182" s="1107" t="s">
        <v>1854</v>
      </c>
      <c r="AD182" s="1107" t="s">
        <v>1854</v>
      </c>
      <c r="AE182" s="1107" t="s">
        <v>1854</v>
      </c>
      <c r="AF182" s="1107" t="s">
        <v>1854</v>
      </c>
      <c r="AG182" s="1107" t="s">
        <v>1854</v>
      </c>
      <c r="AH182" s="1107" t="s">
        <v>1854</v>
      </c>
      <c r="AI182" s="1108">
        <f t="shared" si="2"/>
        <v>1</v>
      </c>
      <c r="AJ182" s="1109" t="s">
        <v>983</v>
      </c>
      <c r="AK182" s="1109" t="s">
        <v>964</v>
      </c>
      <c r="AL182" s="1109" t="s">
        <v>965</v>
      </c>
      <c r="AM182" s="1110" t="s">
        <v>1838</v>
      </c>
      <c r="AN182" s="1021" t="s">
        <v>269</v>
      </c>
      <c r="AO182" s="1021" t="s">
        <v>2581</v>
      </c>
      <c r="AP182" s="836">
        <v>1</v>
      </c>
      <c r="AQ182" s="1079" t="s">
        <v>966</v>
      </c>
      <c r="AR182" s="1112" t="s">
        <v>1854</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989</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2586</v>
      </c>
      <c r="V183" s="1102" t="s">
        <v>2452</v>
      </c>
      <c r="W183" s="1102" t="s">
        <v>1819</v>
      </c>
      <c r="X183" s="1103" t="s">
        <v>2587</v>
      </c>
      <c r="Y183" s="1104" t="s">
        <v>2588</v>
      </c>
      <c r="Z183" s="1105" t="s">
        <v>2589</v>
      </c>
      <c r="AA183" s="1106" t="s">
        <v>1854</v>
      </c>
      <c r="AB183" s="1107">
        <v>1</v>
      </c>
      <c r="AC183" s="1107" t="s">
        <v>1854</v>
      </c>
      <c r="AD183" s="1107" t="s">
        <v>1854</v>
      </c>
      <c r="AE183" s="1107" t="s">
        <v>1854</v>
      </c>
      <c r="AF183" s="1107" t="s">
        <v>1854</v>
      </c>
      <c r="AG183" s="1107" t="s">
        <v>1854</v>
      </c>
      <c r="AH183" s="1107" t="s">
        <v>1854</v>
      </c>
      <c r="AI183" s="1108">
        <f t="shared" si="2"/>
        <v>1</v>
      </c>
      <c r="AJ183" s="1109" t="s">
        <v>983</v>
      </c>
      <c r="AK183" s="1109" t="s">
        <v>964</v>
      </c>
      <c r="AL183" s="1109" t="s">
        <v>965</v>
      </c>
      <c r="AM183" s="1110" t="s">
        <v>2590</v>
      </c>
      <c r="AN183" s="1021" t="s">
        <v>269</v>
      </c>
      <c r="AO183" s="1021" t="s">
        <v>2581</v>
      </c>
      <c r="AP183" s="836">
        <v>1</v>
      </c>
      <c r="AQ183" s="1079" t="s">
        <v>966</v>
      </c>
      <c r="AR183" s="1112" t="s">
        <v>1854</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989</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2591</v>
      </c>
      <c r="V184" s="1102" t="s">
        <v>2425</v>
      </c>
      <c r="W184" s="1102" t="s">
        <v>1819</v>
      </c>
      <c r="X184" s="1103" t="s">
        <v>2592</v>
      </c>
      <c r="Y184" s="1104" t="s">
        <v>2593</v>
      </c>
      <c r="Z184" s="1105" t="s">
        <v>2594</v>
      </c>
      <c r="AA184" s="1106" t="s">
        <v>1854</v>
      </c>
      <c r="AB184" s="1107" t="s">
        <v>1854</v>
      </c>
      <c r="AC184" s="1107">
        <v>1</v>
      </c>
      <c r="AD184" s="1107" t="s">
        <v>1854</v>
      </c>
      <c r="AE184" s="1107" t="s">
        <v>1854</v>
      </c>
      <c r="AF184" s="1107" t="s">
        <v>1854</v>
      </c>
      <c r="AG184" s="1107" t="s">
        <v>1854</v>
      </c>
      <c r="AH184" s="1107" t="s">
        <v>1854</v>
      </c>
      <c r="AI184" s="1108">
        <f t="shared" si="2"/>
        <v>1</v>
      </c>
      <c r="AJ184" s="1109" t="s">
        <v>983</v>
      </c>
      <c r="AK184" s="1109" t="s">
        <v>964</v>
      </c>
      <c r="AL184" s="1109" t="s">
        <v>976</v>
      </c>
      <c r="AM184" s="1110" t="s">
        <v>1822</v>
      </c>
      <c r="AN184" s="1021" t="s">
        <v>1030</v>
      </c>
      <c r="AO184" s="1021" t="s">
        <v>2595</v>
      </c>
      <c r="AP184" s="836">
        <v>0</v>
      </c>
      <c r="AQ184" s="1955" t="s">
        <v>966</v>
      </c>
      <c r="AR184" s="1112" t="s">
        <v>1854</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989</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2596</v>
      </c>
      <c r="V185" s="1102" t="s">
        <v>2425</v>
      </c>
      <c r="W185" s="1102" t="s">
        <v>1819</v>
      </c>
      <c r="X185" s="1103" t="s">
        <v>2597</v>
      </c>
      <c r="Y185" s="1104" t="s">
        <v>2598</v>
      </c>
      <c r="Z185" s="1105" t="s">
        <v>2599</v>
      </c>
      <c r="AA185" s="1106" t="s">
        <v>1854</v>
      </c>
      <c r="AB185" s="1107">
        <v>0.70399999999999996</v>
      </c>
      <c r="AC185" s="1107">
        <v>0.29599999999999999</v>
      </c>
      <c r="AD185" s="1107" t="s">
        <v>1854</v>
      </c>
      <c r="AE185" s="1107" t="s">
        <v>1854</v>
      </c>
      <c r="AF185" s="1107" t="s">
        <v>1854</v>
      </c>
      <c r="AG185" s="1107" t="s">
        <v>1854</v>
      </c>
      <c r="AH185" s="1107" t="s">
        <v>1854</v>
      </c>
      <c r="AI185" s="1108">
        <f t="shared" si="2"/>
        <v>1</v>
      </c>
      <c r="AJ185" s="1109" t="s">
        <v>983</v>
      </c>
      <c r="AK185" s="1109" t="s">
        <v>964</v>
      </c>
      <c r="AL185" s="1109" t="s">
        <v>965</v>
      </c>
      <c r="AM185" s="1110" t="s">
        <v>1822</v>
      </c>
      <c r="AN185" s="1021" t="s">
        <v>269</v>
      </c>
      <c r="AO185" s="1021" t="s">
        <v>2581</v>
      </c>
      <c r="AP185" s="836">
        <v>1</v>
      </c>
      <c r="AQ185" s="1079" t="s">
        <v>966</v>
      </c>
      <c r="AR185" s="1112" t="s">
        <v>1854</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989</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2600</v>
      </c>
      <c r="V186" s="1102" t="s">
        <v>2452</v>
      </c>
      <c r="W186" s="1102" t="s">
        <v>1808</v>
      </c>
      <c r="X186" s="1103" t="s">
        <v>2601</v>
      </c>
      <c r="Y186" s="1104" t="s">
        <v>2602</v>
      </c>
      <c r="Z186" s="1105" t="s">
        <v>2603</v>
      </c>
      <c r="AA186" s="1106" t="s">
        <v>1854</v>
      </c>
      <c r="AB186" s="1107" t="s">
        <v>1854</v>
      </c>
      <c r="AC186" s="1107" t="s">
        <v>1854</v>
      </c>
      <c r="AD186" s="1107" t="s">
        <v>1854</v>
      </c>
      <c r="AE186" s="1107">
        <v>1</v>
      </c>
      <c r="AF186" s="1107" t="s">
        <v>1854</v>
      </c>
      <c r="AG186" s="1107" t="s">
        <v>1854</v>
      </c>
      <c r="AH186" s="1107" t="s">
        <v>1854</v>
      </c>
      <c r="AI186" s="1108">
        <f t="shared" si="2"/>
        <v>1</v>
      </c>
      <c r="AJ186" s="1109" t="s">
        <v>963</v>
      </c>
      <c r="AK186" s="1109" t="s">
        <v>1854</v>
      </c>
      <c r="AL186" s="1109" t="s">
        <v>1854</v>
      </c>
      <c r="AM186" s="1110" t="s">
        <v>1941</v>
      </c>
      <c r="AN186" s="1021" t="s">
        <v>990</v>
      </c>
      <c r="AO186" s="1021" t="s">
        <v>2603</v>
      </c>
      <c r="AP186" s="836">
        <v>1</v>
      </c>
      <c r="AQ186" s="1079" t="s">
        <v>966</v>
      </c>
      <c r="AR186" s="1112" t="s">
        <v>1854</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989</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2604</v>
      </c>
      <c r="V187" s="1102" t="s">
        <v>1854</v>
      </c>
      <c r="W187" s="1102" t="s">
        <v>1854</v>
      </c>
      <c r="X187" s="1103" t="s">
        <v>1944</v>
      </c>
      <c r="Y187" s="1104" t="s">
        <v>1945</v>
      </c>
      <c r="Z187" s="1105" t="s">
        <v>1854</v>
      </c>
      <c r="AA187" s="1106" t="s">
        <v>1854</v>
      </c>
      <c r="AB187" s="1107" t="s">
        <v>1854</v>
      </c>
      <c r="AC187" s="1107" t="s">
        <v>1854</v>
      </c>
      <c r="AD187" s="1107" t="s">
        <v>1854</v>
      </c>
      <c r="AE187" s="1107" t="s">
        <v>1854</v>
      </c>
      <c r="AF187" s="1107" t="s">
        <v>1854</v>
      </c>
      <c r="AG187" s="1107" t="s">
        <v>1854</v>
      </c>
      <c r="AH187" s="1107" t="s">
        <v>1854</v>
      </c>
      <c r="AI187" s="1108">
        <f t="shared" si="2"/>
        <v>0</v>
      </c>
      <c r="AJ187" s="1109" t="s">
        <v>963</v>
      </c>
      <c r="AK187" s="1109" t="s">
        <v>1854</v>
      </c>
      <c r="AL187" s="1109" t="s">
        <v>1854</v>
      </c>
      <c r="AM187" s="1110" t="s">
        <v>1854</v>
      </c>
      <c r="AN187" s="1021" t="s">
        <v>1854</v>
      </c>
      <c r="AO187" s="1021" t="s">
        <v>1946</v>
      </c>
      <c r="AP187" s="836">
        <v>0</v>
      </c>
      <c r="AQ187" s="1079" t="s">
        <v>1854</v>
      </c>
      <c r="AR187" s="1112" t="s">
        <v>1854</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989</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2605</v>
      </c>
      <c r="V188" s="1102" t="s">
        <v>1854</v>
      </c>
      <c r="W188" s="1102" t="s">
        <v>1854</v>
      </c>
      <c r="X188" s="1103" t="s">
        <v>2606</v>
      </c>
      <c r="Y188" s="1104" t="s">
        <v>2056</v>
      </c>
      <c r="Z188" s="1105" t="s">
        <v>1854</v>
      </c>
      <c r="AA188" s="1106">
        <v>0.14499999999999999</v>
      </c>
      <c r="AB188" s="1107" t="s">
        <v>1854</v>
      </c>
      <c r="AC188" s="1107">
        <v>0.85499999999999998</v>
      </c>
      <c r="AD188" s="1107" t="s">
        <v>1854</v>
      </c>
      <c r="AE188" s="1107" t="s">
        <v>1854</v>
      </c>
      <c r="AF188" s="1107" t="s">
        <v>1854</v>
      </c>
      <c r="AG188" s="1107" t="s">
        <v>1854</v>
      </c>
      <c r="AH188" s="1107" t="s">
        <v>1854</v>
      </c>
      <c r="AI188" s="1108">
        <f t="shared" si="2"/>
        <v>1</v>
      </c>
      <c r="AJ188" s="1109" t="s">
        <v>983</v>
      </c>
      <c r="AK188" s="1109" t="s">
        <v>964</v>
      </c>
      <c r="AL188" s="1109" t="s">
        <v>965</v>
      </c>
      <c r="AM188" s="1110" t="s">
        <v>1854</v>
      </c>
      <c r="AN188" s="1021" t="s">
        <v>1854</v>
      </c>
      <c r="AO188" s="1021" t="s">
        <v>2607</v>
      </c>
      <c r="AP188" s="1317">
        <v>0</v>
      </c>
      <c r="AQ188" s="1079" t="s">
        <v>966</v>
      </c>
      <c r="AR188" s="1112" t="s">
        <v>1854</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989</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2608</v>
      </c>
      <c r="V189" s="1102" t="s">
        <v>1854</v>
      </c>
      <c r="W189" s="1102" t="s">
        <v>1854</v>
      </c>
      <c r="X189" s="1103" t="s">
        <v>2609</v>
      </c>
      <c r="Y189" s="1104" t="s">
        <v>2610</v>
      </c>
      <c r="Z189" s="1105" t="s">
        <v>1854</v>
      </c>
      <c r="AA189" s="1106" t="s">
        <v>1854</v>
      </c>
      <c r="AB189" s="1107" t="s">
        <v>1854</v>
      </c>
      <c r="AC189" s="1107" t="s">
        <v>1854</v>
      </c>
      <c r="AD189" s="1107" t="s">
        <v>1854</v>
      </c>
      <c r="AE189" s="1107" t="s">
        <v>1854</v>
      </c>
      <c r="AF189" s="1107" t="s">
        <v>1854</v>
      </c>
      <c r="AG189" s="1107" t="s">
        <v>1854</v>
      </c>
      <c r="AH189" s="1107" t="s">
        <v>1854</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1026</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2617</v>
      </c>
      <c r="V190" s="1063" t="s">
        <v>2618</v>
      </c>
      <c r="W190" s="1063" t="s">
        <v>1808</v>
      </c>
      <c r="X190" s="1064" t="s">
        <v>2619</v>
      </c>
      <c r="Y190" s="1065" t="s">
        <v>625</v>
      </c>
      <c r="Z190" s="1066" t="s">
        <v>2620</v>
      </c>
      <c r="AA190" s="1067" t="s">
        <v>1854</v>
      </c>
      <c r="AB190" s="1068">
        <v>1</v>
      </c>
      <c r="AC190" s="1068" t="s">
        <v>1854</v>
      </c>
      <c r="AD190" s="1068" t="s">
        <v>1854</v>
      </c>
      <c r="AE190" s="1068" t="s">
        <v>1854</v>
      </c>
      <c r="AF190" s="1068" t="s">
        <v>1854</v>
      </c>
      <c r="AG190" s="1068" t="s">
        <v>1854</v>
      </c>
      <c r="AH190" s="1068" t="s">
        <v>1854</v>
      </c>
      <c r="AI190" s="1069">
        <f t="shared" si="2"/>
        <v>1</v>
      </c>
      <c r="AJ190" s="1070" t="s">
        <v>986</v>
      </c>
      <c r="AK190" s="1070" t="s">
        <v>964</v>
      </c>
      <c r="AL190" s="1070" t="s">
        <v>965</v>
      </c>
      <c r="AM190" s="1071" t="s">
        <v>625</v>
      </c>
      <c r="AN190" s="1065" t="s">
        <v>269</v>
      </c>
      <c r="AO190" s="1065" t="s">
        <v>4699</v>
      </c>
      <c r="AP190" s="1310">
        <v>1</v>
      </c>
      <c r="AQ190" s="836" t="s">
        <v>966</v>
      </c>
      <c r="AR190" s="1074" t="s">
        <v>625</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961</v>
      </c>
      <c r="CE190" s="1088" t="s">
        <v>961</v>
      </c>
      <c r="CF190" s="1088" t="s">
        <v>961</v>
      </c>
      <c r="CG190" s="1088" t="s">
        <v>961</v>
      </c>
      <c r="CH190" s="1089" t="s">
        <v>961</v>
      </c>
      <c r="CI190" s="1092" t="s">
        <v>1854</v>
      </c>
      <c r="CJ190" s="1090" t="s">
        <v>1854</v>
      </c>
      <c r="CK190" s="1090" t="s">
        <v>1854</v>
      </c>
      <c r="CL190" s="1090" t="s">
        <v>1854</v>
      </c>
      <c r="CM190" s="1091" t="s">
        <v>1854</v>
      </c>
      <c r="CN190" s="1092">
        <v>-5</v>
      </c>
      <c r="CO190" s="1090">
        <v>-5</v>
      </c>
      <c r="CP190" s="1090">
        <v>-5</v>
      </c>
      <c r="CQ190" s="1090">
        <v>-5</v>
      </c>
      <c r="CR190" s="1091">
        <v>-5</v>
      </c>
      <c r="CS190" s="1082" t="s">
        <v>1854</v>
      </c>
      <c r="CT190" s="1083" t="s">
        <v>1854</v>
      </c>
      <c r="CU190" s="1083" t="s">
        <v>1854</v>
      </c>
      <c r="CV190" s="1083" t="s">
        <v>1854</v>
      </c>
      <c r="CW190" s="1086" t="s">
        <v>1854</v>
      </c>
      <c r="CX190" s="1082" t="s">
        <v>1854</v>
      </c>
      <c r="CY190" s="1083" t="s">
        <v>1854</v>
      </c>
      <c r="CZ190" s="1083" t="s">
        <v>1854</v>
      </c>
      <c r="DA190" s="1083" t="s">
        <v>1854</v>
      </c>
      <c r="DB190" s="1086" t="s">
        <v>1854</v>
      </c>
      <c r="DC190" s="1090">
        <v>18.8</v>
      </c>
      <c r="DD190" s="1090">
        <v>21.9</v>
      </c>
      <c r="DE190" s="1090">
        <v>24.9</v>
      </c>
      <c r="DF190" s="1090">
        <v>27.9</v>
      </c>
      <c r="DG190" s="1091">
        <v>30.8</v>
      </c>
      <c r="DH190" s="1092" t="s">
        <v>1854</v>
      </c>
      <c r="DI190" s="1083" t="s">
        <v>1854</v>
      </c>
      <c r="DJ190" s="1083" t="s">
        <v>1854</v>
      </c>
      <c r="DK190" s="1083" t="s">
        <v>1854</v>
      </c>
      <c r="DL190" s="1086" t="s">
        <v>1854</v>
      </c>
      <c r="DM190" s="1094">
        <v>-0.16</v>
      </c>
      <c r="DN190" s="1095" t="s">
        <v>1854</v>
      </c>
      <c r="DO190" s="1095" t="s">
        <v>1854</v>
      </c>
      <c r="DP190" s="1096" t="s">
        <v>1854</v>
      </c>
      <c r="DQ190" s="1095">
        <v>0.13400000000000001</v>
      </c>
      <c r="DR190" s="1095" t="s">
        <v>1854</v>
      </c>
      <c r="DS190" s="1095" t="s">
        <v>1854</v>
      </c>
      <c r="DT190" s="1096" t="s">
        <v>1854</v>
      </c>
      <c r="DU190" s="1088" t="s">
        <v>1854</v>
      </c>
      <c r="DV190" s="1097" t="s">
        <v>1854</v>
      </c>
      <c r="DW190" s="1098" t="s">
        <v>1854</v>
      </c>
    </row>
    <row r="191" spans="1:127" s="399" customFormat="1" ht="15.75" customHeight="1">
      <c r="A191" s="1057" t="s">
        <v>1026</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2621</v>
      </c>
      <c r="V191" s="1063" t="s">
        <v>2622</v>
      </c>
      <c r="W191" s="1063" t="s">
        <v>1801</v>
      </c>
      <c r="X191" s="1064" t="s">
        <v>2623</v>
      </c>
      <c r="Y191" s="1065" t="s">
        <v>1814</v>
      </c>
      <c r="Z191" s="1066" t="s">
        <v>2624</v>
      </c>
      <c r="AA191" s="1067">
        <v>1</v>
      </c>
      <c r="AB191" s="1068" t="s">
        <v>1854</v>
      </c>
      <c r="AC191" s="1068" t="s">
        <v>1854</v>
      </c>
      <c r="AD191" s="1068" t="s">
        <v>1854</v>
      </c>
      <c r="AE191" s="1068" t="s">
        <v>1854</v>
      </c>
      <c r="AF191" s="1068" t="s">
        <v>1854</v>
      </c>
      <c r="AG191" s="1068" t="s">
        <v>1854</v>
      </c>
      <c r="AH191" s="1068" t="s">
        <v>1854</v>
      </c>
      <c r="AI191" s="1069">
        <f t="shared" si="2"/>
        <v>1</v>
      </c>
      <c r="AJ191" s="1070" t="s">
        <v>986</v>
      </c>
      <c r="AK191" s="1070" t="s">
        <v>964</v>
      </c>
      <c r="AL191" s="1444" t="s">
        <v>976</v>
      </c>
      <c r="AM191" s="1071" t="s">
        <v>1967</v>
      </c>
      <c r="AN191" s="1065" t="s">
        <v>2031</v>
      </c>
      <c r="AO191" s="1065" t="s">
        <v>4699</v>
      </c>
      <c r="AP191" s="1310">
        <v>1</v>
      </c>
      <c r="AQ191" s="836" t="s">
        <v>966</v>
      </c>
      <c r="AR191" s="1074" t="s">
        <v>1814</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961</v>
      </c>
      <c r="CE191" s="1088" t="s">
        <v>961</v>
      </c>
      <c r="CF191" s="1088" t="s">
        <v>961</v>
      </c>
      <c r="CG191" s="1088" t="s">
        <v>961</v>
      </c>
      <c r="CH191" s="1089" t="s">
        <v>961</v>
      </c>
      <c r="CI191" s="1092" t="s">
        <v>1854</v>
      </c>
      <c r="CJ191" s="1090" t="s">
        <v>1854</v>
      </c>
      <c r="CK191" s="1090" t="s">
        <v>1854</v>
      </c>
      <c r="CL191" s="1090" t="s">
        <v>1854</v>
      </c>
      <c r="CM191" s="1091" t="s">
        <v>1854</v>
      </c>
      <c r="CN191" s="1092">
        <v>-8.6</v>
      </c>
      <c r="CO191" s="1090">
        <v>-8.6</v>
      </c>
      <c r="CP191" s="1090">
        <v>-8.6</v>
      </c>
      <c r="CQ191" s="1090">
        <v>-8.6</v>
      </c>
      <c r="CR191" s="1091">
        <v>-8.6</v>
      </c>
      <c r="CS191" s="1082" t="s">
        <v>1854</v>
      </c>
      <c r="CT191" s="1083" t="s">
        <v>1854</v>
      </c>
      <c r="CU191" s="1083" t="s">
        <v>1854</v>
      </c>
      <c r="CV191" s="1083" t="s">
        <v>1854</v>
      </c>
      <c r="CW191" s="1086" t="s">
        <v>1854</v>
      </c>
      <c r="CX191" s="1082" t="s">
        <v>1854</v>
      </c>
      <c r="CY191" s="1083" t="s">
        <v>1854</v>
      </c>
      <c r="CZ191" s="1083" t="s">
        <v>1854</v>
      </c>
      <c r="DA191" s="1083" t="s">
        <v>1854</v>
      </c>
      <c r="DB191" s="1086" t="s">
        <v>1854</v>
      </c>
      <c r="DC191" s="1090">
        <v>4.5999999999999996</v>
      </c>
      <c r="DD191" s="1090">
        <v>5.8</v>
      </c>
      <c r="DE191" s="1090">
        <v>7.1</v>
      </c>
      <c r="DF191" s="1090">
        <v>8.3000000000000007</v>
      </c>
      <c r="DG191" s="1091">
        <v>9.6</v>
      </c>
      <c r="DH191" s="1092" t="s">
        <v>1854</v>
      </c>
      <c r="DI191" s="1083" t="s">
        <v>1854</v>
      </c>
      <c r="DJ191" s="1083" t="s">
        <v>1854</v>
      </c>
      <c r="DK191" s="1083" t="s">
        <v>1854</v>
      </c>
      <c r="DL191" s="1086" t="s">
        <v>1854</v>
      </c>
      <c r="DM191" s="1094">
        <v>-3.3000000000000002E-2</v>
      </c>
      <c r="DN191" s="1095" t="s">
        <v>1854</v>
      </c>
      <c r="DO191" s="1095" t="s">
        <v>1854</v>
      </c>
      <c r="DP191" s="1096" t="s">
        <v>1854</v>
      </c>
      <c r="DQ191" s="1095">
        <v>2.8000000000000001E-2</v>
      </c>
      <c r="DR191" s="1095" t="s">
        <v>1854</v>
      </c>
      <c r="DS191" s="1095" t="s">
        <v>1854</v>
      </c>
      <c r="DT191" s="1096" t="s">
        <v>1854</v>
      </c>
      <c r="DU191" s="1088" t="s">
        <v>1854</v>
      </c>
      <c r="DV191" s="1097">
        <v>1</v>
      </c>
      <c r="DW191" s="1098" t="s">
        <v>1854</v>
      </c>
    </row>
    <row r="192" spans="1:127" s="399" customFormat="1" ht="15.75" customHeight="1">
      <c r="A192" s="1100" t="s">
        <v>1026</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2626</v>
      </c>
      <c r="V192" s="1102" t="s">
        <v>2627</v>
      </c>
      <c r="W192" s="1102" t="s">
        <v>1819</v>
      </c>
      <c r="X192" s="1103" t="s">
        <v>2628</v>
      </c>
      <c r="Y192" s="1104" t="s">
        <v>124</v>
      </c>
      <c r="Z192" s="1105" t="s">
        <v>2629</v>
      </c>
      <c r="AA192" s="1106" t="s">
        <v>1854</v>
      </c>
      <c r="AB192" s="1107">
        <v>1</v>
      </c>
      <c r="AC192" s="1107" t="s">
        <v>1854</v>
      </c>
      <c r="AD192" s="1107" t="s">
        <v>1854</v>
      </c>
      <c r="AE192" s="1107" t="s">
        <v>1854</v>
      </c>
      <c r="AF192" s="1107" t="s">
        <v>1854</v>
      </c>
      <c r="AG192" s="1107" t="s">
        <v>1854</v>
      </c>
      <c r="AH192" s="1107" t="s">
        <v>1854</v>
      </c>
      <c r="AI192" s="1108">
        <f t="shared" si="2"/>
        <v>1</v>
      </c>
      <c r="AJ192" s="1109" t="s">
        <v>983</v>
      </c>
      <c r="AK192" s="1109" t="s">
        <v>964</v>
      </c>
      <c r="AL192" s="1109" t="s">
        <v>965</v>
      </c>
      <c r="AM192" s="1110" t="s">
        <v>1838</v>
      </c>
      <c r="AN192" s="1021" t="s">
        <v>2090</v>
      </c>
      <c r="AO192" s="1021" t="s">
        <v>4703</v>
      </c>
      <c r="AP192" s="1311">
        <v>2</v>
      </c>
      <c r="AQ192" s="1079" t="s">
        <v>977</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961</v>
      </c>
      <c r="CE192" s="1122" t="s">
        <v>961</v>
      </c>
      <c r="CF192" s="1122" t="s">
        <v>961</v>
      </c>
      <c r="CG192" s="1122" t="s">
        <v>961</v>
      </c>
      <c r="CH192" s="1123" t="s">
        <v>961</v>
      </c>
      <c r="CI192" s="1078" t="s">
        <v>1854</v>
      </c>
      <c r="CJ192" s="1079" t="s">
        <v>1854</v>
      </c>
      <c r="CK192" s="1079" t="s">
        <v>1854</v>
      </c>
      <c r="CL192" s="1079" t="s">
        <v>1854</v>
      </c>
      <c r="CM192" s="1120" t="s">
        <v>1854</v>
      </c>
      <c r="CN192" s="1078">
        <v>9.5</v>
      </c>
      <c r="CO192" s="1079">
        <v>9.5</v>
      </c>
      <c r="CP192" s="1079">
        <v>9.5</v>
      </c>
      <c r="CQ192" s="1079">
        <v>9.5</v>
      </c>
      <c r="CR192" s="1120">
        <v>9.5</v>
      </c>
      <c r="CS192" s="1078">
        <v>2</v>
      </c>
      <c r="CT192" s="1079">
        <v>2</v>
      </c>
      <c r="CU192" s="1079">
        <v>2</v>
      </c>
      <c r="CV192" s="1079">
        <v>2</v>
      </c>
      <c r="CW192" s="1120">
        <v>2</v>
      </c>
      <c r="CX192" s="1078" t="s">
        <v>1854</v>
      </c>
      <c r="CY192" s="1079" t="s">
        <v>1854</v>
      </c>
      <c r="CZ192" s="1079" t="s">
        <v>1854</v>
      </c>
      <c r="DA192" s="1079" t="s">
        <v>1854</v>
      </c>
      <c r="DB192" s="1120" t="s">
        <v>1854</v>
      </c>
      <c r="DC192" s="1079" t="s">
        <v>1854</v>
      </c>
      <c r="DD192" s="1079" t="s">
        <v>1854</v>
      </c>
      <c r="DE192" s="1079" t="s">
        <v>1854</v>
      </c>
      <c r="DF192" s="1079" t="s">
        <v>1854</v>
      </c>
      <c r="DG192" s="1120" t="s">
        <v>1854</v>
      </c>
      <c r="DH192" s="1078" t="s">
        <v>1854</v>
      </c>
      <c r="DI192" s="1079" t="s">
        <v>1854</v>
      </c>
      <c r="DJ192" s="1079" t="s">
        <v>1854</v>
      </c>
      <c r="DK192" s="1079" t="s">
        <v>1854</v>
      </c>
      <c r="DL192" s="1120" t="s">
        <v>1854</v>
      </c>
      <c r="DM192" s="1124">
        <v>-0.113</v>
      </c>
      <c r="DN192" s="1125" t="s">
        <v>1854</v>
      </c>
      <c r="DO192" s="1125" t="s">
        <v>1854</v>
      </c>
      <c r="DP192" s="1126" t="s">
        <v>1854</v>
      </c>
      <c r="DQ192" s="1125">
        <v>0</v>
      </c>
      <c r="DR192" s="1125" t="s">
        <v>1854</v>
      </c>
      <c r="DS192" s="1125" t="s">
        <v>1854</v>
      </c>
      <c r="DT192" s="1126" t="s">
        <v>1854</v>
      </c>
      <c r="DU192" s="1122" t="s">
        <v>1854</v>
      </c>
      <c r="DV192" s="1127">
        <v>1</v>
      </c>
      <c r="DW192" s="1128" t="s">
        <v>1854</v>
      </c>
    </row>
    <row r="193" spans="1:127" s="399" customFormat="1" ht="15.75" customHeight="1">
      <c r="A193" s="1100" t="s">
        <v>1026</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2631</v>
      </c>
      <c r="V193" s="1102" t="s">
        <v>2627</v>
      </c>
      <c r="W193" s="1102" t="s">
        <v>1808</v>
      </c>
      <c r="X193" s="1103" t="s">
        <v>2632</v>
      </c>
      <c r="Y193" s="1104" t="s">
        <v>130</v>
      </c>
      <c r="Z193" s="1105" t="s">
        <v>2633</v>
      </c>
      <c r="AA193" s="1106" t="s">
        <v>1854</v>
      </c>
      <c r="AB193" s="1107">
        <v>1</v>
      </c>
      <c r="AC193" s="1107" t="s">
        <v>1854</v>
      </c>
      <c r="AD193" s="1107" t="s">
        <v>1854</v>
      </c>
      <c r="AE193" s="1107" t="s">
        <v>1854</v>
      </c>
      <c r="AF193" s="1107" t="s">
        <v>1854</v>
      </c>
      <c r="AG193" s="1107" t="s">
        <v>1854</v>
      </c>
      <c r="AH193" s="1107" t="s">
        <v>1854</v>
      </c>
      <c r="AI193" s="1108">
        <f t="shared" si="2"/>
        <v>1</v>
      </c>
      <c r="AJ193" s="1109" t="s">
        <v>986</v>
      </c>
      <c r="AK193" s="1109" t="s">
        <v>964</v>
      </c>
      <c r="AL193" s="1109" t="s">
        <v>965</v>
      </c>
      <c r="AM193" s="1110" t="s">
        <v>1804</v>
      </c>
      <c r="AN193" s="1021" t="s">
        <v>4697</v>
      </c>
      <c r="AO193" s="1021" t="s">
        <v>4698</v>
      </c>
      <c r="AP193" s="1311">
        <v>0</v>
      </c>
      <c r="AQ193" s="1079" t="s">
        <v>977</v>
      </c>
      <c r="AR193" s="1112" t="s">
        <v>130</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961</v>
      </c>
      <c r="CE193" s="1122" t="s">
        <v>961</v>
      </c>
      <c r="CF193" s="1122" t="s">
        <v>961</v>
      </c>
      <c r="CG193" s="1122" t="s">
        <v>961</v>
      </c>
      <c r="CH193" s="1123" t="s">
        <v>961</v>
      </c>
      <c r="CI193" s="1152" t="s">
        <v>1854</v>
      </c>
      <c r="CJ193" s="1153" t="s">
        <v>1854</v>
      </c>
      <c r="CK193" s="1153" t="s">
        <v>1854</v>
      </c>
      <c r="CL193" s="1153" t="s">
        <v>1854</v>
      </c>
      <c r="CM193" s="1156" t="s">
        <v>1854</v>
      </c>
      <c r="CN193" s="1152">
        <v>1.5798611111111114E-2</v>
      </c>
      <c r="CO193" s="1153">
        <v>1.5798611111111114E-2</v>
      </c>
      <c r="CP193" s="1153">
        <v>1.5798611111111114E-2</v>
      </c>
      <c r="CQ193" s="1153">
        <v>1.5798611111111114E-2</v>
      </c>
      <c r="CR193" s="1156">
        <v>1.5798611111111114E-2</v>
      </c>
      <c r="CS193" s="1152" t="s">
        <v>1854</v>
      </c>
      <c r="CT193" s="1153" t="s">
        <v>1854</v>
      </c>
      <c r="CU193" s="1153" t="s">
        <v>1854</v>
      </c>
      <c r="CV193" s="1153" t="s">
        <v>1854</v>
      </c>
      <c r="CW193" s="1156" t="s">
        <v>1854</v>
      </c>
      <c r="CX193" s="1152" t="s">
        <v>1854</v>
      </c>
      <c r="CY193" s="1153" t="s">
        <v>1854</v>
      </c>
      <c r="CZ193" s="1153" t="s">
        <v>1854</v>
      </c>
      <c r="DA193" s="1153" t="s">
        <v>1854</v>
      </c>
      <c r="DB193" s="1156" t="s">
        <v>1854</v>
      </c>
      <c r="DC193" s="1364">
        <v>1.9328703703703704E-3</v>
      </c>
      <c r="DD193" s="1364">
        <v>1.712962962962963E-3</v>
      </c>
      <c r="DE193" s="1364">
        <v>1.5046296296296294E-3</v>
      </c>
      <c r="DF193" s="1364">
        <v>1.2962962962962963E-3</v>
      </c>
      <c r="DG193" s="1364">
        <v>1.0416666666666667E-3</v>
      </c>
      <c r="DH193" s="1152" t="s">
        <v>1854</v>
      </c>
      <c r="DI193" s="1153" t="s">
        <v>1854</v>
      </c>
      <c r="DJ193" s="1153" t="s">
        <v>1854</v>
      </c>
      <c r="DK193" s="1153" t="s">
        <v>1854</v>
      </c>
      <c r="DL193" s="1156" t="s">
        <v>1854</v>
      </c>
      <c r="DM193" s="1124">
        <v>-6.9000000000000006E-2</v>
      </c>
      <c r="DN193" s="1125" t="s">
        <v>1854</v>
      </c>
      <c r="DO193" s="1125" t="s">
        <v>1854</v>
      </c>
      <c r="DP193" s="1126" t="s">
        <v>1854</v>
      </c>
      <c r="DQ193" s="1125">
        <v>6.9000000000000006E-2</v>
      </c>
      <c r="DR193" s="1125" t="s">
        <v>1854</v>
      </c>
      <c r="DS193" s="1125" t="s">
        <v>1854</v>
      </c>
      <c r="DT193" s="1126" t="s">
        <v>1854</v>
      </c>
      <c r="DU193" s="1122" t="s">
        <v>1854</v>
      </c>
      <c r="DV193" s="1127">
        <v>1</v>
      </c>
      <c r="DW193" s="1128" t="s">
        <v>1854</v>
      </c>
    </row>
    <row r="194" spans="1:127" s="399" customFormat="1" ht="15.75" customHeight="1">
      <c r="A194" s="1100" t="s">
        <v>1026</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2635</v>
      </c>
      <c r="V194" s="1102" t="s">
        <v>2627</v>
      </c>
      <c r="W194" s="1102" t="s">
        <v>1801</v>
      </c>
      <c r="X194" s="1103" t="s">
        <v>2636</v>
      </c>
      <c r="Y194" s="1104" t="s">
        <v>154</v>
      </c>
      <c r="Z194" s="1105" t="s">
        <v>2637</v>
      </c>
      <c r="AA194" s="1106" t="s">
        <v>1854</v>
      </c>
      <c r="AB194" s="1107">
        <v>1</v>
      </c>
      <c r="AC194" s="1107" t="s">
        <v>1854</v>
      </c>
      <c r="AD194" s="1107" t="s">
        <v>1854</v>
      </c>
      <c r="AE194" s="1107" t="s">
        <v>1854</v>
      </c>
      <c r="AF194" s="1107" t="s">
        <v>1854</v>
      </c>
      <c r="AG194" s="1107" t="s">
        <v>1854</v>
      </c>
      <c r="AH194" s="1107" t="s">
        <v>1854</v>
      </c>
      <c r="AI194" s="1108">
        <f t="shared" si="2"/>
        <v>1</v>
      </c>
      <c r="AJ194" s="1109" t="s">
        <v>983</v>
      </c>
      <c r="AK194" s="1109" t="s">
        <v>964</v>
      </c>
      <c r="AL194" s="1109" t="s">
        <v>965</v>
      </c>
      <c r="AM194" s="1110" t="s">
        <v>1987</v>
      </c>
      <c r="AN194" s="1021" t="s">
        <v>2090</v>
      </c>
      <c r="AO194" s="1021" t="s">
        <v>4702</v>
      </c>
      <c r="AP194" s="1311">
        <v>1</v>
      </c>
      <c r="AQ194" s="1079" t="s">
        <v>977</v>
      </c>
      <c r="AR194" s="1112" t="s">
        <v>154</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961</v>
      </c>
      <c r="CE194" s="1122" t="s">
        <v>961</v>
      </c>
      <c r="CF194" s="1122" t="s">
        <v>961</v>
      </c>
      <c r="CG194" s="1122" t="s">
        <v>961</v>
      </c>
      <c r="CH194" s="1123" t="s">
        <v>961</v>
      </c>
      <c r="CI194" s="1078" t="s">
        <v>1854</v>
      </c>
      <c r="CJ194" s="1079" t="s">
        <v>1854</v>
      </c>
      <c r="CK194" s="1079" t="s">
        <v>1854</v>
      </c>
      <c r="CL194" s="1079" t="s">
        <v>1854</v>
      </c>
      <c r="CM194" s="1120" t="s">
        <v>1854</v>
      </c>
      <c r="CN194" s="1078" t="s">
        <v>1854</v>
      </c>
      <c r="CO194" s="1079" t="s">
        <v>1854</v>
      </c>
      <c r="CP194" s="1079" t="s">
        <v>1854</v>
      </c>
      <c r="CQ194" s="1079" t="s">
        <v>1854</v>
      </c>
      <c r="CR194" s="1120" t="s">
        <v>1854</v>
      </c>
      <c r="CS194" s="1078" t="s">
        <v>1854</v>
      </c>
      <c r="CT194" s="1079" t="s">
        <v>1854</v>
      </c>
      <c r="CU194" s="1079" t="s">
        <v>1854</v>
      </c>
      <c r="CV194" s="1079" t="s">
        <v>1854</v>
      </c>
      <c r="CW194" s="1120" t="s">
        <v>1854</v>
      </c>
      <c r="CX194" s="1078" t="s">
        <v>1854</v>
      </c>
      <c r="CY194" s="1079" t="s">
        <v>1854</v>
      </c>
      <c r="CZ194" s="1079" t="s">
        <v>1854</v>
      </c>
      <c r="DA194" s="1079" t="s">
        <v>1854</v>
      </c>
      <c r="DB194" s="1120" t="s">
        <v>1854</v>
      </c>
      <c r="DC194" s="1079" t="s">
        <v>1854</v>
      </c>
      <c r="DD194" s="1079" t="s">
        <v>1854</v>
      </c>
      <c r="DE194" s="1079" t="s">
        <v>1854</v>
      </c>
      <c r="DF194" s="1079" t="s">
        <v>1854</v>
      </c>
      <c r="DG194" s="1120" t="s">
        <v>1854</v>
      </c>
      <c r="DH194" s="1078" t="s">
        <v>1854</v>
      </c>
      <c r="DI194" s="1079" t="s">
        <v>1854</v>
      </c>
      <c r="DJ194" s="1079" t="s">
        <v>1854</v>
      </c>
      <c r="DK194" s="1079" t="s">
        <v>1854</v>
      </c>
      <c r="DL194" s="1120" t="s">
        <v>1854</v>
      </c>
      <c r="DM194" s="1124">
        <v>-2.4E-2</v>
      </c>
      <c r="DN194" s="1125" t="s">
        <v>1854</v>
      </c>
      <c r="DO194" s="1125" t="s">
        <v>1854</v>
      </c>
      <c r="DP194" s="1126" t="s">
        <v>1854</v>
      </c>
      <c r="DQ194" s="1125" t="s">
        <v>1854</v>
      </c>
      <c r="DR194" s="1125" t="s">
        <v>1854</v>
      </c>
      <c r="DS194" s="1125" t="s">
        <v>1854</v>
      </c>
      <c r="DT194" s="1126" t="s">
        <v>1854</v>
      </c>
      <c r="DU194" s="1122" t="s">
        <v>1854</v>
      </c>
      <c r="DV194" s="1127">
        <v>1</v>
      </c>
      <c r="DW194" s="1128" t="s">
        <v>1854</v>
      </c>
    </row>
    <row r="195" spans="1:127" s="399" customFormat="1" ht="15.75" customHeight="1">
      <c r="A195" s="1100" t="s">
        <v>1026</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2639</v>
      </c>
      <c r="V195" s="1102" t="s">
        <v>2627</v>
      </c>
      <c r="W195" s="1102" t="s">
        <v>1819</v>
      </c>
      <c r="X195" s="1103" t="s">
        <v>2640</v>
      </c>
      <c r="Y195" s="1104" t="s">
        <v>160</v>
      </c>
      <c r="Z195" s="1105" t="s">
        <v>2641</v>
      </c>
      <c r="AA195" s="1106" t="s">
        <v>1854</v>
      </c>
      <c r="AB195" s="1107">
        <v>1</v>
      </c>
      <c r="AC195" s="1107" t="s">
        <v>1854</v>
      </c>
      <c r="AD195" s="1107" t="s">
        <v>1854</v>
      </c>
      <c r="AE195" s="1107" t="s">
        <v>1854</v>
      </c>
      <c r="AF195" s="1107" t="s">
        <v>1854</v>
      </c>
      <c r="AG195" s="1107" t="s">
        <v>1854</v>
      </c>
      <c r="AH195" s="1107" t="s">
        <v>1854</v>
      </c>
      <c r="AI195" s="1108">
        <f t="shared" si="2"/>
        <v>1</v>
      </c>
      <c r="AJ195" s="1109" t="s">
        <v>983</v>
      </c>
      <c r="AK195" s="1109" t="s">
        <v>964</v>
      </c>
      <c r="AL195" s="1109" t="s">
        <v>965</v>
      </c>
      <c r="AM195" s="1110" t="s">
        <v>1998</v>
      </c>
      <c r="AN195" s="1021" t="s">
        <v>269</v>
      </c>
      <c r="AO195" s="1021" t="s">
        <v>4701</v>
      </c>
      <c r="AP195" s="1311">
        <v>2</v>
      </c>
      <c r="AQ195" s="1079" t="s">
        <v>977</v>
      </c>
      <c r="AR195" s="1112" t="s">
        <v>160</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961</v>
      </c>
      <c r="CE195" s="1122" t="s">
        <v>961</v>
      </c>
      <c r="CF195" s="1122" t="s">
        <v>961</v>
      </c>
      <c r="CG195" s="1122" t="s">
        <v>961</v>
      </c>
      <c r="CH195" s="1123" t="s">
        <v>961</v>
      </c>
      <c r="CI195" s="1078" t="s">
        <v>1854</v>
      </c>
      <c r="CJ195" s="1079" t="s">
        <v>1854</v>
      </c>
      <c r="CK195" s="1079" t="s">
        <v>1854</v>
      </c>
      <c r="CL195" s="1079" t="s">
        <v>1854</v>
      </c>
      <c r="CM195" s="1120" t="s">
        <v>1854</v>
      </c>
      <c r="CN195" s="1078">
        <v>4.68</v>
      </c>
      <c r="CO195" s="1079">
        <v>4.68</v>
      </c>
      <c r="CP195" s="1079">
        <v>4.68</v>
      </c>
      <c r="CQ195" s="1079">
        <v>4.68</v>
      </c>
      <c r="CR195" s="1120">
        <v>4.68</v>
      </c>
      <c r="CS195" s="1078" t="s">
        <v>1854</v>
      </c>
      <c r="CT195" s="1079" t="s">
        <v>1854</v>
      </c>
      <c r="CU195" s="1079" t="s">
        <v>1854</v>
      </c>
      <c r="CV195" s="1079" t="s">
        <v>1854</v>
      </c>
      <c r="CW195" s="1120" t="s">
        <v>1854</v>
      </c>
      <c r="CX195" s="1078" t="s">
        <v>1854</v>
      </c>
      <c r="CY195" s="1079" t="s">
        <v>1854</v>
      </c>
      <c r="CZ195" s="1079" t="s">
        <v>1854</v>
      </c>
      <c r="DA195" s="1079" t="s">
        <v>1854</v>
      </c>
      <c r="DB195" s="1120" t="s">
        <v>1854</v>
      </c>
      <c r="DC195" s="1079" t="s">
        <v>1854</v>
      </c>
      <c r="DD195" s="1079" t="s">
        <v>1854</v>
      </c>
      <c r="DE195" s="1079" t="s">
        <v>1854</v>
      </c>
      <c r="DF195" s="1079" t="s">
        <v>1854</v>
      </c>
      <c r="DG195" s="1120" t="s">
        <v>1854</v>
      </c>
      <c r="DH195" s="1078" t="s">
        <v>1854</v>
      </c>
      <c r="DI195" s="1079" t="s">
        <v>1854</v>
      </c>
      <c r="DJ195" s="1079" t="s">
        <v>1854</v>
      </c>
      <c r="DK195" s="1079" t="s">
        <v>1854</v>
      </c>
      <c r="DL195" s="1120" t="s">
        <v>1854</v>
      </c>
      <c r="DM195" s="1124">
        <v>-0.19</v>
      </c>
      <c r="DN195" s="1125" t="s">
        <v>1854</v>
      </c>
      <c r="DO195" s="1125" t="s">
        <v>1854</v>
      </c>
      <c r="DP195" s="1126" t="s">
        <v>1854</v>
      </c>
      <c r="DQ195" s="1125" t="s">
        <v>1854</v>
      </c>
      <c r="DR195" s="1125" t="s">
        <v>1854</v>
      </c>
      <c r="DS195" s="1125" t="s">
        <v>1854</v>
      </c>
      <c r="DT195" s="1126" t="s">
        <v>1854</v>
      </c>
      <c r="DU195" s="1122" t="s">
        <v>1854</v>
      </c>
      <c r="DV195" s="1127">
        <v>1</v>
      </c>
      <c r="DW195" s="1128" t="s">
        <v>1854</v>
      </c>
    </row>
    <row r="196" spans="1:127" s="399" customFormat="1" ht="15.75" customHeight="1">
      <c r="A196" s="1100" t="s">
        <v>1026</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2643</v>
      </c>
      <c r="V196" s="1102" t="s">
        <v>2627</v>
      </c>
      <c r="W196" s="1102" t="s">
        <v>1808</v>
      </c>
      <c r="X196" s="1103" t="s">
        <v>2644</v>
      </c>
      <c r="Y196" s="1104" t="s">
        <v>2060</v>
      </c>
      <c r="Z196" s="1105" t="s">
        <v>2645</v>
      </c>
      <c r="AA196" s="1106" t="s">
        <v>1854</v>
      </c>
      <c r="AB196" s="1107">
        <v>1</v>
      </c>
      <c r="AC196" s="1107" t="s">
        <v>1854</v>
      </c>
      <c r="AD196" s="1107" t="s">
        <v>1854</v>
      </c>
      <c r="AE196" s="1107" t="s">
        <v>1854</v>
      </c>
      <c r="AF196" s="1107" t="s">
        <v>1854</v>
      </c>
      <c r="AG196" s="1107" t="s">
        <v>1854</v>
      </c>
      <c r="AH196" s="1107" t="s">
        <v>1854</v>
      </c>
      <c r="AI196" s="1108">
        <f t="shared" si="2"/>
        <v>1</v>
      </c>
      <c r="AJ196" s="1109" t="s">
        <v>983</v>
      </c>
      <c r="AK196" s="1109" t="s">
        <v>964</v>
      </c>
      <c r="AL196" s="1109" t="s">
        <v>965</v>
      </c>
      <c r="AM196" s="1110" t="s">
        <v>2062</v>
      </c>
      <c r="AN196" s="1021" t="s">
        <v>387</v>
      </c>
      <c r="AO196" s="1021" t="s">
        <v>4706</v>
      </c>
      <c r="AP196" s="1311">
        <v>2</v>
      </c>
      <c r="AQ196" s="1079" t="s">
        <v>977</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1026</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2647</v>
      </c>
      <c r="V197" s="1102" t="s">
        <v>2627</v>
      </c>
      <c r="W197" s="1102" t="s">
        <v>1819</v>
      </c>
      <c r="X197" s="1103" t="s">
        <v>2648</v>
      </c>
      <c r="Y197" s="1104" t="s">
        <v>1899</v>
      </c>
      <c r="Z197" s="1105" t="s">
        <v>2649</v>
      </c>
      <c r="AA197" s="1106" t="s">
        <v>1854</v>
      </c>
      <c r="AB197" s="1107">
        <v>1</v>
      </c>
      <c r="AC197" s="1107" t="s">
        <v>1854</v>
      </c>
      <c r="AD197" s="1107" t="s">
        <v>1854</v>
      </c>
      <c r="AE197" s="1107" t="s">
        <v>1854</v>
      </c>
      <c r="AF197" s="1107" t="s">
        <v>1854</v>
      </c>
      <c r="AG197" s="1107" t="s">
        <v>1854</v>
      </c>
      <c r="AH197" s="1107" t="s">
        <v>1854</v>
      </c>
      <c r="AI197" s="1108">
        <f t="shared" si="2"/>
        <v>1</v>
      </c>
      <c r="AJ197" s="1109" t="s">
        <v>983</v>
      </c>
      <c r="AK197" s="1109" t="s">
        <v>964</v>
      </c>
      <c r="AL197" s="1109" t="s">
        <v>965</v>
      </c>
      <c r="AM197" s="1110" t="s">
        <v>1897</v>
      </c>
      <c r="AN197" s="1021" t="s">
        <v>2090</v>
      </c>
      <c r="AO197" s="1021" t="s">
        <v>4704</v>
      </c>
      <c r="AP197" s="1278">
        <v>0</v>
      </c>
      <c r="AQ197" s="1079" t="s">
        <v>977</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1026</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2651</v>
      </c>
      <c r="V198" s="1102" t="s">
        <v>2652</v>
      </c>
      <c r="W198" s="1102" t="s">
        <v>1819</v>
      </c>
      <c r="X198" s="1103" t="s">
        <v>2653</v>
      </c>
      <c r="Y198" s="1104" t="s">
        <v>2654</v>
      </c>
      <c r="Z198" s="1105" t="s">
        <v>2655</v>
      </c>
      <c r="AA198" s="1106" t="s">
        <v>1854</v>
      </c>
      <c r="AB198" s="1107">
        <v>1</v>
      </c>
      <c r="AC198" s="1107" t="s">
        <v>1854</v>
      </c>
      <c r="AD198" s="1107" t="s">
        <v>1854</v>
      </c>
      <c r="AE198" s="1107" t="s">
        <v>1854</v>
      </c>
      <c r="AF198" s="1107" t="s">
        <v>1854</v>
      </c>
      <c r="AG198" s="1107" t="s">
        <v>1854</v>
      </c>
      <c r="AH198" s="1107" t="s">
        <v>1854</v>
      </c>
      <c r="AI198" s="1108">
        <f t="shared" si="2"/>
        <v>1</v>
      </c>
      <c r="AJ198" s="1109" t="s">
        <v>986</v>
      </c>
      <c r="AK198" s="1109" t="s">
        <v>964</v>
      </c>
      <c r="AL198" s="1109" t="s">
        <v>965</v>
      </c>
      <c r="AM198" s="1110" t="s">
        <v>1879</v>
      </c>
      <c r="AN198" s="1021" t="s">
        <v>990</v>
      </c>
      <c r="AO198" s="1021" t="s">
        <v>2656</v>
      </c>
      <c r="AP198" s="1278">
        <v>0</v>
      </c>
      <c r="AQ198" s="1079" t="s">
        <v>966</v>
      </c>
      <c r="AR198" s="1112" t="s">
        <v>1854</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1026</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2657</v>
      </c>
      <c r="V199" s="1102" t="s">
        <v>2652</v>
      </c>
      <c r="W199" s="1102" t="s">
        <v>1819</v>
      </c>
      <c r="X199" s="1103" t="s">
        <v>2658</v>
      </c>
      <c r="Y199" s="1104" t="s">
        <v>2023</v>
      </c>
      <c r="Z199" s="1105" t="s">
        <v>2659</v>
      </c>
      <c r="AA199" s="1106">
        <v>1</v>
      </c>
      <c r="AB199" s="1107" t="s">
        <v>1854</v>
      </c>
      <c r="AC199" s="1107" t="s">
        <v>1854</v>
      </c>
      <c r="AD199" s="1107" t="s">
        <v>1854</v>
      </c>
      <c r="AE199" s="1107" t="s">
        <v>1854</v>
      </c>
      <c r="AF199" s="1107" t="s">
        <v>1854</v>
      </c>
      <c r="AG199" s="1107" t="s">
        <v>1854</v>
      </c>
      <c r="AH199" s="1107" t="s">
        <v>1854</v>
      </c>
      <c r="AI199" s="1108">
        <f t="shared" si="2"/>
        <v>1</v>
      </c>
      <c r="AJ199" s="1109" t="s">
        <v>986</v>
      </c>
      <c r="AK199" s="1109" t="s">
        <v>964</v>
      </c>
      <c r="AL199" s="1109" t="s">
        <v>965</v>
      </c>
      <c r="AM199" s="1110" t="s">
        <v>1891</v>
      </c>
      <c r="AN199" s="1021" t="s">
        <v>990</v>
      </c>
      <c r="AO199" s="1021" t="s">
        <v>1892</v>
      </c>
      <c r="AP199" s="1278">
        <v>1</v>
      </c>
      <c r="AQ199" s="1079" t="s">
        <v>977</v>
      </c>
      <c r="AR199" s="1112" t="s">
        <v>1854</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1026</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2660</v>
      </c>
      <c r="V200" s="1102" t="s">
        <v>2652</v>
      </c>
      <c r="W200" s="1102" t="s">
        <v>1819</v>
      </c>
      <c r="X200" s="1103" t="s">
        <v>2661</v>
      </c>
      <c r="Y200" s="1104" t="s">
        <v>2662</v>
      </c>
      <c r="Z200" s="1105" t="s">
        <v>2663</v>
      </c>
      <c r="AA200" s="1106" t="s">
        <v>1854</v>
      </c>
      <c r="AB200" s="1107">
        <v>1</v>
      </c>
      <c r="AC200" s="1107" t="s">
        <v>1854</v>
      </c>
      <c r="AD200" s="1107" t="s">
        <v>1854</v>
      </c>
      <c r="AE200" s="1107" t="s">
        <v>1854</v>
      </c>
      <c r="AF200" s="1107" t="s">
        <v>1854</v>
      </c>
      <c r="AG200" s="1107" t="s">
        <v>1854</v>
      </c>
      <c r="AH200" s="1107" t="s">
        <v>1854</v>
      </c>
      <c r="AI200" s="1108">
        <f t="shared" si="2"/>
        <v>1</v>
      </c>
      <c r="AJ200" s="1109" t="s">
        <v>986</v>
      </c>
      <c r="AK200" s="1109" t="s">
        <v>1854</v>
      </c>
      <c r="AL200" s="1109" t="s">
        <v>1854</v>
      </c>
      <c r="AM200" s="1110" t="s">
        <v>2202</v>
      </c>
      <c r="AN200" s="1021" t="s">
        <v>117</v>
      </c>
      <c r="AO200" s="1021" t="s">
        <v>2665</v>
      </c>
      <c r="AP200" s="1278">
        <v>3</v>
      </c>
      <c r="AQ200" s="1079" t="s">
        <v>966</v>
      </c>
      <c r="AR200" s="1112" t="s">
        <v>1854</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1026</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2666</v>
      </c>
      <c r="V201" s="1102" t="s">
        <v>2652</v>
      </c>
      <c r="W201" s="1102" t="s">
        <v>1801</v>
      </c>
      <c r="X201" s="1103" t="s">
        <v>2667</v>
      </c>
      <c r="Y201" s="1104" t="s">
        <v>2668</v>
      </c>
      <c r="Z201" s="1105" t="s">
        <v>2669</v>
      </c>
      <c r="AA201" s="1106" t="s">
        <v>1854</v>
      </c>
      <c r="AB201" s="1107">
        <v>1</v>
      </c>
      <c r="AC201" s="1107" t="s">
        <v>1854</v>
      </c>
      <c r="AD201" s="1107" t="s">
        <v>1854</v>
      </c>
      <c r="AE201" s="1107" t="s">
        <v>1854</v>
      </c>
      <c r="AF201" s="1107" t="s">
        <v>1854</v>
      </c>
      <c r="AG201" s="1107" t="s">
        <v>1854</v>
      </c>
      <c r="AH201" s="1107" t="s">
        <v>1854</v>
      </c>
      <c r="AI201" s="1108">
        <f t="shared" si="2"/>
        <v>1</v>
      </c>
      <c r="AJ201" s="1109" t="s">
        <v>983</v>
      </c>
      <c r="AK201" s="1109" t="s">
        <v>964</v>
      </c>
      <c r="AL201" s="1109" t="s">
        <v>965</v>
      </c>
      <c r="AM201" s="1110" t="s">
        <v>2202</v>
      </c>
      <c r="AN201" s="1021" t="s">
        <v>269</v>
      </c>
      <c r="AO201" s="1021" t="s">
        <v>2670</v>
      </c>
      <c r="AP201" s="1278">
        <v>1</v>
      </c>
      <c r="AQ201" s="1079" t="s">
        <v>966</v>
      </c>
      <c r="AR201" s="1112" t="s">
        <v>1854</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1026</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2671</v>
      </c>
      <c r="V202" s="1102" t="s">
        <v>2672</v>
      </c>
      <c r="W202" s="1102" t="s">
        <v>1819</v>
      </c>
      <c r="X202" s="1103" t="s">
        <v>2673</v>
      </c>
      <c r="Y202" s="1104" t="s">
        <v>2674</v>
      </c>
      <c r="Z202" s="1105" t="s">
        <v>2675</v>
      </c>
      <c r="AA202" s="1106" t="s">
        <v>1854</v>
      </c>
      <c r="AB202" s="1107" t="s">
        <v>1854</v>
      </c>
      <c r="AC202" s="1107" t="s">
        <v>1854</v>
      </c>
      <c r="AD202" s="1107" t="s">
        <v>1854</v>
      </c>
      <c r="AE202" s="1107">
        <v>1</v>
      </c>
      <c r="AF202" s="1107" t="s">
        <v>1854</v>
      </c>
      <c r="AG202" s="1107" t="s">
        <v>1854</v>
      </c>
      <c r="AH202" s="1107" t="s">
        <v>1854</v>
      </c>
      <c r="AI202" s="1108">
        <f t="shared" ref="AI202:AI265" si="3">SUM(AA202:AH202)</f>
        <v>1</v>
      </c>
      <c r="AJ202" s="1109" t="s">
        <v>986</v>
      </c>
      <c r="AK202" s="1109" t="s">
        <v>964</v>
      </c>
      <c r="AL202" s="1109" t="s">
        <v>965</v>
      </c>
      <c r="AM202" s="1110" t="s">
        <v>2676</v>
      </c>
      <c r="AN202" s="1021" t="s">
        <v>269</v>
      </c>
      <c r="AO202" s="1021" t="s">
        <v>2343</v>
      </c>
      <c r="AP202" s="1278">
        <v>2</v>
      </c>
      <c r="AQ202" s="1079" t="s">
        <v>977</v>
      </c>
      <c r="AR202" s="1112" t="s">
        <v>1854</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1026</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2677</v>
      </c>
      <c r="V203" s="1102" t="s">
        <v>2672</v>
      </c>
      <c r="W203" s="1102" t="s">
        <v>1819</v>
      </c>
      <c r="X203" s="1103" t="s">
        <v>2678</v>
      </c>
      <c r="Y203" s="1104" t="s">
        <v>2679</v>
      </c>
      <c r="Z203" s="1105" t="s">
        <v>2680</v>
      </c>
      <c r="AA203" s="1106" t="s">
        <v>1854</v>
      </c>
      <c r="AB203" s="1107" t="s">
        <v>1854</v>
      </c>
      <c r="AC203" s="1107" t="s">
        <v>1854</v>
      </c>
      <c r="AD203" s="1107" t="s">
        <v>1854</v>
      </c>
      <c r="AE203" s="1107">
        <v>1</v>
      </c>
      <c r="AF203" s="1107" t="s">
        <v>1854</v>
      </c>
      <c r="AG203" s="1107" t="s">
        <v>1854</v>
      </c>
      <c r="AH203" s="1107" t="s">
        <v>1854</v>
      </c>
      <c r="AI203" s="1108">
        <f t="shared" si="3"/>
        <v>1</v>
      </c>
      <c r="AJ203" s="1109" t="s">
        <v>983</v>
      </c>
      <c r="AK203" s="1109" t="s">
        <v>964</v>
      </c>
      <c r="AL203" s="1109" t="s">
        <v>965</v>
      </c>
      <c r="AM203" s="1110" t="s">
        <v>1941</v>
      </c>
      <c r="AN203" s="1021" t="s">
        <v>990</v>
      </c>
      <c r="AO203" s="1021" t="s">
        <v>2681</v>
      </c>
      <c r="AP203" s="1278">
        <v>0</v>
      </c>
      <c r="AQ203" s="1079" t="s">
        <v>966</v>
      </c>
      <c r="AR203" s="1112" t="s">
        <v>1854</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1026</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2682</v>
      </c>
      <c r="V204" s="1102" t="s">
        <v>2672</v>
      </c>
      <c r="W204" s="1102" t="s">
        <v>1819</v>
      </c>
      <c r="X204" s="1103" t="s">
        <v>2683</v>
      </c>
      <c r="Y204" s="1104" t="s">
        <v>1843</v>
      </c>
      <c r="Z204" s="1105" t="s">
        <v>2684</v>
      </c>
      <c r="AA204" s="1106" t="s">
        <v>1854</v>
      </c>
      <c r="AB204" s="1107" t="s">
        <v>1854</v>
      </c>
      <c r="AC204" s="1107" t="s">
        <v>1854</v>
      </c>
      <c r="AD204" s="1107" t="s">
        <v>1854</v>
      </c>
      <c r="AE204" s="1107">
        <v>1</v>
      </c>
      <c r="AF204" s="1107" t="s">
        <v>1854</v>
      </c>
      <c r="AG204" s="1107" t="s">
        <v>1854</v>
      </c>
      <c r="AH204" s="1107" t="s">
        <v>1854</v>
      </c>
      <c r="AI204" s="1108">
        <f t="shared" si="3"/>
        <v>1</v>
      </c>
      <c r="AJ204" s="1109" t="s">
        <v>986</v>
      </c>
      <c r="AK204" s="1109" t="s">
        <v>964</v>
      </c>
      <c r="AL204" s="1109" t="s">
        <v>965</v>
      </c>
      <c r="AM204" s="1110" t="s">
        <v>1027</v>
      </c>
      <c r="AN204" s="1021" t="s">
        <v>1039</v>
      </c>
      <c r="AO204" s="1021" t="s">
        <v>2685</v>
      </c>
      <c r="AP204" s="1278">
        <v>2</v>
      </c>
      <c r="AQ204" s="1079" t="s">
        <v>966</v>
      </c>
      <c r="AR204" s="1112" t="s">
        <v>1843</v>
      </c>
      <c r="AS204" s="1113"/>
      <c r="AT204" s="1103"/>
      <c r="AU204" s="1103"/>
      <c r="AV204" s="1103"/>
      <c r="AW204" s="1114"/>
      <c r="AX204" s="1115"/>
      <c r="AY204" s="1078"/>
      <c r="AZ204" s="1079"/>
      <c r="BA204" s="1079"/>
      <c r="BB204" s="1079"/>
      <c r="BC204" s="1079"/>
      <c r="BD204" s="1079"/>
      <c r="BE204" s="1079"/>
      <c r="BF204" s="1079"/>
      <c r="BG204" s="1079"/>
      <c r="BH204" s="1079"/>
      <c r="BI204" s="1078" t="s">
        <v>1854</v>
      </c>
      <c r="BJ204" s="1079" t="s">
        <v>1854</v>
      </c>
      <c r="BK204" s="1079" t="s">
        <v>1854</v>
      </c>
      <c r="BL204" s="1079" t="s">
        <v>1854</v>
      </c>
      <c r="BM204" s="1079" t="s">
        <v>1854</v>
      </c>
      <c r="BN204" s="1078"/>
      <c r="BO204" s="1079"/>
      <c r="BP204" s="1079"/>
      <c r="BQ204" s="1079"/>
      <c r="BR204" s="1079"/>
      <c r="BS204" s="1118"/>
      <c r="BT204" s="1079"/>
      <c r="BU204" s="1079"/>
      <c r="BV204" s="1079"/>
      <c r="BW204" s="1119"/>
      <c r="BX204" s="1118"/>
      <c r="BY204" s="1079"/>
      <c r="BZ204" s="1079"/>
      <c r="CA204" s="1079"/>
      <c r="CB204" s="1119"/>
      <c r="CC204" s="1120"/>
      <c r="CD204" s="1121" t="s">
        <v>961</v>
      </c>
      <c r="CE204" s="1122" t="s">
        <v>961</v>
      </c>
      <c r="CF204" s="1122" t="s">
        <v>961</v>
      </c>
      <c r="CG204" s="1122" t="s">
        <v>961</v>
      </c>
      <c r="CH204" s="1123" t="s">
        <v>961</v>
      </c>
      <c r="CI204" s="1078" t="s">
        <v>1854</v>
      </c>
      <c r="CJ204" s="1079" t="s">
        <v>1854</v>
      </c>
      <c r="CK204" s="1079" t="s">
        <v>1854</v>
      </c>
      <c r="CL204" s="1079" t="s">
        <v>1854</v>
      </c>
      <c r="CM204" s="1120" t="s">
        <v>1854</v>
      </c>
      <c r="CN204" s="1078" t="s">
        <v>1854</v>
      </c>
      <c r="CO204" s="1079" t="s">
        <v>1854</v>
      </c>
      <c r="CP204" s="1079" t="s">
        <v>1854</v>
      </c>
      <c r="CQ204" s="1079" t="s">
        <v>1854</v>
      </c>
      <c r="CR204" s="1120" t="s">
        <v>1854</v>
      </c>
      <c r="CS204" s="1078" t="s">
        <v>1854</v>
      </c>
      <c r="CT204" s="1079" t="s">
        <v>1854</v>
      </c>
      <c r="CU204" s="1079" t="s">
        <v>1854</v>
      </c>
      <c r="CV204" s="1079" t="s">
        <v>1854</v>
      </c>
      <c r="CW204" s="1120" t="s">
        <v>1854</v>
      </c>
      <c r="CX204" s="1078" t="s">
        <v>1854</v>
      </c>
      <c r="CY204" s="1079" t="s">
        <v>1854</v>
      </c>
      <c r="CZ204" s="1079" t="s">
        <v>1854</v>
      </c>
      <c r="DA204" s="1079" t="s">
        <v>1854</v>
      </c>
      <c r="DB204" s="1120" t="s">
        <v>1854</v>
      </c>
      <c r="DC204" s="1079" t="s">
        <v>1854</v>
      </c>
      <c r="DD204" s="1079" t="s">
        <v>1854</v>
      </c>
      <c r="DE204" s="1079" t="s">
        <v>1854</v>
      </c>
      <c r="DF204" s="1079" t="s">
        <v>1854</v>
      </c>
      <c r="DG204" s="1120" t="s">
        <v>1854</v>
      </c>
      <c r="DH204" s="1078" t="s">
        <v>1854</v>
      </c>
      <c r="DI204" s="1079" t="s">
        <v>1854</v>
      </c>
      <c r="DJ204" s="1079" t="s">
        <v>1854</v>
      </c>
      <c r="DK204" s="1079" t="s">
        <v>1854</v>
      </c>
      <c r="DL204" s="1120" t="s">
        <v>1854</v>
      </c>
      <c r="DM204" s="1124" t="s">
        <v>1854</v>
      </c>
      <c r="DN204" s="1125" t="s">
        <v>1854</v>
      </c>
      <c r="DO204" s="1125" t="s">
        <v>1854</v>
      </c>
      <c r="DP204" s="1126" t="s">
        <v>1854</v>
      </c>
      <c r="DQ204" s="1125" t="s">
        <v>1854</v>
      </c>
      <c r="DR204" s="1125" t="s">
        <v>1854</v>
      </c>
      <c r="DS204" s="1125" t="s">
        <v>1854</v>
      </c>
      <c r="DT204" s="1126" t="s">
        <v>1854</v>
      </c>
      <c r="DU204" s="1122" t="s">
        <v>1854</v>
      </c>
      <c r="DV204" s="1127">
        <v>1</v>
      </c>
      <c r="DW204" s="1128" t="s">
        <v>1854</v>
      </c>
    </row>
    <row r="205" spans="1:127" s="399" customFormat="1" ht="15.75" customHeight="1">
      <c r="A205" s="1100" t="s">
        <v>1026</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2686</v>
      </c>
      <c r="V205" s="1102" t="s">
        <v>2672</v>
      </c>
      <c r="W205" s="1102" t="s">
        <v>1819</v>
      </c>
      <c r="X205" s="1103" t="s">
        <v>2687</v>
      </c>
      <c r="Y205" s="1104" t="s">
        <v>1847</v>
      </c>
      <c r="Z205" s="1105" t="s">
        <v>2688</v>
      </c>
      <c r="AA205" s="1106" t="s">
        <v>1854</v>
      </c>
      <c r="AB205" s="1107">
        <v>1</v>
      </c>
      <c r="AC205" s="1107" t="s">
        <v>1854</v>
      </c>
      <c r="AD205" s="1107" t="s">
        <v>1854</v>
      </c>
      <c r="AE205" s="1107" t="s">
        <v>1854</v>
      </c>
      <c r="AF205" s="1107" t="s">
        <v>1854</v>
      </c>
      <c r="AG205" s="1107" t="s">
        <v>1854</v>
      </c>
      <c r="AH205" s="1107" t="s">
        <v>1854</v>
      </c>
      <c r="AI205" s="1108">
        <f t="shared" si="3"/>
        <v>1</v>
      </c>
      <c r="AJ205" s="1109" t="s">
        <v>986</v>
      </c>
      <c r="AK205" s="1109" t="s">
        <v>964</v>
      </c>
      <c r="AL205" s="1109" t="s">
        <v>965</v>
      </c>
      <c r="AM205" s="1110" t="s">
        <v>1031</v>
      </c>
      <c r="AN205" s="1021" t="s">
        <v>1039</v>
      </c>
      <c r="AO205" s="1021" t="s">
        <v>2689</v>
      </c>
      <c r="AP205" s="1278">
        <v>2</v>
      </c>
      <c r="AQ205" s="1079" t="s">
        <v>966</v>
      </c>
      <c r="AR205" s="1112" t="s">
        <v>1847</v>
      </c>
      <c r="AS205" s="1113"/>
      <c r="AT205" s="1103"/>
      <c r="AU205" s="1103"/>
      <c r="AV205" s="1103"/>
      <c r="AW205" s="1114"/>
      <c r="AX205" s="1115"/>
      <c r="AY205" s="1078"/>
      <c r="AZ205" s="1079"/>
      <c r="BA205" s="1079"/>
      <c r="BB205" s="1079"/>
      <c r="BC205" s="1079"/>
      <c r="BD205" s="1079"/>
      <c r="BE205" s="1079"/>
      <c r="BF205" s="1079"/>
      <c r="BG205" s="1079"/>
      <c r="BH205" s="1079"/>
      <c r="BI205" s="1078" t="s">
        <v>1854</v>
      </c>
      <c r="BJ205" s="1079" t="s">
        <v>1854</v>
      </c>
      <c r="BK205" s="1079" t="s">
        <v>1854</v>
      </c>
      <c r="BL205" s="1079" t="s">
        <v>1854</v>
      </c>
      <c r="BM205" s="1079" t="s">
        <v>1854</v>
      </c>
      <c r="BN205" s="1078"/>
      <c r="BO205" s="1079"/>
      <c r="BP205" s="1079"/>
      <c r="BQ205" s="1079"/>
      <c r="BR205" s="1079"/>
      <c r="BS205" s="1118"/>
      <c r="BT205" s="1079"/>
      <c r="BU205" s="1079"/>
      <c r="BV205" s="1079"/>
      <c r="BW205" s="1119"/>
      <c r="BX205" s="1118"/>
      <c r="BY205" s="1079"/>
      <c r="BZ205" s="1079"/>
      <c r="CA205" s="1079"/>
      <c r="CB205" s="1119"/>
      <c r="CC205" s="1120"/>
      <c r="CD205" s="1121" t="s">
        <v>961</v>
      </c>
      <c r="CE205" s="1122" t="s">
        <v>961</v>
      </c>
      <c r="CF205" s="1122" t="s">
        <v>961</v>
      </c>
      <c r="CG205" s="1122" t="s">
        <v>961</v>
      </c>
      <c r="CH205" s="1123" t="s">
        <v>961</v>
      </c>
      <c r="CI205" s="1078" t="s">
        <v>1854</v>
      </c>
      <c r="CJ205" s="1079" t="s">
        <v>1854</v>
      </c>
      <c r="CK205" s="1079" t="s">
        <v>1854</v>
      </c>
      <c r="CL205" s="1079" t="s">
        <v>1854</v>
      </c>
      <c r="CM205" s="1120" t="s">
        <v>1854</v>
      </c>
      <c r="CN205" s="1078" t="s">
        <v>1854</v>
      </c>
      <c r="CO205" s="1079" t="s">
        <v>1854</v>
      </c>
      <c r="CP205" s="1079" t="s">
        <v>1854</v>
      </c>
      <c r="CQ205" s="1079" t="s">
        <v>1854</v>
      </c>
      <c r="CR205" s="1120" t="s">
        <v>1854</v>
      </c>
      <c r="CS205" s="1078" t="s">
        <v>1854</v>
      </c>
      <c r="CT205" s="1079" t="s">
        <v>1854</v>
      </c>
      <c r="CU205" s="1079" t="s">
        <v>1854</v>
      </c>
      <c r="CV205" s="1079" t="s">
        <v>1854</v>
      </c>
      <c r="CW205" s="1120" t="s">
        <v>1854</v>
      </c>
      <c r="CX205" s="1078" t="s">
        <v>1854</v>
      </c>
      <c r="CY205" s="1079" t="s">
        <v>1854</v>
      </c>
      <c r="CZ205" s="1079" t="s">
        <v>1854</v>
      </c>
      <c r="DA205" s="1079" t="s">
        <v>1854</v>
      </c>
      <c r="DB205" s="1120" t="s">
        <v>1854</v>
      </c>
      <c r="DC205" s="1079" t="s">
        <v>1854</v>
      </c>
      <c r="DD205" s="1079" t="s">
        <v>1854</v>
      </c>
      <c r="DE205" s="1079" t="s">
        <v>1854</v>
      </c>
      <c r="DF205" s="1079" t="s">
        <v>1854</v>
      </c>
      <c r="DG205" s="1120" t="s">
        <v>1854</v>
      </c>
      <c r="DH205" s="1078" t="s">
        <v>1854</v>
      </c>
      <c r="DI205" s="1079" t="s">
        <v>1854</v>
      </c>
      <c r="DJ205" s="1079" t="s">
        <v>1854</v>
      </c>
      <c r="DK205" s="1079" t="s">
        <v>1854</v>
      </c>
      <c r="DL205" s="1120" t="s">
        <v>1854</v>
      </c>
      <c r="DM205" s="1124" t="s">
        <v>1854</v>
      </c>
      <c r="DN205" s="1125" t="s">
        <v>1854</v>
      </c>
      <c r="DO205" s="1125" t="s">
        <v>1854</v>
      </c>
      <c r="DP205" s="1126" t="s">
        <v>1854</v>
      </c>
      <c r="DQ205" s="1125" t="s">
        <v>1854</v>
      </c>
      <c r="DR205" s="1125" t="s">
        <v>1854</v>
      </c>
      <c r="DS205" s="1125" t="s">
        <v>1854</v>
      </c>
      <c r="DT205" s="1126" t="s">
        <v>1854</v>
      </c>
      <c r="DU205" s="1122" t="s">
        <v>1854</v>
      </c>
      <c r="DV205" s="1127">
        <v>1</v>
      </c>
      <c r="DW205" s="1128" t="s">
        <v>1854</v>
      </c>
    </row>
    <row r="206" spans="1:127" s="399" customFormat="1" ht="15.75" customHeight="1">
      <c r="A206" s="1100" t="s">
        <v>1026</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2690</v>
      </c>
      <c r="V206" s="1102" t="s">
        <v>2622</v>
      </c>
      <c r="W206" s="1102" t="s">
        <v>1819</v>
      </c>
      <c r="X206" s="1103" t="s">
        <v>2691</v>
      </c>
      <c r="Y206" s="1104" t="s">
        <v>2692</v>
      </c>
      <c r="Z206" s="1105" t="s">
        <v>2693</v>
      </c>
      <c r="AA206" s="1106" t="s">
        <v>1854</v>
      </c>
      <c r="AB206" s="1107">
        <v>1</v>
      </c>
      <c r="AC206" s="1107" t="s">
        <v>1854</v>
      </c>
      <c r="AD206" s="1107" t="s">
        <v>1854</v>
      </c>
      <c r="AE206" s="1107" t="s">
        <v>1854</v>
      </c>
      <c r="AF206" s="1107" t="s">
        <v>1854</v>
      </c>
      <c r="AG206" s="1107" t="s">
        <v>1854</v>
      </c>
      <c r="AH206" s="1107" t="s">
        <v>1854</v>
      </c>
      <c r="AI206" s="1108">
        <f t="shared" si="3"/>
        <v>1</v>
      </c>
      <c r="AJ206" s="1109" t="s">
        <v>963</v>
      </c>
      <c r="AK206" s="1109" t="s">
        <v>1854</v>
      </c>
      <c r="AL206" s="1109" t="s">
        <v>1854</v>
      </c>
      <c r="AM206" s="1110" t="s">
        <v>1822</v>
      </c>
      <c r="AN206" s="1021" t="s">
        <v>1041</v>
      </c>
      <c r="AO206" s="1021" t="s">
        <v>2694</v>
      </c>
      <c r="AP206" s="1278">
        <v>0</v>
      </c>
      <c r="AQ206" s="1079" t="s">
        <v>977</v>
      </c>
      <c r="AR206" s="1112" t="s">
        <v>1854</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1026</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2695</v>
      </c>
      <c r="V207" s="1102" t="s">
        <v>2622</v>
      </c>
      <c r="W207" s="1102" t="s">
        <v>1819</v>
      </c>
      <c r="X207" s="1103" t="s">
        <v>2696</v>
      </c>
      <c r="Y207" s="1104" t="s">
        <v>491</v>
      </c>
      <c r="Z207" s="1105" t="s">
        <v>2697</v>
      </c>
      <c r="AA207" s="1106">
        <v>1</v>
      </c>
      <c r="AB207" s="1107" t="s">
        <v>1854</v>
      </c>
      <c r="AC207" s="1107" t="s">
        <v>1854</v>
      </c>
      <c r="AD207" s="1107" t="s">
        <v>1854</v>
      </c>
      <c r="AE207" s="1107" t="s">
        <v>1854</v>
      </c>
      <c r="AF207" s="1107" t="s">
        <v>1854</v>
      </c>
      <c r="AG207" s="1107" t="s">
        <v>1854</v>
      </c>
      <c r="AH207" s="1107" t="s">
        <v>1854</v>
      </c>
      <c r="AI207" s="1108">
        <f t="shared" si="3"/>
        <v>1</v>
      </c>
      <c r="AJ207" s="1109" t="s">
        <v>963</v>
      </c>
      <c r="AK207" s="1109" t="s">
        <v>1854</v>
      </c>
      <c r="AL207" s="1109" t="s">
        <v>1854</v>
      </c>
      <c r="AM207" s="1110" t="s">
        <v>1822</v>
      </c>
      <c r="AN207" s="1021" t="s">
        <v>269</v>
      </c>
      <c r="AO207" s="1021" t="s">
        <v>4700</v>
      </c>
      <c r="AP207" s="1311">
        <v>1</v>
      </c>
      <c r="AQ207" s="1079" t="s">
        <v>977</v>
      </c>
      <c r="AR207" s="1112" t="s">
        <v>491</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1854</v>
      </c>
      <c r="CE207" s="1122" t="s">
        <v>1854</v>
      </c>
      <c r="CF207" s="1122" t="s">
        <v>1854</v>
      </c>
      <c r="CG207" s="1122" t="s">
        <v>1854</v>
      </c>
      <c r="CH207" s="1123" t="s">
        <v>1854</v>
      </c>
      <c r="CI207" s="1078" t="s">
        <v>1854</v>
      </c>
      <c r="CJ207" s="1079" t="s">
        <v>1854</v>
      </c>
      <c r="CK207" s="1079" t="s">
        <v>1854</v>
      </c>
      <c r="CL207" s="1079" t="s">
        <v>1854</v>
      </c>
      <c r="CM207" s="1120" t="s">
        <v>1854</v>
      </c>
      <c r="CN207" s="1078" t="s">
        <v>1854</v>
      </c>
      <c r="CO207" s="1079" t="s">
        <v>1854</v>
      </c>
      <c r="CP207" s="1079" t="s">
        <v>1854</v>
      </c>
      <c r="CQ207" s="1079" t="s">
        <v>1854</v>
      </c>
      <c r="CR207" s="1120" t="s">
        <v>1854</v>
      </c>
      <c r="CS207" s="1078" t="s">
        <v>1854</v>
      </c>
      <c r="CT207" s="1079" t="s">
        <v>1854</v>
      </c>
      <c r="CU207" s="1079" t="s">
        <v>1854</v>
      </c>
      <c r="CV207" s="1079" t="s">
        <v>1854</v>
      </c>
      <c r="CW207" s="1120" t="s">
        <v>1854</v>
      </c>
      <c r="CX207" s="1078" t="s">
        <v>1854</v>
      </c>
      <c r="CY207" s="1079" t="s">
        <v>1854</v>
      </c>
      <c r="CZ207" s="1079" t="s">
        <v>1854</v>
      </c>
      <c r="DA207" s="1079" t="s">
        <v>1854</v>
      </c>
      <c r="DB207" s="1120" t="s">
        <v>1854</v>
      </c>
      <c r="DC207" s="1079" t="s">
        <v>1854</v>
      </c>
      <c r="DD207" s="1079" t="s">
        <v>1854</v>
      </c>
      <c r="DE207" s="1079" t="s">
        <v>1854</v>
      </c>
      <c r="DF207" s="1079" t="s">
        <v>1854</v>
      </c>
      <c r="DG207" s="1120" t="s">
        <v>1854</v>
      </c>
      <c r="DH207" s="1078" t="s">
        <v>1854</v>
      </c>
      <c r="DI207" s="1079" t="s">
        <v>1854</v>
      </c>
      <c r="DJ207" s="1079" t="s">
        <v>1854</v>
      </c>
      <c r="DK207" s="1079" t="s">
        <v>1854</v>
      </c>
      <c r="DL207" s="1120" t="s">
        <v>1854</v>
      </c>
      <c r="DM207" s="1124" t="s">
        <v>1854</v>
      </c>
      <c r="DN207" s="1125" t="s">
        <v>1854</v>
      </c>
      <c r="DO207" s="1125" t="s">
        <v>1854</v>
      </c>
      <c r="DP207" s="1126" t="s">
        <v>1854</v>
      </c>
      <c r="DQ207" s="1125" t="s">
        <v>1854</v>
      </c>
      <c r="DR207" s="1125" t="s">
        <v>1854</v>
      </c>
      <c r="DS207" s="1125" t="s">
        <v>1854</v>
      </c>
      <c r="DT207" s="1126" t="s">
        <v>1854</v>
      </c>
      <c r="DU207" s="1122" t="s">
        <v>1854</v>
      </c>
      <c r="DV207" s="1127">
        <v>1</v>
      </c>
      <c r="DW207" s="1128" t="s">
        <v>1854</v>
      </c>
    </row>
    <row r="208" spans="1:127" s="399" customFormat="1" ht="15.75" customHeight="1">
      <c r="A208" s="1100" t="s">
        <v>1026</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2699</v>
      </c>
      <c r="V208" s="1102" t="s">
        <v>2622</v>
      </c>
      <c r="W208" s="1102" t="s">
        <v>1808</v>
      </c>
      <c r="X208" s="1103" t="s">
        <v>2700</v>
      </c>
      <c r="Y208" s="1104" t="s">
        <v>2701</v>
      </c>
      <c r="Z208" s="1105" t="s">
        <v>2702</v>
      </c>
      <c r="AA208" s="1106">
        <v>1</v>
      </c>
      <c r="AB208" s="1107" t="s">
        <v>1854</v>
      </c>
      <c r="AC208" s="1107" t="s">
        <v>1854</v>
      </c>
      <c r="AD208" s="1107" t="s">
        <v>1854</v>
      </c>
      <c r="AE208" s="1107" t="s">
        <v>1854</v>
      </c>
      <c r="AF208" s="1107" t="s">
        <v>1854</v>
      </c>
      <c r="AG208" s="1107" t="s">
        <v>1854</v>
      </c>
      <c r="AH208" s="1107" t="s">
        <v>1854</v>
      </c>
      <c r="AI208" s="1108">
        <f t="shared" si="3"/>
        <v>1</v>
      </c>
      <c r="AJ208" s="1109" t="s">
        <v>963</v>
      </c>
      <c r="AK208" s="1109" t="s">
        <v>1854</v>
      </c>
      <c r="AL208" s="1109" t="s">
        <v>1854</v>
      </c>
      <c r="AM208" s="1110" t="s">
        <v>1822</v>
      </c>
      <c r="AN208" s="1021" t="s">
        <v>990</v>
      </c>
      <c r="AO208" s="1021" t="s">
        <v>2703</v>
      </c>
      <c r="AP208" s="1278">
        <v>0</v>
      </c>
      <c r="AQ208" s="1079" t="s">
        <v>977</v>
      </c>
      <c r="AR208" s="1112" t="s">
        <v>1854</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1026</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2704</v>
      </c>
      <c r="V209" s="1102" t="s">
        <v>2652</v>
      </c>
      <c r="W209" s="1102" t="s">
        <v>1801</v>
      </c>
      <c r="X209" s="1103" t="s">
        <v>2705</v>
      </c>
      <c r="Y209" s="1104" t="s">
        <v>2706</v>
      </c>
      <c r="Z209" s="1105" t="s">
        <v>2707</v>
      </c>
      <c r="AA209" s="1106" t="s">
        <v>1854</v>
      </c>
      <c r="AB209" s="1107">
        <v>1</v>
      </c>
      <c r="AC209" s="1107" t="s">
        <v>1854</v>
      </c>
      <c r="AD209" s="1107" t="s">
        <v>1854</v>
      </c>
      <c r="AE209" s="1107" t="s">
        <v>1854</v>
      </c>
      <c r="AF209" s="1107" t="s">
        <v>1854</v>
      </c>
      <c r="AG209" s="1107" t="s">
        <v>1854</v>
      </c>
      <c r="AH209" s="1107" t="s">
        <v>1854</v>
      </c>
      <c r="AI209" s="1108">
        <f t="shared" si="3"/>
        <v>1</v>
      </c>
      <c r="AJ209" s="1109" t="s">
        <v>963</v>
      </c>
      <c r="AK209" s="1109" t="s">
        <v>1854</v>
      </c>
      <c r="AL209" s="1109" t="s">
        <v>1854</v>
      </c>
      <c r="AM209" s="1110" t="s">
        <v>2045</v>
      </c>
      <c r="AN209" s="1021" t="s">
        <v>269</v>
      </c>
      <c r="AO209" s="1021" t="s">
        <v>2708</v>
      </c>
      <c r="AP209" s="1278">
        <v>1</v>
      </c>
      <c r="AQ209" s="1079" t="s">
        <v>977</v>
      </c>
      <c r="AR209" s="1112" t="s">
        <v>1854</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1026</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2709</v>
      </c>
      <c r="V210" s="1102" t="s">
        <v>2710</v>
      </c>
      <c r="W210" s="1102" t="s">
        <v>1801</v>
      </c>
      <c r="X210" s="1103" t="s">
        <v>2711</v>
      </c>
      <c r="Y210" s="1104" t="s">
        <v>2712</v>
      </c>
      <c r="Z210" s="1105" t="s">
        <v>2713</v>
      </c>
      <c r="AA210" s="1106" t="s">
        <v>1854</v>
      </c>
      <c r="AB210" s="1107" t="s">
        <v>1854</v>
      </c>
      <c r="AC210" s="1107" t="s">
        <v>1854</v>
      </c>
      <c r="AD210" s="1107" t="s">
        <v>1854</v>
      </c>
      <c r="AE210" s="1107">
        <v>1</v>
      </c>
      <c r="AF210" s="1107" t="s">
        <v>1854</v>
      </c>
      <c r="AG210" s="1107" t="s">
        <v>1854</v>
      </c>
      <c r="AH210" s="1107" t="s">
        <v>1854</v>
      </c>
      <c r="AI210" s="1108">
        <f t="shared" si="3"/>
        <v>1</v>
      </c>
      <c r="AJ210" s="1109" t="s">
        <v>963</v>
      </c>
      <c r="AK210" s="1109" t="s">
        <v>1854</v>
      </c>
      <c r="AL210" s="1109" t="s">
        <v>1854</v>
      </c>
      <c r="AM210" s="1110" t="s">
        <v>1941</v>
      </c>
      <c r="AN210" s="1021" t="s">
        <v>269</v>
      </c>
      <c r="AO210" s="1021" t="s">
        <v>2714</v>
      </c>
      <c r="AP210" s="1278">
        <v>0</v>
      </c>
      <c r="AQ210" s="1079" t="s">
        <v>966</v>
      </c>
      <c r="AR210" s="1112" t="s">
        <v>1854</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1026</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2715</v>
      </c>
      <c r="V211" s="1102" t="s">
        <v>2716</v>
      </c>
      <c r="W211" s="1102" t="s">
        <v>1808</v>
      </c>
      <c r="X211" s="1103" t="s">
        <v>2717</v>
      </c>
      <c r="Y211" s="1104" t="s">
        <v>2718</v>
      </c>
      <c r="Z211" s="1105" t="s">
        <v>2719</v>
      </c>
      <c r="AA211" s="1106" t="s">
        <v>1854</v>
      </c>
      <c r="AB211" s="1107">
        <v>1</v>
      </c>
      <c r="AC211" s="1107" t="s">
        <v>1854</v>
      </c>
      <c r="AD211" s="1107" t="s">
        <v>1854</v>
      </c>
      <c r="AE211" s="1107" t="s">
        <v>1854</v>
      </c>
      <c r="AF211" s="1107" t="s">
        <v>1854</v>
      </c>
      <c r="AG211" s="1107" t="s">
        <v>1854</v>
      </c>
      <c r="AH211" s="1107" t="s">
        <v>1854</v>
      </c>
      <c r="AI211" s="1108">
        <f t="shared" si="3"/>
        <v>1</v>
      </c>
      <c r="AJ211" s="1109" t="s">
        <v>963</v>
      </c>
      <c r="AK211" s="1109" t="s">
        <v>1854</v>
      </c>
      <c r="AL211" s="1109" t="s">
        <v>1854</v>
      </c>
      <c r="AM211" s="1110" t="s">
        <v>2720</v>
      </c>
      <c r="AN211" s="1021" t="s">
        <v>1041</v>
      </c>
      <c r="AO211" s="1021" t="s">
        <v>2721</v>
      </c>
      <c r="AP211" s="1278">
        <v>0</v>
      </c>
      <c r="AQ211" s="1079" t="s">
        <v>966</v>
      </c>
      <c r="AR211" s="1112" t="s">
        <v>1854</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1026</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2723</v>
      </c>
      <c r="V212" s="1102" t="s">
        <v>2672</v>
      </c>
      <c r="W212" s="1102" t="s">
        <v>1819</v>
      </c>
      <c r="X212" s="1103" t="s">
        <v>2724</v>
      </c>
      <c r="Y212" s="1104" t="s">
        <v>659</v>
      </c>
      <c r="Z212" s="1105" t="s">
        <v>2725</v>
      </c>
      <c r="AA212" s="1106" t="s">
        <v>1854</v>
      </c>
      <c r="AB212" s="1107" t="s">
        <v>1854</v>
      </c>
      <c r="AC212" s="1107" t="s">
        <v>1854</v>
      </c>
      <c r="AD212" s="1107" t="s">
        <v>1854</v>
      </c>
      <c r="AE212" s="1107">
        <v>1</v>
      </c>
      <c r="AF212" s="1107" t="s">
        <v>1854</v>
      </c>
      <c r="AG212" s="1107" t="s">
        <v>1854</v>
      </c>
      <c r="AH212" s="1107" t="s">
        <v>1854</v>
      </c>
      <c r="AI212" s="1108">
        <f t="shared" si="3"/>
        <v>1</v>
      </c>
      <c r="AJ212" s="1109" t="s">
        <v>963</v>
      </c>
      <c r="AK212" s="1109" t="s">
        <v>1854</v>
      </c>
      <c r="AL212" s="1109" t="s">
        <v>1854</v>
      </c>
      <c r="AM212" s="1110" t="s">
        <v>1941</v>
      </c>
      <c r="AN212" s="1021" t="s">
        <v>269</v>
      </c>
      <c r="AO212" s="1021" t="s">
        <v>4707</v>
      </c>
      <c r="AP212" s="1311">
        <v>1</v>
      </c>
      <c r="AQ212" s="1079" t="s">
        <v>966</v>
      </c>
      <c r="AR212" s="1112" t="s">
        <v>659</v>
      </c>
      <c r="AS212" s="1113"/>
      <c r="AT212" s="1103"/>
      <c r="AU212" s="1103"/>
      <c r="AV212" s="1103"/>
      <c r="AW212" s="1114"/>
      <c r="AX212" s="1115"/>
      <c r="AY212" s="1078"/>
      <c r="AZ212" s="1079"/>
      <c r="BA212" s="1079"/>
      <c r="BB212" s="1079"/>
      <c r="BC212" s="1079"/>
      <c r="BD212" s="1079"/>
      <c r="BE212" s="1079"/>
      <c r="BF212" s="1079"/>
      <c r="BG212" s="1079"/>
      <c r="BH212" s="1079"/>
      <c r="BI212" s="1078" t="s">
        <v>4743</v>
      </c>
      <c r="BJ212" s="1079" t="s">
        <v>4744</v>
      </c>
      <c r="BK212" s="1079" t="s">
        <v>4736</v>
      </c>
      <c r="BL212" s="1079" t="s">
        <v>4745</v>
      </c>
      <c r="BM212" s="1079" t="s">
        <v>4746</v>
      </c>
      <c r="BN212" s="1078"/>
      <c r="BO212" s="1079"/>
      <c r="BP212" s="1079"/>
      <c r="BQ212" s="1079"/>
      <c r="BR212" s="1079"/>
      <c r="BS212" s="1118"/>
      <c r="BT212" s="1079"/>
      <c r="BU212" s="1079"/>
      <c r="BV212" s="1079"/>
      <c r="BW212" s="1119"/>
      <c r="BX212" s="1118"/>
      <c r="BY212" s="1079"/>
      <c r="BZ212" s="1079"/>
      <c r="CA212" s="1079"/>
      <c r="CB212" s="1119"/>
      <c r="CC212" s="1120"/>
      <c r="CD212" s="1121" t="s">
        <v>1854</v>
      </c>
      <c r="CE212" s="1122" t="s">
        <v>1854</v>
      </c>
      <c r="CF212" s="1122" t="s">
        <v>1854</v>
      </c>
      <c r="CG212" s="1122" t="s">
        <v>1854</v>
      </c>
      <c r="CH212" s="1123" t="s">
        <v>1854</v>
      </c>
      <c r="CI212" s="1078" t="s">
        <v>1854</v>
      </c>
      <c r="CJ212" s="1079" t="s">
        <v>1854</v>
      </c>
      <c r="CK212" s="1079" t="s">
        <v>1854</v>
      </c>
      <c r="CL212" s="1079" t="s">
        <v>1854</v>
      </c>
      <c r="CM212" s="1120" t="s">
        <v>1854</v>
      </c>
      <c r="CN212" s="1078" t="s">
        <v>1854</v>
      </c>
      <c r="CO212" s="1079" t="s">
        <v>1854</v>
      </c>
      <c r="CP212" s="1079" t="s">
        <v>1854</v>
      </c>
      <c r="CQ212" s="1079" t="s">
        <v>1854</v>
      </c>
      <c r="CR212" s="1120" t="s">
        <v>1854</v>
      </c>
      <c r="CS212" s="1078" t="s">
        <v>1854</v>
      </c>
      <c r="CT212" s="1079" t="s">
        <v>1854</v>
      </c>
      <c r="CU212" s="1079" t="s">
        <v>1854</v>
      </c>
      <c r="CV212" s="1079" t="s">
        <v>1854</v>
      </c>
      <c r="CW212" s="1120" t="s">
        <v>1854</v>
      </c>
      <c r="CX212" s="1078" t="s">
        <v>1854</v>
      </c>
      <c r="CY212" s="1079" t="s">
        <v>1854</v>
      </c>
      <c r="CZ212" s="1079" t="s">
        <v>1854</v>
      </c>
      <c r="DA212" s="1079" t="s">
        <v>1854</v>
      </c>
      <c r="DB212" s="1120" t="s">
        <v>1854</v>
      </c>
      <c r="DC212" s="1079" t="s">
        <v>1854</v>
      </c>
      <c r="DD212" s="1079" t="s">
        <v>1854</v>
      </c>
      <c r="DE212" s="1079" t="s">
        <v>1854</v>
      </c>
      <c r="DF212" s="1079" t="s">
        <v>1854</v>
      </c>
      <c r="DG212" s="1120" t="s">
        <v>1854</v>
      </c>
      <c r="DH212" s="1078" t="s">
        <v>1854</v>
      </c>
      <c r="DI212" s="1079" t="s">
        <v>1854</v>
      </c>
      <c r="DJ212" s="1079" t="s">
        <v>1854</v>
      </c>
      <c r="DK212" s="1079" t="s">
        <v>1854</v>
      </c>
      <c r="DL212" s="1120" t="s">
        <v>1854</v>
      </c>
      <c r="DM212" s="1124" t="s">
        <v>1854</v>
      </c>
      <c r="DN212" s="1125" t="s">
        <v>1854</v>
      </c>
      <c r="DO212" s="1125" t="s">
        <v>1854</v>
      </c>
      <c r="DP212" s="1126" t="s">
        <v>1854</v>
      </c>
      <c r="DQ212" s="1125" t="s">
        <v>1854</v>
      </c>
      <c r="DR212" s="1125" t="s">
        <v>1854</v>
      </c>
      <c r="DS212" s="1125" t="s">
        <v>1854</v>
      </c>
      <c r="DT212" s="1126" t="s">
        <v>1854</v>
      </c>
      <c r="DU212" s="1122" t="s">
        <v>1854</v>
      </c>
      <c r="DV212" s="1127">
        <v>1</v>
      </c>
      <c r="DW212" s="1128" t="s">
        <v>1854</v>
      </c>
    </row>
    <row r="213" spans="1:127" s="399" customFormat="1" ht="15.75" customHeight="1">
      <c r="A213" s="1100" t="s">
        <v>1026</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2726</v>
      </c>
      <c r="V213" s="1102" t="s">
        <v>1854</v>
      </c>
      <c r="W213" s="1102" t="s">
        <v>1854</v>
      </c>
      <c r="X213" s="1103" t="s">
        <v>1944</v>
      </c>
      <c r="Y213" s="1104" t="s">
        <v>1945</v>
      </c>
      <c r="Z213" s="1105" t="s">
        <v>1854</v>
      </c>
      <c r="AA213" s="1106" t="s">
        <v>1854</v>
      </c>
      <c r="AB213" s="1107" t="s">
        <v>1854</v>
      </c>
      <c r="AC213" s="1107" t="s">
        <v>1854</v>
      </c>
      <c r="AD213" s="1107" t="s">
        <v>1854</v>
      </c>
      <c r="AE213" s="1107" t="s">
        <v>1854</v>
      </c>
      <c r="AF213" s="1107" t="s">
        <v>1854</v>
      </c>
      <c r="AG213" s="1107" t="s">
        <v>1854</v>
      </c>
      <c r="AH213" s="1107" t="s">
        <v>1854</v>
      </c>
      <c r="AI213" s="1108">
        <f t="shared" si="3"/>
        <v>0</v>
      </c>
      <c r="AJ213" s="1109" t="s">
        <v>963</v>
      </c>
      <c r="AK213" s="1109" t="s">
        <v>1854</v>
      </c>
      <c r="AL213" s="1109" t="s">
        <v>1854</v>
      </c>
      <c r="AM213" s="1110" t="s">
        <v>1854</v>
      </c>
      <c r="AN213" s="1021" t="s">
        <v>1854</v>
      </c>
      <c r="AO213" s="1021" t="s">
        <v>1946</v>
      </c>
      <c r="AP213" s="1279">
        <v>0</v>
      </c>
      <c r="AQ213" s="1079" t="s">
        <v>1854</v>
      </c>
      <c r="AR213" s="1112" t="s">
        <v>1854</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1026</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2727</v>
      </c>
      <c r="V214" s="1102" t="s">
        <v>1854</v>
      </c>
      <c r="W214" s="1102" t="s">
        <v>1854</v>
      </c>
      <c r="X214" s="1103" t="s">
        <v>2728</v>
      </c>
      <c r="Y214" s="1104" t="s">
        <v>2056</v>
      </c>
      <c r="Z214" s="1105" t="s">
        <v>1854</v>
      </c>
      <c r="AA214" s="1106">
        <v>1</v>
      </c>
      <c r="AB214" s="1107" t="s">
        <v>1854</v>
      </c>
      <c r="AC214" s="1107" t="s">
        <v>1854</v>
      </c>
      <c r="AD214" s="1107" t="s">
        <v>1854</v>
      </c>
      <c r="AE214" s="1107" t="s">
        <v>1854</v>
      </c>
      <c r="AF214" s="1107" t="s">
        <v>1854</v>
      </c>
      <c r="AG214" s="1107" t="s">
        <v>1854</v>
      </c>
      <c r="AH214" s="1107" t="s">
        <v>1854</v>
      </c>
      <c r="AI214" s="1108">
        <f t="shared" si="3"/>
        <v>1</v>
      </c>
      <c r="AJ214" s="1109" t="s">
        <v>983</v>
      </c>
      <c r="AK214" s="1109" t="s">
        <v>964</v>
      </c>
      <c r="AL214" s="1109" t="s">
        <v>965</v>
      </c>
      <c r="AM214" s="1110" t="s">
        <v>1854</v>
      </c>
      <c r="AN214" s="1021" t="s">
        <v>1854</v>
      </c>
      <c r="AO214" s="1021" t="s">
        <v>2729</v>
      </c>
      <c r="AP214" s="1279">
        <v>0</v>
      </c>
      <c r="AQ214" s="1079" t="s">
        <v>966</v>
      </c>
      <c r="AR214" s="1112" t="s">
        <v>1854</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1026</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4747</v>
      </c>
      <c r="V215" s="1102" t="s">
        <v>1854</v>
      </c>
      <c r="W215" s="1102" t="s">
        <v>1854</v>
      </c>
      <c r="X215" s="1103" t="s">
        <v>1010</v>
      </c>
      <c r="Y215" s="1104" t="s">
        <v>2731</v>
      </c>
      <c r="Z215" s="1105" t="s">
        <v>1854</v>
      </c>
      <c r="AA215" s="1106" t="s">
        <v>1854</v>
      </c>
      <c r="AB215" s="1107" t="s">
        <v>1854</v>
      </c>
      <c r="AC215" s="1107" t="s">
        <v>1854</v>
      </c>
      <c r="AD215" s="1107" t="s">
        <v>1854</v>
      </c>
      <c r="AE215" s="1107" t="s">
        <v>1854</v>
      </c>
      <c r="AF215" s="1107" t="s">
        <v>1854</v>
      </c>
      <c r="AG215" s="1107" t="s">
        <v>1854</v>
      </c>
      <c r="AH215" s="1107" t="s">
        <v>1854</v>
      </c>
      <c r="AI215" s="1108">
        <f t="shared" si="3"/>
        <v>0</v>
      </c>
      <c r="AJ215" s="1109" t="s">
        <v>1854</v>
      </c>
      <c r="AK215" s="1109" t="s">
        <v>1854</v>
      </c>
      <c r="AL215" s="1109" t="s">
        <v>1854</v>
      </c>
      <c r="AM215" s="1110" t="s">
        <v>1854</v>
      </c>
      <c r="AN215" s="1021"/>
      <c r="AO215" s="1021"/>
      <c r="AP215" s="1279">
        <v>0</v>
      </c>
      <c r="AQ215" s="1079"/>
      <c r="AR215" s="1112" t="s">
        <v>1854</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1029</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2733</v>
      </c>
      <c r="V216" s="1063" t="s">
        <v>2734</v>
      </c>
      <c r="W216" s="1063" t="s">
        <v>1808</v>
      </c>
      <c r="X216" s="1064" t="s">
        <v>2735</v>
      </c>
      <c r="Y216" s="1065" t="s">
        <v>130</v>
      </c>
      <c r="Z216" s="1066" t="s">
        <v>2736</v>
      </c>
      <c r="AA216" s="1067" t="s">
        <v>1854</v>
      </c>
      <c r="AB216" s="1068">
        <v>1</v>
      </c>
      <c r="AC216" s="1068" t="s">
        <v>1854</v>
      </c>
      <c r="AD216" s="1068" t="s">
        <v>1854</v>
      </c>
      <c r="AE216" s="1068" t="s">
        <v>1854</v>
      </c>
      <c r="AF216" s="1068" t="s">
        <v>1854</v>
      </c>
      <c r="AG216" s="1068" t="s">
        <v>1854</v>
      </c>
      <c r="AH216" s="1068" t="s">
        <v>1854</v>
      </c>
      <c r="AI216" s="1069">
        <f t="shared" si="3"/>
        <v>1</v>
      </c>
      <c r="AJ216" s="1070" t="s">
        <v>986</v>
      </c>
      <c r="AK216" s="1070" t="s">
        <v>964</v>
      </c>
      <c r="AL216" s="1070" t="s">
        <v>965</v>
      </c>
      <c r="AM216" s="1071" t="s">
        <v>1804</v>
      </c>
      <c r="AN216" s="1065" t="s">
        <v>4697</v>
      </c>
      <c r="AO216" s="1065" t="s">
        <v>4698</v>
      </c>
      <c r="AP216" s="1310">
        <v>0</v>
      </c>
      <c r="AQ216" s="1083" t="s">
        <v>977</v>
      </c>
      <c r="AR216" s="1074" t="s">
        <v>130</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961</v>
      </c>
      <c r="CE216" s="1088" t="s">
        <v>961</v>
      </c>
      <c r="CF216" s="1088" t="s">
        <v>961</v>
      </c>
      <c r="CG216" s="1088" t="s">
        <v>961</v>
      </c>
      <c r="CH216" s="1089" t="s">
        <v>961</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4713</v>
      </c>
      <c r="DI216" s="1083" t="s">
        <v>4713</v>
      </c>
      <c r="DJ216" s="1083" t="s">
        <v>4713</v>
      </c>
      <c r="DK216" s="1083" t="s">
        <v>4713</v>
      </c>
      <c r="DL216" s="1086" t="s">
        <v>4713</v>
      </c>
      <c r="DM216" s="1094">
        <v>-0.121</v>
      </c>
      <c r="DN216" s="1095" t="s">
        <v>1854</v>
      </c>
      <c r="DO216" s="1095" t="s">
        <v>1854</v>
      </c>
      <c r="DP216" s="1096">
        <v>-0.39</v>
      </c>
      <c r="DQ216" s="1095">
        <v>0.121</v>
      </c>
      <c r="DR216" s="1095" t="s">
        <v>1854</v>
      </c>
      <c r="DS216" s="1095" t="s">
        <v>1854</v>
      </c>
      <c r="DT216" s="1096">
        <v>0.36199999999999999</v>
      </c>
      <c r="DU216" s="1088" t="s">
        <v>1854</v>
      </c>
      <c r="DV216" s="1097" t="s">
        <v>1854</v>
      </c>
      <c r="DW216" s="1098" t="s">
        <v>1854</v>
      </c>
    </row>
    <row r="217" spans="1:127" s="399" customFormat="1" ht="15.75" customHeight="1">
      <c r="A217" s="1100" t="s">
        <v>1029</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2738</v>
      </c>
      <c r="V217" s="1102" t="s">
        <v>2734</v>
      </c>
      <c r="W217" s="1102" t="s">
        <v>1808</v>
      </c>
      <c r="X217" s="1103" t="s">
        <v>2739</v>
      </c>
      <c r="Y217" s="1104" t="s">
        <v>154</v>
      </c>
      <c r="Z217" s="1105" t="s">
        <v>2736</v>
      </c>
      <c r="AA217" s="1106" t="s">
        <v>1854</v>
      </c>
      <c r="AB217" s="1107">
        <v>1</v>
      </c>
      <c r="AC217" s="1107" t="s">
        <v>1854</v>
      </c>
      <c r="AD217" s="1107" t="s">
        <v>1854</v>
      </c>
      <c r="AE217" s="1107" t="s">
        <v>1854</v>
      </c>
      <c r="AF217" s="1107" t="s">
        <v>1854</v>
      </c>
      <c r="AG217" s="1107" t="s">
        <v>1854</v>
      </c>
      <c r="AH217" s="1107" t="s">
        <v>1854</v>
      </c>
      <c r="AI217" s="1108">
        <f t="shared" si="3"/>
        <v>1</v>
      </c>
      <c r="AJ217" s="1109" t="s">
        <v>983</v>
      </c>
      <c r="AK217" s="1109" t="s">
        <v>964</v>
      </c>
      <c r="AL217" s="1109" t="s">
        <v>965</v>
      </c>
      <c r="AM217" s="1110" t="s">
        <v>1987</v>
      </c>
      <c r="AN217" s="1021" t="s">
        <v>2090</v>
      </c>
      <c r="AO217" s="1021" t="s">
        <v>4702</v>
      </c>
      <c r="AP217" s="1311">
        <v>1</v>
      </c>
      <c r="AQ217" s="1079" t="s">
        <v>977</v>
      </c>
      <c r="AR217" s="1112" t="s">
        <v>154</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961</v>
      </c>
      <c r="CE217" s="1122" t="s">
        <v>961</v>
      </c>
      <c r="CF217" s="1122" t="s">
        <v>961</v>
      </c>
      <c r="CG217" s="1122" t="s">
        <v>961</v>
      </c>
      <c r="CH217" s="1123" t="s">
        <v>961</v>
      </c>
      <c r="CI217" s="1078" t="s">
        <v>1854</v>
      </c>
      <c r="CJ217" s="1079" t="s">
        <v>1854</v>
      </c>
      <c r="CK217" s="1079" t="s">
        <v>1854</v>
      </c>
      <c r="CL217" s="1079" t="s">
        <v>1854</v>
      </c>
      <c r="CM217" s="1120" t="s">
        <v>1854</v>
      </c>
      <c r="CN217" s="1078" t="s">
        <v>1854</v>
      </c>
      <c r="CO217" s="1079" t="s">
        <v>1854</v>
      </c>
      <c r="CP217" s="1079" t="s">
        <v>1854</v>
      </c>
      <c r="CQ217" s="1079" t="s">
        <v>1854</v>
      </c>
      <c r="CR217" s="1120" t="s">
        <v>1854</v>
      </c>
      <c r="CS217" s="1078" t="s">
        <v>1854</v>
      </c>
      <c r="CT217" s="1079" t="s">
        <v>1854</v>
      </c>
      <c r="CU217" s="1079" t="s">
        <v>1854</v>
      </c>
      <c r="CV217" s="1079" t="s">
        <v>1854</v>
      </c>
      <c r="CW217" s="1120" t="s">
        <v>1854</v>
      </c>
      <c r="CX217" s="1078" t="s">
        <v>1854</v>
      </c>
      <c r="CY217" s="1079" t="s">
        <v>1854</v>
      </c>
      <c r="CZ217" s="1079" t="s">
        <v>1854</v>
      </c>
      <c r="DA217" s="1079" t="s">
        <v>1854</v>
      </c>
      <c r="DB217" s="1120" t="s">
        <v>1854</v>
      </c>
      <c r="DC217" s="1079" t="s">
        <v>1854</v>
      </c>
      <c r="DD217" s="1079" t="s">
        <v>1854</v>
      </c>
      <c r="DE217" s="1079" t="s">
        <v>1854</v>
      </c>
      <c r="DF217" s="1079" t="s">
        <v>1854</v>
      </c>
      <c r="DG217" s="1120" t="s">
        <v>1854</v>
      </c>
      <c r="DH217" s="1078" t="s">
        <v>1854</v>
      </c>
      <c r="DI217" s="1079" t="s">
        <v>1854</v>
      </c>
      <c r="DJ217" s="1079" t="s">
        <v>1854</v>
      </c>
      <c r="DK217" s="1079" t="s">
        <v>1854</v>
      </c>
      <c r="DL217" s="1120" t="s">
        <v>1854</v>
      </c>
      <c r="DM217" s="1124">
        <v>-2.1999999999999999E-2</v>
      </c>
      <c r="DN217" s="1125" t="s">
        <v>1854</v>
      </c>
      <c r="DO217" s="1125" t="s">
        <v>1854</v>
      </c>
      <c r="DP217" s="1126" t="s">
        <v>1854</v>
      </c>
      <c r="DQ217" s="1125">
        <v>0</v>
      </c>
      <c r="DR217" s="1125" t="s">
        <v>1854</v>
      </c>
      <c r="DS217" s="1125" t="s">
        <v>1854</v>
      </c>
      <c r="DT217" s="1126" t="s">
        <v>1854</v>
      </c>
      <c r="DU217" s="1122" t="s">
        <v>1854</v>
      </c>
      <c r="DV217" s="1127">
        <v>1</v>
      </c>
      <c r="DW217" s="1128" t="s">
        <v>1854</v>
      </c>
    </row>
    <row r="218" spans="1:127" s="399" customFormat="1" ht="15.75" customHeight="1">
      <c r="A218" s="1100" t="s">
        <v>1029</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2740</v>
      </c>
      <c r="V218" s="1102" t="s">
        <v>2734</v>
      </c>
      <c r="W218" s="1102" t="s">
        <v>1808</v>
      </c>
      <c r="X218" s="1103" t="s">
        <v>2741</v>
      </c>
      <c r="Y218" s="1104" t="s">
        <v>2742</v>
      </c>
      <c r="Z218" s="1105" t="s">
        <v>2743</v>
      </c>
      <c r="AA218" s="1106" t="s">
        <v>1854</v>
      </c>
      <c r="AB218" s="1107">
        <v>1</v>
      </c>
      <c r="AC218" s="1107" t="s">
        <v>1854</v>
      </c>
      <c r="AD218" s="1107" t="s">
        <v>1854</v>
      </c>
      <c r="AE218" s="1107" t="s">
        <v>1854</v>
      </c>
      <c r="AF218" s="1107" t="s">
        <v>1854</v>
      </c>
      <c r="AG218" s="1107" t="s">
        <v>1854</v>
      </c>
      <c r="AH218" s="1107" t="s">
        <v>1854</v>
      </c>
      <c r="AI218" s="1108">
        <f t="shared" si="3"/>
        <v>1</v>
      </c>
      <c r="AJ218" s="1109" t="s">
        <v>983</v>
      </c>
      <c r="AK218" s="1109" t="s">
        <v>964</v>
      </c>
      <c r="AL218" s="1109" t="s">
        <v>965</v>
      </c>
      <c r="AM218" s="1110" t="s">
        <v>2062</v>
      </c>
      <c r="AN218" s="1021" t="s">
        <v>387</v>
      </c>
      <c r="AO218" s="1021" t="s">
        <v>4706</v>
      </c>
      <c r="AP218" s="1311">
        <v>2</v>
      </c>
      <c r="AQ218" s="1079" t="s">
        <v>977</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1029</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2744</v>
      </c>
      <c r="V219" s="1102" t="s">
        <v>2734</v>
      </c>
      <c r="W219" s="1102" t="s">
        <v>1801</v>
      </c>
      <c r="X219" s="1103" t="s">
        <v>2745</v>
      </c>
      <c r="Y219" s="1104" t="s">
        <v>124</v>
      </c>
      <c r="Z219" s="1105" t="s">
        <v>2736</v>
      </c>
      <c r="AA219" s="1106" t="s">
        <v>1854</v>
      </c>
      <c r="AB219" s="1107">
        <v>1</v>
      </c>
      <c r="AC219" s="1107" t="s">
        <v>1854</v>
      </c>
      <c r="AD219" s="1107" t="s">
        <v>1854</v>
      </c>
      <c r="AE219" s="1107" t="s">
        <v>1854</v>
      </c>
      <c r="AF219" s="1107" t="s">
        <v>1854</v>
      </c>
      <c r="AG219" s="1107" t="s">
        <v>1854</v>
      </c>
      <c r="AH219" s="1107" t="s">
        <v>1854</v>
      </c>
      <c r="AI219" s="1108">
        <f t="shared" si="3"/>
        <v>1</v>
      </c>
      <c r="AJ219" s="1109" t="s">
        <v>983</v>
      </c>
      <c r="AK219" s="1109" t="s">
        <v>964</v>
      </c>
      <c r="AL219" s="1109" t="s">
        <v>965</v>
      </c>
      <c r="AM219" s="1110" t="s">
        <v>1838</v>
      </c>
      <c r="AN219" s="1021" t="s">
        <v>2090</v>
      </c>
      <c r="AO219" s="1021" t="s">
        <v>4703</v>
      </c>
      <c r="AP219" s="1311">
        <v>2</v>
      </c>
      <c r="AQ219" s="1079" t="s">
        <v>977</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961</v>
      </c>
      <c r="CE219" s="1122" t="s">
        <v>961</v>
      </c>
      <c r="CF219" s="1122" t="s">
        <v>961</v>
      </c>
      <c r="CG219" s="1122" t="s">
        <v>961</v>
      </c>
      <c r="CH219" s="1123" t="s">
        <v>961</v>
      </c>
      <c r="CI219" s="1078" t="s">
        <v>1854</v>
      </c>
      <c r="CJ219" s="1079" t="s">
        <v>1854</v>
      </c>
      <c r="CK219" s="1079" t="s">
        <v>1854</v>
      </c>
      <c r="CL219" s="1079" t="s">
        <v>1854</v>
      </c>
      <c r="CM219" s="1120" t="s">
        <v>1854</v>
      </c>
      <c r="CN219" s="1078">
        <v>9.5</v>
      </c>
      <c r="CO219" s="1079">
        <v>9.5</v>
      </c>
      <c r="CP219" s="1079">
        <v>9.5</v>
      </c>
      <c r="CQ219" s="1079">
        <v>9.5</v>
      </c>
      <c r="CR219" s="1120">
        <v>9.5</v>
      </c>
      <c r="CS219" s="1078">
        <v>2</v>
      </c>
      <c r="CT219" s="1079">
        <v>2</v>
      </c>
      <c r="CU219" s="1079">
        <v>2</v>
      </c>
      <c r="CV219" s="1079">
        <v>2</v>
      </c>
      <c r="CW219" s="1120">
        <v>2</v>
      </c>
      <c r="CX219" s="1078" t="s">
        <v>1854</v>
      </c>
      <c r="CY219" s="1079" t="s">
        <v>1854</v>
      </c>
      <c r="CZ219" s="1079" t="s">
        <v>1854</v>
      </c>
      <c r="DA219" s="1079" t="s">
        <v>1854</v>
      </c>
      <c r="DB219" s="1120" t="s">
        <v>1854</v>
      </c>
      <c r="DC219" s="1079" t="s">
        <v>1854</v>
      </c>
      <c r="DD219" s="1079" t="s">
        <v>1854</v>
      </c>
      <c r="DE219" s="1079" t="s">
        <v>1854</v>
      </c>
      <c r="DF219" s="1079" t="s">
        <v>1854</v>
      </c>
      <c r="DG219" s="1120" t="s">
        <v>1854</v>
      </c>
      <c r="DH219" s="1078" t="s">
        <v>1854</v>
      </c>
      <c r="DI219" s="1079" t="s">
        <v>1854</v>
      </c>
      <c r="DJ219" s="1079" t="s">
        <v>1854</v>
      </c>
      <c r="DK219" s="1079" t="s">
        <v>1854</v>
      </c>
      <c r="DL219" s="1120" t="s">
        <v>1854</v>
      </c>
      <c r="DM219" s="1124">
        <v>-0.17499999999999999</v>
      </c>
      <c r="DN219" s="1125" t="s">
        <v>1854</v>
      </c>
      <c r="DO219" s="1125" t="s">
        <v>1854</v>
      </c>
      <c r="DP219" s="1126" t="s">
        <v>1854</v>
      </c>
      <c r="DQ219" s="1125">
        <v>0</v>
      </c>
      <c r="DR219" s="1125" t="s">
        <v>1854</v>
      </c>
      <c r="DS219" s="1125" t="s">
        <v>1854</v>
      </c>
      <c r="DT219" s="1126" t="s">
        <v>1854</v>
      </c>
      <c r="DU219" s="1122" t="s">
        <v>1854</v>
      </c>
      <c r="DV219" s="1127">
        <v>1</v>
      </c>
      <c r="DW219" s="1128" t="s">
        <v>1854</v>
      </c>
    </row>
    <row r="220" spans="1:127" s="399" customFormat="1" ht="15.75" customHeight="1">
      <c r="A220" s="1100" t="s">
        <v>1029</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2747</v>
      </c>
      <c r="V220" s="1102" t="s">
        <v>2748</v>
      </c>
      <c r="W220" s="1102" t="s">
        <v>1808</v>
      </c>
      <c r="X220" s="1103" t="s">
        <v>2749</v>
      </c>
      <c r="Y220" s="1104" t="s">
        <v>2750</v>
      </c>
      <c r="Z220" s="1105" t="s">
        <v>2751</v>
      </c>
      <c r="AA220" s="1106" t="s">
        <v>1854</v>
      </c>
      <c r="AB220" s="1107" t="s">
        <v>1854</v>
      </c>
      <c r="AC220" s="1107" t="s">
        <v>1854</v>
      </c>
      <c r="AD220" s="1107" t="s">
        <v>1854</v>
      </c>
      <c r="AE220" s="1107">
        <v>1</v>
      </c>
      <c r="AF220" s="1107" t="s">
        <v>1854</v>
      </c>
      <c r="AG220" s="1107" t="s">
        <v>1854</v>
      </c>
      <c r="AH220" s="1107" t="s">
        <v>1854</v>
      </c>
      <c r="AI220" s="1108">
        <f t="shared" si="3"/>
        <v>1</v>
      </c>
      <c r="AJ220" s="1109" t="s">
        <v>983</v>
      </c>
      <c r="AK220" s="1109" t="s">
        <v>964</v>
      </c>
      <c r="AL220" s="1109" t="s">
        <v>965</v>
      </c>
      <c r="AM220" s="1110" t="s">
        <v>2030</v>
      </c>
      <c r="AN220" s="1021" t="s">
        <v>990</v>
      </c>
      <c r="AO220" s="1021" t="s">
        <v>2752</v>
      </c>
      <c r="AP220" s="1278">
        <v>0</v>
      </c>
      <c r="AQ220" s="1079" t="s">
        <v>966</v>
      </c>
      <c r="AR220" s="1112" t="s">
        <v>1854</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1029</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2753</v>
      </c>
      <c r="V221" s="1102" t="s">
        <v>2748</v>
      </c>
      <c r="W221" s="1102" t="s">
        <v>1819</v>
      </c>
      <c r="X221" s="1103" t="s">
        <v>2754</v>
      </c>
      <c r="Y221" s="1104" t="s">
        <v>2755</v>
      </c>
      <c r="Z221" s="1105" t="s">
        <v>2756</v>
      </c>
      <c r="AA221" s="1106" t="s">
        <v>1854</v>
      </c>
      <c r="AB221" s="1107" t="s">
        <v>1854</v>
      </c>
      <c r="AC221" s="1107" t="s">
        <v>1854</v>
      </c>
      <c r="AD221" s="1107" t="s">
        <v>1854</v>
      </c>
      <c r="AE221" s="1107">
        <v>1</v>
      </c>
      <c r="AF221" s="1107" t="s">
        <v>1854</v>
      </c>
      <c r="AG221" s="1107" t="s">
        <v>1854</v>
      </c>
      <c r="AH221" s="1107" t="s">
        <v>1854</v>
      </c>
      <c r="AI221" s="1108">
        <f t="shared" si="3"/>
        <v>1</v>
      </c>
      <c r="AJ221" s="1109" t="s">
        <v>963</v>
      </c>
      <c r="AK221" s="1109" t="s">
        <v>1854</v>
      </c>
      <c r="AL221" s="1109" t="s">
        <v>1854</v>
      </c>
      <c r="AM221" s="1110" t="s">
        <v>2030</v>
      </c>
      <c r="AN221" s="1021" t="s">
        <v>269</v>
      </c>
      <c r="AO221" s="1021" t="s">
        <v>2372</v>
      </c>
      <c r="AP221" s="1278">
        <v>1</v>
      </c>
      <c r="AQ221" s="1079" t="s">
        <v>966</v>
      </c>
      <c r="AR221" s="1112" t="s">
        <v>1854</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1029</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2757</v>
      </c>
      <c r="V222" s="1102" t="s">
        <v>2748</v>
      </c>
      <c r="W222" s="1102" t="s">
        <v>1819</v>
      </c>
      <c r="X222" s="1103" t="s">
        <v>2758</v>
      </c>
      <c r="Y222" s="1104" t="s">
        <v>2759</v>
      </c>
      <c r="Z222" s="1105" t="s">
        <v>2760</v>
      </c>
      <c r="AA222" s="1106" t="s">
        <v>1854</v>
      </c>
      <c r="AB222" s="1107" t="s">
        <v>1854</v>
      </c>
      <c r="AC222" s="1107" t="s">
        <v>1854</v>
      </c>
      <c r="AD222" s="1107" t="s">
        <v>1854</v>
      </c>
      <c r="AE222" s="1107">
        <v>1</v>
      </c>
      <c r="AF222" s="1107" t="s">
        <v>1854</v>
      </c>
      <c r="AG222" s="1107" t="s">
        <v>1854</v>
      </c>
      <c r="AH222" s="1107" t="s">
        <v>1854</v>
      </c>
      <c r="AI222" s="1108">
        <f t="shared" si="3"/>
        <v>1</v>
      </c>
      <c r="AJ222" s="1109" t="s">
        <v>963</v>
      </c>
      <c r="AK222" s="1109" t="s">
        <v>1854</v>
      </c>
      <c r="AL222" s="1109" t="s">
        <v>1854</v>
      </c>
      <c r="AM222" s="1110" t="s">
        <v>2030</v>
      </c>
      <c r="AN222" s="1021" t="s">
        <v>269</v>
      </c>
      <c r="AO222" s="1021" t="s">
        <v>2372</v>
      </c>
      <c r="AP222" s="1278">
        <v>1</v>
      </c>
      <c r="AQ222" s="1079" t="s">
        <v>966</v>
      </c>
      <c r="AR222" s="1112" t="s">
        <v>1854</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1029</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2761</v>
      </c>
      <c r="V223" s="1102" t="s">
        <v>2748</v>
      </c>
      <c r="W223" s="1102" t="s">
        <v>1819</v>
      </c>
      <c r="X223" s="1103" t="s">
        <v>2762</v>
      </c>
      <c r="Y223" s="1104" t="s">
        <v>2176</v>
      </c>
      <c r="Z223" s="1105" t="s">
        <v>2763</v>
      </c>
      <c r="AA223" s="1106" t="s">
        <v>1854</v>
      </c>
      <c r="AB223" s="1107" t="s">
        <v>1854</v>
      </c>
      <c r="AC223" s="1107" t="s">
        <v>1854</v>
      </c>
      <c r="AD223" s="1107" t="s">
        <v>1854</v>
      </c>
      <c r="AE223" s="1107">
        <v>1</v>
      </c>
      <c r="AF223" s="1107" t="s">
        <v>1854</v>
      </c>
      <c r="AG223" s="1107" t="s">
        <v>1854</v>
      </c>
      <c r="AH223" s="1107" t="s">
        <v>1854</v>
      </c>
      <c r="AI223" s="1108">
        <f t="shared" si="3"/>
        <v>1</v>
      </c>
      <c r="AJ223" s="1109" t="s">
        <v>986</v>
      </c>
      <c r="AK223" s="1109" t="s">
        <v>964</v>
      </c>
      <c r="AL223" s="1109" t="s">
        <v>965</v>
      </c>
      <c r="AM223" s="1110" t="s">
        <v>2030</v>
      </c>
      <c r="AN223" s="1021" t="s">
        <v>269</v>
      </c>
      <c r="AO223" s="1021" t="s">
        <v>2764</v>
      </c>
      <c r="AP223" s="1278">
        <v>2</v>
      </c>
      <c r="AQ223" s="1079" t="s">
        <v>977</v>
      </c>
      <c r="AR223" s="1112" t="s">
        <v>1854</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1029</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2765</v>
      </c>
      <c r="V224" s="1102" t="s">
        <v>2748</v>
      </c>
      <c r="W224" s="1102" t="s">
        <v>1819</v>
      </c>
      <c r="X224" s="1103" t="s">
        <v>2766</v>
      </c>
      <c r="Y224" s="1104" t="s">
        <v>659</v>
      </c>
      <c r="Z224" s="1105" t="s">
        <v>2736</v>
      </c>
      <c r="AA224" s="1106" t="s">
        <v>1854</v>
      </c>
      <c r="AB224" s="1107" t="s">
        <v>1854</v>
      </c>
      <c r="AC224" s="1107" t="s">
        <v>1854</v>
      </c>
      <c r="AD224" s="1107" t="s">
        <v>1854</v>
      </c>
      <c r="AE224" s="1107">
        <v>1</v>
      </c>
      <c r="AF224" s="1107" t="s">
        <v>1854</v>
      </c>
      <c r="AG224" s="1107" t="s">
        <v>1854</v>
      </c>
      <c r="AH224" s="1107" t="s">
        <v>1854</v>
      </c>
      <c r="AI224" s="1108">
        <f t="shared" si="3"/>
        <v>1</v>
      </c>
      <c r="AJ224" s="1109" t="s">
        <v>963</v>
      </c>
      <c r="AK224" s="1109" t="s">
        <v>1854</v>
      </c>
      <c r="AL224" s="1109" t="s">
        <v>1854</v>
      </c>
      <c r="AM224" s="1110" t="s">
        <v>2030</v>
      </c>
      <c r="AN224" s="1021" t="s">
        <v>269</v>
      </c>
      <c r="AO224" s="1021" t="s">
        <v>4707</v>
      </c>
      <c r="AP224" s="1311">
        <v>1</v>
      </c>
      <c r="AQ224" s="1079" t="s">
        <v>966</v>
      </c>
      <c r="AR224" s="1112" t="s">
        <v>659</v>
      </c>
      <c r="AS224" s="1113"/>
      <c r="AT224" s="1103"/>
      <c r="AU224" s="1103"/>
      <c r="AV224" s="1103"/>
      <c r="AW224" s="1114"/>
      <c r="AX224" s="1115"/>
      <c r="AY224" s="1078"/>
      <c r="AZ224" s="1079"/>
      <c r="BA224" s="1079"/>
      <c r="BB224" s="1079"/>
      <c r="BC224" s="1079"/>
      <c r="BD224" s="1079"/>
      <c r="BE224" s="1079"/>
      <c r="BF224" s="1079"/>
      <c r="BG224" s="1079"/>
      <c r="BH224" s="1079"/>
      <c r="BI224" s="1078" t="s">
        <v>4748</v>
      </c>
      <c r="BJ224" s="1079" t="s">
        <v>4749</v>
      </c>
      <c r="BK224" s="1079" t="s">
        <v>4750</v>
      </c>
      <c r="BL224" s="1079" t="s">
        <v>4751</v>
      </c>
      <c r="BM224" s="1079" t="s">
        <v>4730</v>
      </c>
      <c r="BN224" s="1078"/>
      <c r="BO224" s="1079"/>
      <c r="BP224" s="1079"/>
      <c r="BQ224" s="1079"/>
      <c r="BR224" s="1079"/>
      <c r="BS224" s="1118"/>
      <c r="BT224" s="1079"/>
      <c r="BU224" s="1079"/>
      <c r="BV224" s="1079"/>
      <c r="BW224" s="1119"/>
      <c r="BX224" s="1118"/>
      <c r="BY224" s="1079"/>
      <c r="BZ224" s="1079"/>
      <c r="CA224" s="1079"/>
      <c r="CB224" s="1119"/>
      <c r="CC224" s="1120"/>
      <c r="CD224" s="1121" t="s">
        <v>1854</v>
      </c>
      <c r="CE224" s="1122" t="s">
        <v>1854</v>
      </c>
      <c r="CF224" s="1122" t="s">
        <v>1854</v>
      </c>
      <c r="CG224" s="1122" t="s">
        <v>1854</v>
      </c>
      <c r="CH224" s="1123" t="s">
        <v>1854</v>
      </c>
      <c r="CI224" s="1078" t="s">
        <v>1854</v>
      </c>
      <c r="CJ224" s="1079" t="s">
        <v>1854</v>
      </c>
      <c r="CK224" s="1079" t="s">
        <v>1854</v>
      </c>
      <c r="CL224" s="1079" t="s">
        <v>1854</v>
      </c>
      <c r="CM224" s="1120" t="s">
        <v>1854</v>
      </c>
      <c r="CN224" s="1078" t="s">
        <v>1854</v>
      </c>
      <c r="CO224" s="1079" t="s">
        <v>1854</v>
      </c>
      <c r="CP224" s="1079" t="s">
        <v>1854</v>
      </c>
      <c r="CQ224" s="1079" t="s">
        <v>1854</v>
      </c>
      <c r="CR224" s="1120" t="s">
        <v>1854</v>
      </c>
      <c r="CS224" s="1078" t="s">
        <v>1854</v>
      </c>
      <c r="CT224" s="1079" t="s">
        <v>1854</v>
      </c>
      <c r="CU224" s="1079" t="s">
        <v>1854</v>
      </c>
      <c r="CV224" s="1079" t="s">
        <v>1854</v>
      </c>
      <c r="CW224" s="1120" t="s">
        <v>1854</v>
      </c>
      <c r="CX224" s="1078" t="s">
        <v>1854</v>
      </c>
      <c r="CY224" s="1079" t="s">
        <v>1854</v>
      </c>
      <c r="CZ224" s="1079" t="s">
        <v>1854</v>
      </c>
      <c r="DA224" s="1079" t="s">
        <v>1854</v>
      </c>
      <c r="DB224" s="1120" t="s">
        <v>1854</v>
      </c>
      <c r="DC224" s="1079" t="s">
        <v>1854</v>
      </c>
      <c r="DD224" s="1079" t="s">
        <v>1854</v>
      </c>
      <c r="DE224" s="1079" t="s">
        <v>1854</v>
      </c>
      <c r="DF224" s="1079" t="s">
        <v>1854</v>
      </c>
      <c r="DG224" s="1120" t="s">
        <v>1854</v>
      </c>
      <c r="DH224" s="1078" t="s">
        <v>1854</v>
      </c>
      <c r="DI224" s="1079" t="s">
        <v>1854</v>
      </c>
      <c r="DJ224" s="1079" t="s">
        <v>1854</v>
      </c>
      <c r="DK224" s="1079" t="s">
        <v>1854</v>
      </c>
      <c r="DL224" s="1120" t="s">
        <v>1854</v>
      </c>
      <c r="DM224" s="1124" t="s">
        <v>1854</v>
      </c>
      <c r="DN224" s="1125" t="s">
        <v>1854</v>
      </c>
      <c r="DO224" s="1125" t="s">
        <v>1854</v>
      </c>
      <c r="DP224" s="1126" t="s">
        <v>1854</v>
      </c>
      <c r="DQ224" s="1125" t="s">
        <v>1854</v>
      </c>
      <c r="DR224" s="1125" t="s">
        <v>1854</v>
      </c>
      <c r="DS224" s="1125" t="s">
        <v>1854</v>
      </c>
      <c r="DT224" s="1126" t="s">
        <v>1854</v>
      </c>
      <c r="DU224" s="1122" t="s">
        <v>1854</v>
      </c>
      <c r="DV224" s="1127">
        <v>1</v>
      </c>
      <c r="DW224" s="1128" t="s">
        <v>1854</v>
      </c>
    </row>
    <row r="225" spans="1:127" s="399" customFormat="1" ht="15.75" customHeight="1">
      <c r="A225" s="1100" t="s">
        <v>1029</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2768</v>
      </c>
      <c r="V225" s="1102" t="s">
        <v>2769</v>
      </c>
      <c r="W225" s="1102" t="s">
        <v>1819</v>
      </c>
      <c r="X225" s="1103" t="s">
        <v>2770</v>
      </c>
      <c r="Y225" s="1104" t="s">
        <v>491</v>
      </c>
      <c r="Z225" s="1105" t="s">
        <v>2736</v>
      </c>
      <c r="AA225" s="1106">
        <v>1</v>
      </c>
      <c r="AB225" s="1107" t="s">
        <v>1854</v>
      </c>
      <c r="AC225" s="1107" t="s">
        <v>1854</v>
      </c>
      <c r="AD225" s="1107" t="s">
        <v>1854</v>
      </c>
      <c r="AE225" s="1107" t="s">
        <v>1854</v>
      </c>
      <c r="AF225" s="1107" t="s">
        <v>1854</v>
      </c>
      <c r="AG225" s="1107" t="s">
        <v>1854</v>
      </c>
      <c r="AH225" s="1107" t="s">
        <v>1854</v>
      </c>
      <c r="AI225" s="1108">
        <f t="shared" si="3"/>
        <v>1</v>
      </c>
      <c r="AJ225" s="1109" t="s">
        <v>963</v>
      </c>
      <c r="AK225" s="1109" t="s">
        <v>1854</v>
      </c>
      <c r="AL225" s="1109" t="s">
        <v>1854</v>
      </c>
      <c r="AM225" s="1110" t="s">
        <v>1822</v>
      </c>
      <c r="AN225" s="1021" t="s">
        <v>269</v>
      </c>
      <c r="AO225" s="1021" t="s">
        <v>4700</v>
      </c>
      <c r="AP225" s="1311">
        <v>1</v>
      </c>
      <c r="AQ225" s="1079" t="s">
        <v>977</v>
      </c>
      <c r="AR225" s="1112" t="s">
        <v>491</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1854</v>
      </c>
      <c r="CE225" s="1122" t="s">
        <v>1854</v>
      </c>
      <c r="CF225" s="1122" t="s">
        <v>1854</v>
      </c>
      <c r="CG225" s="1122" t="s">
        <v>1854</v>
      </c>
      <c r="CH225" s="1123" t="s">
        <v>1854</v>
      </c>
      <c r="CI225" s="1078" t="s">
        <v>1854</v>
      </c>
      <c r="CJ225" s="1079" t="s">
        <v>1854</v>
      </c>
      <c r="CK225" s="1079" t="s">
        <v>1854</v>
      </c>
      <c r="CL225" s="1079" t="s">
        <v>1854</v>
      </c>
      <c r="CM225" s="1120" t="s">
        <v>1854</v>
      </c>
      <c r="CN225" s="1078" t="s">
        <v>1854</v>
      </c>
      <c r="CO225" s="1079" t="s">
        <v>1854</v>
      </c>
      <c r="CP225" s="1079" t="s">
        <v>1854</v>
      </c>
      <c r="CQ225" s="1079" t="s">
        <v>1854</v>
      </c>
      <c r="CR225" s="1120" t="s">
        <v>1854</v>
      </c>
      <c r="CS225" s="1078" t="s">
        <v>1854</v>
      </c>
      <c r="CT225" s="1079" t="s">
        <v>1854</v>
      </c>
      <c r="CU225" s="1079" t="s">
        <v>1854</v>
      </c>
      <c r="CV225" s="1079" t="s">
        <v>1854</v>
      </c>
      <c r="CW225" s="1120" t="s">
        <v>1854</v>
      </c>
      <c r="CX225" s="1078" t="s">
        <v>1854</v>
      </c>
      <c r="CY225" s="1079" t="s">
        <v>1854</v>
      </c>
      <c r="CZ225" s="1079" t="s">
        <v>1854</v>
      </c>
      <c r="DA225" s="1079" t="s">
        <v>1854</v>
      </c>
      <c r="DB225" s="1120" t="s">
        <v>1854</v>
      </c>
      <c r="DC225" s="1079" t="s">
        <v>1854</v>
      </c>
      <c r="DD225" s="1079" t="s">
        <v>1854</v>
      </c>
      <c r="DE225" s="1079" t="s">
        <v>1854</v>
      </c>
      <c r="DF225" s="1079" t="s">
        <v>1854</v>
      </c>
      <c r="DG225" s="1120" t="s">
        <v>1854</v>
      </c>
      <c r="DH225" s="1078" t="s">
        <v>1854</v>
      </c>
      <c r="DI225" s="1079" t="s">
        <v>1854</v>
      </c>
      <c r="DJ225" s="1079" t="s">
        <v>1854</v>
      </c>
      <c r="DK225" s="1079" t="s">
        <v>1854</v>
      </c>
      <c r="DL225" s="1120" t="s">
        <v>1854</v>
      </c>
      <c r="DM225" s="1124" t="s">
        <v>1854</v>
      </c>
      <c r="DN225" s="1125" t="s">
        <v>1854</v>
      </c>
      <c r="DO225" s="1125" t="s">
        <v>1854</v>
      </c>
      <c r="DP225" s="1126" t="s">
        <v>1854</v>
      </c>
      <c r="DQ225" s="1125" t="s">
        <v>1854</v>
      </c>
      <c r="DR225" s="1125" t="s">
        <v>1854</v>
      </c>
      <c r="DS225" s="1125" t="s">
        <v>1854</v>
      </c>
      <c r="DT225" s="1126" t="s">
        <v>1854</v>
      </c>
      <c r="DU225" s="1122" t="s">
        <v>1854</v>
      </c>
      <c r="DV225" s="1127">
        <v>1</v>
      </c>
      <c r="DW225" s="1128" t="s">
        <v>1854</v>
      </c>
    </row>
    <row r="226" spans="1:127" s="399" customFormat="1" ht="15.75" customHeight="1">
      <c r="A226" s="1100" t="s">
        <v>1029</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2772</v>
      </c>
      <c r="V226" s="1102" t="s">
        <v>2769</v>
      </c>
      <c r="W226" s="1102" t="s">
        <v>1819</v>
      </c>
      <c r="X226" s="1103" t="s">
        <v>2773</v>
      </c>
      <c r="Y226" s="1104" t="s">
        <v>160</v>
      </c>
      <c r="Z226" s="1105" t="s">
        <v>2736</v>
      </c>
      <c r="AA226" s="1106" t="s">
        <v>1854</v>
      </c>
      <c r="AB226" s="1107">
        <v>1</v>
      </c>
      <c r="AC226" s="1107" t="s">
        <v>1854</v>
      </c>
      <c r="AD226" s="1107" t="s">
        <v>1854</v>
      </c>
      <c r="AE226" s="1107" t="s">
        <v>1854</v>
      </c>
      <c r="AF226" s="1107" t="s">
        <v>1854</v>
      </c>
      <c r="AG226" s="1107" t="s">
        <v>1854</v>
      </c>
      <c r="AH226" s="1107" t="s">
        <v>1854</v>
      </c>
      <c r="AI226" s="1108">
        <f t="shared" si="3"/>
        <v>1</v>
      </c>
      <c r="AJ226" s="1109" t="s">
        <v>983</v>
      </c>
      <c r="AK226" s="1109" t="s">
        <v>964</v>
      </c>
      <c r="AL226" s="1109" t="s">
        <v>965</v>
      </c>
      <c r="AM226" s="1110" t="s">
        <v>1827</v>
      </c>
      <c r="AN226" s="1021" t="s">
        <v>269</v>
      </c>
      <c r="AO226" s="1021" t="s">
        <v>4701</v>
      </c>
      <c r="AP226" s="1311">
        <v>2</v>
      </c>
      <c r="AQ226" s="1079" t="s">
        <v>977</v>
      </c>
      <c r="AR226" s="1112" t="s">
        <v>160</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961</v>
      </c>
      <c r="CE226" s="1122" t="s">
        <v>961</v>
      </c>
      <c r="CF226" s="1122" t="s">
        <v>961</v>
      </c>
      <c r="CG226" s="1122" t="s">
        <v>961</v>
      </c>
      <c r="CH226" s="1123" t="s">
        <v>961</v>
      </c>
      <c r="CI226" s="1078" t="s">
        <v>1854</v>
      </c>
      <c r="CJ226" s="1079" t="s">
        <v>1854</v>
      </c>
      <c r="CK226" s="1079" t="s">
        <v>1854</v>
      </c>
      <c r="CL226" s="1079" t="s">
        <v>1854</v>
      </c>
      <c r="CM226" s="1120" t="s">
        <v>1854</v>
      </c>
      <c r="CN226" s="1078">
        <v>4.68</v>
      </c>
      <c r="CO226" s="1079">
        <v>4.68</v>
      </c>
      <c r="CP226" s="1079">
        <v>4.68</v>
      </c>
      <c r="CQ226" s="1079">
        <v>4.68</v>
      </c>
      <c r="CR226" s="1120">
        <v>4.68</v>
      </c>
      <c r="CS226" s="1078" t="s">
        <v>1854</v>
      </c>
      <c r="CT226" s="1079" t="s">
        <v>1854</v>
      </c>
      <c r="CU226" s="1079" t="s">
        <v>1854</v>
      </c>
      <c r="CV226" s="1079" t="s">
        <v>1854</v>
      </c>
      <c r="CW226" s="1120" t="s">
        <v>1854</v>
      </c>
      <c r="CX226" s="1078" t="s">
        <v>1854</v>
      </c>
      <c r="CY226" s="1079" t="s">
        <v>1854</v>
      </c>
      <c r="CZ226" s="1079" t="s">
        <v>1854</v>
      </c>
      <c r="DA226" s="1079" t="s">
        <v>1854</v>
      </c>
      <c r="DB226" s="1120" t="s">
        <v>1854</v>
      </c>
      <c r="DC226" s="1079" t="s">
        <v>1854</v>
      </c>
      <c r="DD226" s="1079" t="s">
        <v>1854</v>
      </c>
      <c r="DE226" s="1079" t="s">
        <v>1854</v>
      </c>
      <c r="DF226" s="1079" t="s">
        <v>1854</v>
      </c>
      <c r="DG226" s="1120" t="s">
        <v>1854</v>
      </c>
      <c r="DH226" s="1078" t="s">
        <v>1854</v>
      </c>
      <c r="DI226" s="1079" t="s">
        <v>1854</v>
      </c>
      <c r="DJ226" s="1079" t="s">
        <v>1854</v>
      </c>
      <c r="DK226" s="1079" t="s">
        <v>1854</v>
      </c>
      <c r="DL226" s="1120" t="s">
        <v>1854</v>
      </c>
      <c r="DM226" s="1124">
        <v>-0.17599999999999999</v>
      </c>
      <c r="DN226" s="1125" t="s">
        <v>1854</v>
      </c>
      <c r="DO226" s="1125" t="s">
        <v>1854</v>
      </c>
      <c r="DP226" s="1126" t="s">
        <v>1854</v>
      </c>
      <c r="DQ226" s="1125" t="s">
        <v>1854</v>
      </c>
      <c r="DR226" s="1125" t="s">
        <v>1854</v>
      </c>
      <c r="DS226" s="1125" t="s">
        <v>1854</v>
      </c>
      <c r="DT226" s="1126" t="s">
        <v>1854</v>
      </c>
      <c r="DU226" s="1122" t="s">
        <v>1854</v>
      </c>
      <c r="DV226" s="1127">
        <v>1</v>
      </c>
      <c r="DW226" s="1128" t="s">
        <v>1854</v>
      </c>
    </row>
    <row r="227" spans="1:127" s="399" customFormat="1" ht="15.75" customHeight="1">
      <c r="A227" s="1057" t="s">
        <v>1029</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2775</v>
      </c>
      <c r="V227" s="1063" t="s">
        <v>2769</v>
      </c>
      <c r="W227" s="1063" t="s">
        <v>1808</v>
      </c>
      <c r="X227" s="1064" t="s">
        <v>2776</v>
      </c>
      <c r="Y227" s="1065" t="s">
        <v>625</v>
      </c>
      <c r="Z227" s="1066" t="s">
        <v>2736</v>
      </c>
      <c r="AA227" s="1067" t="s">
        <v>1854</v>
      </c>
      <c r="AB227" s="1068">
        <v>1</v>
      </c>
      <c r="AC227" s="1068" t="s">
        <v>1854</v>
      </c>
      <c r="AD227" s="1068" t="s">
        <v>1854</v>
      </c>
      <c r="AE227" s="1068" t="s">
        <v>1854</v>
      </c>
      <c r="AF227" s="1068" t="s">
        <v>1854</v>
      </c>
      <c r="AG227" s="1068" t="s">
        <v>1854</v>
      </c>
      <c r="AH227" s="1068" t="s">
        <v>1854</v>
      </c>
      <c r="AI227" s="1069">
        <f t="shared" si="3"/>
        <v>1</v>
      </c>
      <c r="AJ227" s="1070" t="s">
        <v>986</v>
      </c>
      <c r="AK227" s="1070" t="s">
        <v>964</v>
      </c>
      <c r="AL227" s="1070" t="s">
        <v>965</v>
      </c>
      <c r="AM227" s="1071" t="s">
        <v>625</v>
      </c>
      <c r="AN227" s="1065" t="s">
        <v>269</v>
      </c>
      <c r="AO227" s="1065" t="s">
        <v>4699</v>
      </c>
      <c r="AP227" s="1310">
        <v>1</v>
      </c>
      <c r="AQ227" s="836" t="s">
        <v>966</v>
      </c>
      <c r="AR227" s="1074" t="s">
        <v>625</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961</v>
      </c>
      <c r="CE227" s="1088" t="s">
        <v>961</v>
      </c>
      <c r="CF227" s="1088" t="s">
        <v>961</v>
      </c>
      <c r="CG227" s="1088" t="s">
        <v>961</v>
      </c>
      <c r="CH227" s="1089" t="s">
        <v>961</v>
      </c>
      <c r="CI227" s="1092">
        <v>-70.7</v>
      </c>
      <c r="CJ227" s="1090">
        <v>-70.7</v>
      </c>
      <c r="CK227" s="1090">
        <v>-70.7</v>
      </c>
      <c r="CL227" s="1090">
        <v>-70.7</v>
      </c>
      <c r="CM227" s="1091">
        <v>-70.7</v>
      </c>
      <c r="CN227" s="1092">
        <v>-50</v>
      </c>
      <c r="CO227" s="1090">
        <v>-50</v>
      </c>
      <c r="CP227" s="1090">
        <v>-50</v>
      </c>
      <c r="CQ227" s="1090">
        <v>-50</v>
      </c>
      <c r="CR227" s="1091">
        <v>-50</v>
      </c>
      <c r="CS227" s="1082" t="s">
        <v>1854</v>
      </c>
      <c r="CT227" s="1083" t="s">
        <v>1854</v>
      </c>
      <c r="CU227" s="1083" t="s">
        <v>1854</v>
      </c>
      <c r="CV227" s="1083" t="s">
        <v>1854</v>
      </c>
      <c r="CW227" s="1086" t="s">
        <v>1854</v>
      </c>
      <c r="CX227" s="1082" t="s">
        <v>1854</v>
      </c>
      <c r="CY227" s="1083" t="s">
        <v>1854</v>
      </c>
      <c r="CZ227" s="1083" t="s">
        <v>1854</v>
      </c>
      <c r="DA227" s="1083" t="s">
        <v>1854</v>
      </c>
      <c r="DB227" s="1086" t="s">
        <v>1854</v>
      </c>
      <c r="DC227" s="1090">
        <v>21.9</v>
      </c>
      <c r="DD227" s="1090">
        <v>23</v>
      </c>
      <c r="DE227" s="1090">
        <v>24.4</v>
      </c>
      <c r="DF227" s="1090">
        <v>26.1</v>
      </c>
      <c r="DG227" s="1091">
        <v>28.1</v>
      </c>
      <c r="DH227" s="1092" t="s">
        <v>4713</v>
      </c>
      <c r="DI227" s="1083" t="s">
        <v>4713</v>
      </c>
      <c r="DJ227" s="1083" t="s">
        <v>4713</v>
      </c>
      <c r="DK227" s="1083" t="s">
        <v>4713</v>
      </c>
      <c r="DL227" s="1086" t="s">
        <v>4713</v>
      </c>
      <c r="DM227" s="1094">
        <v>-0.41499999999999998</v>
      </c>
      <c r="DN227" s="1095">
        <v>-2.169</v>
      </c>
      <c r="DO227" s="1095" t="s">
        <v>1854</v>
      </c>
      <c r="DP227" s="1096">
        <v>-0.46300000000000002</v>
      </c>
      <c r="DQ227" s="1095">
        <v>0.34599999999999997</v>
      </c>
      <c r="DR227" s="1095" t="s">
        <v>1854</v>
      </c>
      <c r="DS227" s="1095" t="s">
        <v>1854</v>
      </c>
      <c r="DT227" s="1096">
        <v>0.46300000000000002</v>
      </c>
      <c r="DU227" s="1088" t="s">
        <v>1854</v>
      </c>
      <c r="DV227" s="1097">
        <v>1</v>
      </c>
      <c r="DW227" s="1098" t="s">
        <v>1854</v>
      </c>
    </row>
    <row r="228" spans="1:127" s="399" customFormat="1" ht="15.75" customHeight="1">
      <c r="A228" s="1100" t="s">
        <v>1029</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2778</v>
      </c>
      <c r="V228" s="1102" t="s">
        <v>2779</v>
      </c>
      <c r="W228" s="1102" t="s">
        <v>1819</v>
      </c>
      <c r="X228" s="1103" t="s">
        <v>2780</v>
      </c>
      <c r="Y228" s="1104" t="s">
        <v>2781</v>
      </c>
      <c r="Z228" s="1105" t="s">
        <v>2782</v>
      </c>
      <c r="AA228" s="1106" t="s">
        <v>1854</v>
      </c>
      <c r="AB228" s="1107" t="s">
        <v>1854</v>
      </c>
      <c r="AC228" s="1107" t="s">
        <v>1854</v>
      </c>
      <c r="AD228" s="1107" t="s">
        <v>1854</v>
      </c>
      <c r="AE228" s="1107">
        <v>1</v>
      </c>
      <c r="AF228" s="1107" t="s">
        <v>1854</v>
      </c>
      <c r="AG228" s="1107" t="s">
        <v>1854</v>
      </c>
      <c r="AH228" s="1107" t="s">
        <v>1854</v>
      </c>
      <c r="AI228" s="1108">
        <f t="shared" si="3"/>
        <v>1</v>
      </c>
      <c r="AJ228" s="1109" t="s">
        <v>983</v>
      </c>
      <c r="AK228" s="1109" t="s">
        <v>964</v>
      </c>
      <c r="AL228" s="1109" t="s">
        <v>965</v>
      </c>
      <c r="AM228" s="1110" t="s">
        <v>1859</v>
      </c>
      <c r="AN228" s="1021" t="s">
        <v>269</v>
      </c>
      <c r="AO228" s="1021" t="s">
        <v>2783</v>
      </c>
      <c r="AP228" s="1278">
        <v>1</v>
      </c>
      <c r="AQ228" s="1079" t="s">
        <v>966</v>
      </c>
      <c r="AR228" s="1112" t="s">
        <v>1854</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1029</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2784</v>
      </c>
      <c r="V229" s="1102" t="s">
        <v>2779</v>
      </c>
      <c r="W229" s="1102" t="s">
        <v>1819</v>
      </c>
      <c r="X229" s="1103" t="s">
        <v>2785</v>
      </c>
      <c r="Y229" s="1104" t="s">
        <v>1843</v>
      </c>
      <c r="Z229" s="1105" t="s">
        <v>2736</v>
      </c>
      <c r="AA229" s="1106" t="s">
        <v>1854</v>
      </c>
      <c r="AB229" s="1107" t="s">
        <v>1854</v>
      </c>
      <c r="AC229" s="1107" t="s">
        <v>1854</v>
      </c>
      <c r="AD229" s="1107" t="s">
        <v>1854</v>
      </c>
      <c r="AE229" s="1107">
        <v>1</v>
      </c>
      <c r="AF229" s="1107" t="s">
        <v>1854</v>
      </c>
      <c r="AG229" s="1107" t="s">
        <v>1854</v>
      </c>
      <c r="AH229" s="1107" t="s">
        <v>1854</v>
      </c>
      <c r="AI229" s="1108">
        <f t="shared" si="3"/>
        <v>1</v>
      </c>
      <c r="AJ229" s="1109" t="s">
        <v>986</v>
      </c>
      <c r="AK229" s="1109" t="s">
        <v>964</v>
      </c>
      <c r="AL229" s="1109" t="s">
        <v>965</v>
      </c>
      <c r="AM229" s="1110" t="s">
        <v>1027</v>
      </c>
      <c r="AN229" s="1021" t="s">
        <v>1039</v>
      </c>
      <c r="AO229" s="1021" t="s">
        <v>2786</v>
      </c>
      <c r="AP229" s="1278">
        <v>2</v>
      </c>
      <c r="AQ229" s="1079" t="s">
        <v>966</v>
      </c>
      <c r="AR229" s="1112" t="s">
        <v>1843</v>
      </c>
      <c r="AS229" s="1113"/>
      <c r="AT229" s="1103"/>
      <c r="AU229" s="1103"/>
      <c r="AV229" s="1103"/>
      <c r="AW229" s="1114"/>
      <c r="AX229" s="1115"/>
      <c r="AY229" s="1078"/>
      <c r="AZ229" s="1079"/>
      <c r="BA229" s="1079"/>
      <c r="BB229" s="1079"/>
      <c r="BC229" s="1079"/>
      <c r="BD229" s="1079"/>
      <c r="BE229" s="1079"/>
      <c r="BF229" s="1079"/>
      <c r="BG229" s="1079"/>
      <c r="BH229" s="1079"/>
      <c r="BI229" s="1078" t="s">
        <v>1854</v>
      </c>
      <c r="BJ229" s="1079" t="s">
        <v>1854</v>
      </c>
      <c r="BK229" s="1079" t="s">
        <v>1854</v>
      </c>
      <c r="BL229" s="1079" t="s">
        <v>1854</v>
      </c>
      <c r="BM229" s="1079" t="s">
        <v>1854</v>
      </c>
      <c r="BN229" s="1078"/>
      <c r="BO229" s="1079"/>
      <c r="BP229" s="1079"/>
      <c r="BQ229" s="1079"/>
      <c r="BR229" s="1079"/>
      <c r="BS229" s="1118"/>
      <c r="BT229" s="1079"/>
      <c r="BU229" s="1079"/>
      <c r="BV229" s="1079"/>
      <c r="BW229" s="1119"/>
      <c r="BX229" s="1118"/>
      <c r="BY229" s="1079"/>
      <c r="BZ229" s="1079"/>
      <c r="CA229" s="1079"/>
      <c r="CB229" s="1119"/>
      <c r="CC229" s="1120"/>
      <c r="CD229" s="1121" t="s">
        <v>961</v>
      </c>
      <c r="CE229" s="1122" t="s">
        <v>961</v>
      </c>
      <c r="CF229" s="1122" t="s">
        <v>961</v>
      </c>
      <c r="CG229" s="1122" t="s">
        <v>961</v>
      </c>
      <c r="CH229" s="1123" t="s">
        <v>961</v>
      </c>
      <c r="CI229" s="1078" t="s">
        <v>1854</v>
      </c>
      <c r="CJ229" s="1079" t="s">
        <v>1854</v>
      </c>
      <c r="CK229" s="1079" t="s">
        <v>1854</v>
      </c>
      <c r="CL229" s="1079" t="s">
        <v>1854</v>
      </c>
      <c r="CM229" s="1120" t="s">
        <v>1854</v>
      </c>
      <c r="CN229" s="1078" t="s">
        <v>1854</v>
      </c>
      <c r="CO229" s="1079" t="s">
        <v>1854</v>
      </c>
      <c r="CP229" s="1079" t="s">
        <v>1854</v>
      </c>
      <c r="CQ229" s="1079" t="s">
        <v>1854</v>
      </c>
      <c r="CR229" s="1120" t="s">
        <v>1854</v>
      </c>
      <c r="CS229" s="1078" t="s">
        <v>1854</v>
      </c>
      <c r="CT229" s="1079" t="s">
        <v>1854</v>
      </c>
      <c r="CU229" s="1079" t="s">
        <v>1854</v>
      </c>
      <c r="CV229" s="1079" t="s">
        <v>1854</v>
      </c>
      <c r="CW229" s="1120" t="s">
        <v>1854</v>
      </c>
      <c r="CX229" s="1078" t="s">
        <v>1854</v>
      </c>
      <c r="CY229" s="1079" t="s">
        <v>1854</v>
      </c>
      <c r="CZ229" s="1079" t="s">
        <v>1854</v>
      </c>
      <c r="DA229" s="1079" t="s">
        <v>1854</v>
      </c>
      <c r="DB229" s="1120" t="s">
        <v>1854</v>
      </c>
      <c r="DC229" s="1079" t="s">
        <v>1854</v>
      </c>
      <c r="DD229" s="1079" t="s">
        <v>1854</v>
      </c>
      <c r="DE229" s="1079" t="s">
        <v>1854</v>
      </c>
      <c r="DF229" s="1079" t="s">
        <v>1854</v>
      </c>
      <c r="DG229" s="1120" t="s">
        <v>1854</v>
      </c>
      <c r="DH229" s="1078" t="s">
        <v>1854</v>
      </c>
      <c r="DI229" s="1079" t="s">
        <v>1854</v>
      </c>
      <c r="DJ229" s="1079" t="s">
        <v>1854</v>
      </c>
      <c r="DK229" s="1079" t="s">
        <v>1854</v>
      </c>
      <c r="DL229" s="1120" t="s">
        <v>1854</v>
      </c>
      <c r="DM229" s="1124" t="s">
        <v>1854</v>
      </c>
      <c r="DN229" s="1125" t="s">
        <v>1854</v>
      </c>
      <c r="DO229" s="1125" t="s">
        <v>1854</v>
      </c>
      <c r="DP229" s="1126" t="s">
        <v>1854</v>
      </c>
      <c r="DQ229" s="1125" t="s">
        <v>1854</v>
      </c>
      <c r="DR229" s="1125" t="s">
        <v>1854</v>
      </c>
      <c r="DS229" s="1125" t="s">
        <v>1854</v>
      </c>
      <c r="DT229" s="1126" t="s">
        <v>1854</v>
      </c>
      <c r="DU229" s="1122" t="s">
        <v>1854</v>
      </c>
      <c r="DV229" s="1127">
        <v>1</v>
      </c>
      <c r="DW229" s="1128" t="s">
        <v>1854</v>
      </c>
    </row>
    <row r="230" spans="1:127" s="399" customFormat="1" ht="15.75" customHeight="1">
      <c r="A230" s="1100" t="s">
        <v>1029</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2787</v>
      </c>
      <c r="V230" s="1102" t="s">
        <v>2779</v>
      </c>
      <c r="W230" s="1102" t="s">
        <v>1819</v>
      </c>
      <c r="X230" s="1103" t="s">
        <v>2788</v>
      </c>
      <c r="Y230" s="1104" t="s">
        <v>1847</v>
      </c>
      <c r="Z230" s="1105" t="s">
        <v>2736</v>
      </c>
      <c r="AA230" s="1106" t="s">
        <v>1854</v>
      </c>
      <c r="AB230" s="1107">
        <v>1</v>
      </c>
      <c r="AC230" s="1107" t="s">
        <v>1854</v>
      </c>
      <c r="AD230" s="1107" t="s">
        <v>1854</v>
      </c>
      <c r="AE230" s="1107" t="s">
        <v>1854</v>
      </c>
      <c r="AF230" s="1107" t="s">
        <v>1854</v>
      </c>
      <c r="AG230" s="1107" t="s">
        <v>1854</v>
      </c>
      <c r="AH230" s="1107" t="s">
        <v>1854</v>
      </c>
      <c r="AI230" s="1108">
        <f t="shared" si="3"/>
        <v>1</v>
      </c>
      <c r="AJ230" s="1109" t="s">
        <v>986</v>
      </c>
      <c r="AK230" s="1109" t="s">
        <v>964</v>
      </c>
      <c r="AL230" s="1109" t="s">
        <v>965</v>
      </c>
      <c r="AM230" s="1110" t="s">
        <v>1031</v>
      </c>
      <c r="AN230" s="1021" t="s">
        <v>1039</v>
      </c>
      <c r="AO230" s="1021" t="s">
        <v>2689</v>
      </c>
      <c r="AP230" s="1278">
        <v>2</v>
      </c>
      <c r="AQ230" s="1079" t="s">
        <v>966</v>
      </c>
      <c r="AR230" s="1112" t="s">
        <v>1847</v>
      </c>
      <c r="AS230" s="1113"/>
      <c r="AT230" s="1103"/>
      <c r="AU230" s="1103"/>
      <c r="AV230" s="1103"/>
      <c r="AW230" s="1114"/>
      <c r="AX230" s="1115"/>
      <c r="AY230" s="1078"/>
      <c r="AZ230" s="1079"/>
      <c r="BA230" s="1079"/>
      <c r="BB230" s="1079"/>
      <c r="BC230" s="1079"/>
      <c r="BD230" s="1079"/>
      <c r="BE230" s="1079"/>
      <c r="BF230" s="1079"/>
      <c r="BG230" s="1079"/>
      <c r="BH230" s="1079"/>
      <c r="BI230" s="1078" t="s">
        <v>1854</v>
      </c>
      <c r="BJ230" s="1079" t="s">
        <v>1854</v>
      </c>
      <c r="BK230" s="1079" t="s">
        <v>1854</v>
      </c>
      <c r="BL230" s="1079" t="s">
        <v>1854</v>
      </c>
      <c r="BM230" s="1079" t="s">
        <v>1854</v>
      </c>
      <c r="BN230" s="1078"/>
      <c r="BO230" s="1079"/>
      <c r="BP230" s="1079"/>
      <c r="BQ230" s="1079"/>
      <c r="BR230" s="1079"/>
      <c r="BS230" s="1118"/>
      <c r="BT230" s="1079"/>
      <c r="BU230" s="1079"/>
      <c r="BV230" s="1079"/>
      <c r="BW230" s="1119"/>
      <c r="BX230" s="1118"/>
      <c r="BY230" s="1079"/>
      <c r="BZ230" s="1079"/>
      <c r="CA230" s="1079"/>
      <c r="CB230" s="1119"/>
      <c r="CC230" s="1120"/>
      <c r="CD230" s="1121" t="s">
        <v>961</v>
      </c>
      <c r="CE230" s="1122" t="s">
        <v>961</v>
      </c>
      <c r="CF230" s="1122" t="s">
        <v>961</v>
      </c>
      <c r="CG230" s="1122" t="s">
        <v>961</v>
      </c>
      <c r="CH230" s="1123" t="s">
        <v>961</v>
      </c>
      <c r="CI230" s="1078" t="s">
        <v>1854</v>
      </c>
      <c r="CJ230" s="1079" t="s">
        <v>1854</v>
      </c>
      <c r="CK230" s="1079" t="s">
        <v>1854</v>
      </c>
      <c r="CL230" s="1079" t="s">
        <v>1854</v>
      </c>
      <c r="CM230" s="1120" t="s">
        <v>1854</v>
      </c>
      <c r="CN230" s="1078" t="s">
        <v>1854</v>
      </c>
      <c r="CO230" s="1079" t="s">
        <v>1854</v>
      </c>
      <c r="CP230" s="1079" t="s">
        <v>1854</v>
      </c>
      <c r="CQ230" s="1079" t="s">
        <v>1854</v>
      </c>
      <c r="CR230" s="1120" t="s">
        <v>1854</v>
      </c>
      <c r="CS230" s="1078" t="s">
        <v>1854</v>
      </c>
      <c r="CT230" s="1079" t="s">
        <v>1854</v>
      </c>
      <c r="CU230" s="1079" t="s">
        <v>1854</v>
      </c>
      <c r="CV230" s="1079" t="s">
        <v>1854</v>
      </c>
      <c r="CW230" s="1120" t="s">
        <v>1854</v>
      </c>
      <c r="CX230" s="1078" t="s">
        <v>1854</v>
      </c>
      <c r="CY230" s="1079" t="s">
        <v>1854</v>
      </c>
      <c r="CZ230" s="1079" t="s">
        <v>1854</v>
      </c>
      <c r="DA230" s="1079" t="s">
        <v>1854</v>
      </c>
      <c r="DB230" s="1120" t="s">
        <v>1854</v>
      </c>
      <c r="DC230" s="1079" t="s">
        <v>1854</v>
      </c>
      <c r="DD230" s="1079" t="s">
        <v>1854</v>
      </c>
      <c r="DE230" s="1079" t="s">
        <v>1854</v>
      </c>
      <c r="DF230" s="1079" t="s">
        <v>1854</v>
      </c>
      <c r="DG230" s="1120" t="s">
        <v>1854</v>
      </c>
      <c r="DH230" s="1078" t="s">
        <v>1854</v>
      </c>
      <c r="DI230" s="1079" t="s">
        <v>1854</v>
      </c>
      <c r="DJ230" s="1079" t="s">
        <v>1854</v>
      </c>
      <c r="DK230" s="1079" t="s">
        <v>1854</v>
      </c>
      <c r="DL230" s="1120" t="s">
        <v>1854</v>
      </c>
      <c r="DM230" s="1124" t="s">
        <v>1854</v>
      </c>
      <c r="DN230" s="1125" t="s">
        <v>1854</v>
      </c>
      <c r="DO230" s="1125" t="s">
        <v>1854</v>
      </c>
      <c r="DP230" s="1126" t="s">
        <v>1854</v>
      </c>
      <c r="DQ230" s="1125" t="s">
        <v>1854</v>
      </c>
      <c r="DR230" s="1125" t="s">
        <v>1854</v>
      </c>
      <c r="DS230" s="1125" t="s">
        <v>1854</v>
      </c>
      <c r="DT230" s="1126" t="s">
        <v>1854</v>
      </c>
      <c r="DU230" s="1122" t="s">
        <v>972</v>
      </c>
      <c r="DV230" s="1127">
        <v>1</v>
      </c>
      <c r="DW230" s="1128" t="s">
        <v>1854</v>
      </c>
    </row>
    <row r="231" spans="1:127" s="399" customFormat="1" ht="15.75" customHeight="1">
      <c r="A231" s="1057" t="s">
        <v>1029</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2789</v>
      </c>
      <c r="V231" s="1063" t="s">
        <v>2790</v>
      </c>
      <c r="W231" s="1063" t="s">
        <v>1801</v>
      </c>
      <c r="X231" s="1064" t="s">
        <v>2791</v>
      </c>
      <c r="Y231" s="1065" t="s">
        <v>1814</v>
      </c>
      <c r="Z231" s="1066" t="s">
        <v>2736</v>
      </c>
      <c r="AA231" s="1067" t="s">
        <v>1854</v>
      </c>
      <c r="AB231" s="1068">
        <v>1</v>
      </c>
      <c r="AC231" s="1068" t="s">
        <v>1854</v>
      </c>
      <c r="AD231" s="1068" t="s">
        <v>1854</v>
      </c>
      <c r="AE231" s="1068" t="s">
        <v>1854</v>
      </c>
      <c r="AF231" s="1068" t="s">
        <v>1854</v>
      </c>
      <c r="AG231" s="1068" t="s">
        <v>1854</v>
      </c>
      <c r="AH231" s="1068" t="s">
        <v>1854</v>
      </c>
      <c r="AI231" s="1069">
        <f t="shared" si="3"/>
        <v>1</v>
      </c>
      <c r="AJ231" s="1070" t="s">
        <v>983</v>
      </c>
      <c r="AK231" s="1070" t="s">
        <v>964</v>
      </c>
      <c r="AL231" s="1444" t="s">
        <v>976</v>
      </c>
      <c r="AM231" s="1071" t="s">
        <v>1967</v>
      </c>
      <c r="AN231" s="1065" t="s">
        <v>2031</v>
      </c>
      <c r="AO231" s="1065" t="s">
        <v>4699</v>
      </c>
      <c r="AP231" s="1310">
        <v>1</v>
      </c>
      <c r="AQ231" s="836" t="s">
        <v>966</v>
      </c>
      <c r="AR231" s="1074" t="s">
        <v>1814</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961</v>
      </c>
      <c r="CE231" s="1088" t="s">
        <v>961</v>
      </c>
      <c r="CF231" s="1088" t="s">
        <v>961</v>
      </c>
      <c r="CG231" s="1088" t="s">
        <v>961</v>
      </c>
      <c r="CH231" s="1089" t="s">
        <v>961</v>
      </c>
      <c r="CI231" s="1092" t="s">
        <v>1854</v>
      </c>
      <c r="CJ231" s="1090" t="s">
        <v>1854</v>
      </c>
      <c r="CK231" s="1090" t="s">
        <v>1854</v>
      </c>
      <c r="CL231" s="1090" t="s">
        <v>1854</v>
      </c>
      <c r="CM231" s="1091" t="s">
        <v>1854</v>
      </c>
      <c r="CN231" s="1092">
        <v>-8.9</v>
      </c>
      <c r="CO231" s="1090">
        <v>-8.9</v>
      </c>
      <c r="CP231" s="1090">
        <v>-8.9</v>
      </c>
      <c r="CQ231" s="1090">
        <v>-8.9</v>
      </c>
      <c r="CR231" s="1091">
        <v>-8.9</v>
      </c>
      <c r="CS231" s="1082" t="s">
        <v>1854</v>
      </c>
      <c r="CT231" s="1083" t="s">
        <v>1854</v>
      </c>
      <c r="CU231" s="1083" t="s">
        <v>1854</v>
      </c>
      <c r="CV231" s="1083" t="s">
        <v>1854</v>
      </c>
      <c r="CW231" s="1086" t="s">
        <v>1854</v>
      </c>
      <c r="CX231" s="1082" t="s">
        <v>1854</v>
      </c>
      <c r="CY231" s="1083" t="s">
        <v>1854</v>
      </c>
      <c r="CZ231" s="1083" t="s">
        <v>1854</v>
      </c>
      <c r="DA231" s="1083" t="s">
        <v>1854</v>
      </c>
      <c r="DB231" s="1086" t="s">
        <v>1854</v>
      </c>
      <c r="DC231" s="1090" t="s">
        <v>1854</v>
      </c>
      <c r="DD231" s="1090" t="s">
        <v>1854</v>
      </c>
      <c r="DE231" s="1090" t="s">
        <v>1854</v>
      </c>
      <c r="DF231" s="1090" t="s">
        <v>1854</v>
      </c>
      <c r="DG231" s="1091" t="s">
        <v>1854</v>
      </c>
      <c r="DH231" s="1092" t="s">
        <v>1854</v>
      </c>
      <c r="DI231" s="1083" t="s">
        <v>1854</v>
      </c>
      <c r="DJ231" s="1083" t="s">
        <v>1854</v>
      </c>
      <c r="DK231" s="1083" t="s">
        <v>1854</v>
      </c>
      <c r="DL231" s="1086" t="s">
        <v>1854</v>
      </c>
      <c r="DM231" s="1094">
        <v>-8.7999999999999995E-2</v>
      </c>
      <c r="DN231" s="1095" t="s">
        <v>1854</v>
      </c>
      <c r="DO231" s="1095" t="s">
        <v>1854</v>
      </c>
      <c r="DP231" s="1096" t="s">
        <v>1854</v>
      </c>
      <c r="DQ231" s="1095" t="s">
        <v>1854</v>
      </c>
      <c r="DR231" s="1095" t="s">
        <v>1854</v>
      </c>
      <c r="DS231" s="1095" t="s">
        <v>1854</v>
      </c>
      <c r="DT231" s="1096" t="s">
        <v>1854</v>
      </c>
      <c r="DU231" s="1088" t="s">
        <v>972</v>
      </c>
      <c r="DV231" s="1097">
        <v>1</v>
      </c>
      <c r="DW231" s="1098" t="s">
        <v>1854</v>
      </c>
    </row>
    <row r="232" spans="1:127" s="399" customFormat="1" ht="15.75" customHeight="1">
      <c r="A232" s="1100" t="s">
        <v>1029</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2793</v>
      </c>
      <c r="V232" s="1102" t="s">
        <v>2790</v>
      </c>
      <c r="W232" s="1102" t="s">
        <v>1808</v>
      </c>
      <c r="X232" s="1103" t="s">
        <v>2794</v>
      </c>
      <c r="Y232" s="1104" t="s">
        <v>2795</v>
      </c>
      <c r="Z232" s="1105" t="s">
        <v>2796</v>
      </c>
      <c r="AA232" s="1106" t="s">
        <v>1854</v>
      </c>
      <c r="AB232" s="1107">
        <v>1</v>
      </c>
      <c r="AC232" s="1107" t="s">
        <v>1854</v>
      </c>
      <c r="AD232" s="1107" t="s">
        <v>1854</v>
      </c>
      <c r="AE232" s="1107" t="s">
        <v>1854</v>
      </c>
      <c r="AF232" s="1107" t="s">
        <v>1854</v>
      </c>
      <c r="AG232" s="1107" t="s">
        <v>1854</v>
      </c>
      <c r="AH232" s="1107" t="s">
        <v>1854</v>
      </c>
      <c r="AI232" s="1108">
        <f t="shared" si="3"/>
        <v>1</v>
      </c>
      <c r="AJ232" s="1109" t="s">
        <v>983</v>
      </c>
      <c r="AK232" s="1109" t="s">
        <v>964</v>
      </c>
      <c r="AL232" s="1109" t="s">
        <v>965</v>
      </c>
      <c r="AM232" s="1110" t="s">
        <v>2045</v>
      </c>
      <c r="AN232" s="1021" t="s">
        <v>990</v>
      </c>
      <c r="AO232" s="1021" t="s">
        <v>2797</v>
      </c>
      <c r="AP232" s="1278">
        <v>0</v>
      </c>
      <c r="AQ232" s="1079" t="s">
        <v>977</v>
      </c>
      <c r="AR232" s="1112" t="s">
        <v>1854</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1029</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2798</v>
      </c>
      <c r="V233" s="1102" t="s">
        <v>2790</v>
      </c>
      <c r="W233" s="1102" t="s">
        <v>1801</v>
      </c>
      <c r="X233" s="1103" t="s">
        <v>2799</v>
      </c>
      <c r="Y233" s="1104" t="s">
        <v>691</v>
      </c>
      <c r="Z233" s="1105" t="s">
        <v>2800</v>
      </c>
      <c r="AA233" s="1106" t="s">
        <v>1854</v>
      </c>
      <c r="AB233" s="1107">
        <v>1</v>
      </c>
      <c r="AC233" s="1107" t="s">
        <v>1854</v>
      </c>
      <c r="AD233" s="1107" t="s">
        <v>1854</v>
      </c>
      <c r="AE233" s="1107" t="s">
        <v>1854</v>
      </c>
      <c r="AF233" s="1107" t="s">
        <v>1854</v>
      </c>
      <c r="AG233" s="1107" t="s">
        <v>1854</v>
      </c>
      <c r="AH233" s="1107" t="s">
        <v>1854</v>
      </c>
      <c r="AI233" s="1108">
        <f t="shared" si="3"/>
        <v>1</v>
      </c>
      <c r="AJ233" s="1109" t="s">
        <v>963</v>
      </c>
      <c r="AK233" s="1109" t="s">
        <v>1854</v>
      </c>
      <c r="AL233" s="1109" t="s">
        <v>1854</v>
      </c>
      <c r="AM233" s="1110" t="s">
        <v>691</v>
      </c>
      <c r="AN233" s="1021" t="s">
        <v>990</v>
      </c>
      <c r="AO233" s="1021" t="s">
        <v>2801</v>
      </c>
      <c r="AP233" s="1278">
        <v>0</v>
      </c>
      <c r="AQ233" s="1079" t="s">
        <v>977</v>
      </c>
      <c r="AR233" s="1112" t="s">
        <v>1854</v>
      </c>
      <c r="AS233" s="1113"/>
      <c r="AT233" s="1103"/>
      <c r="AU233" s="1103"/>
      <c r="AV233" s="1103"/>
      <c r="AW233" s="1114"/>
      <c r="AX233" s="1115"/>
      <c r="AY233" s="1078"/>
      <c r="AZ233" s="1079"/>
      <c r="BA233" s="1079"/>
      <c r="BB233" s="1079"/>
      <c r="BC233" s="1079"/>
      <c r="BD233" s="1079"/>
      <c r="BE233" s="1079"/>
      <c r="BF233" s="1079"/>
      <c r="BG233" s="1079"/>
      <c r="BH233" s="1079"/>
      <c r="BI233" s="1078" t="s">
        <v>1854</v>
      </c>
      <c r="BJ233" s="1079" t="s">
        <v>1854</v>
      </c>
      <c r="BK233" s="1079" t="s">
        <v>1854</v>
      </c>
      <c r="BL233" s="1079" t="s">
        <v>1854</v>
      </c>
      <c r="BM233" s="1079" t="s">
        <v>1854</v>
      </c>
      <c r="BN233" s="1078"/>
      <c r="BO233" s="1079"/>
      <c r="BP233" s="1079"/>
      <c r="BQ233" s="1079"/>
      <c r="BR233" s="1079"/>
      <c r="BS233" s="1118"/>
      <c r="BT233" s="1079"/>
      <c r="BU233" s="1079"/>
      <c r="BV233" s="1079"/>
      <c r="BW233" s="1119"/>
      <c r="BX233" s="1118"/>
      <c r="BY233" s="1079"/>
      <c r="BZ233" s="1079"/>
      <c r="CA233" s="1079"/>
      <c r="CB233" s="1119"/>
      <c r="CC233" s="1120"/>
      <c r="CD233" s="1121" t="s">
        <v>1854</v>
      </c>
      <c r="CE233" s="1122" t="s">
        <v>1854</v>
      </c>
      <c r="CF233" s="1122" t="s">
        <v>1854</v>
      </c>
      <c r="CG233" s="1122" t="s">
        <v>1854</v>
      </c>
      <c r="CH233" s="1123" t="s">
        <v>1854</v>
      </c>
      <c r="CI233" s="1078" t="s">
        <v>1854</v>
      </c>
      <c r="CJ233" s="1079" t="s">
        <v>1854</v>
      </c>
      <c r="CK233" s="1079" t="s">
        <v>1854</v>
      </c>
      <c r="CL233" s="1079" t="s">
        <v>1854</v>
      </c>
      <c r="CM233" s="1120" t="s">
        <v>1854</v>
      </c>
      <c r="CN233" s="1078" t="s">
        <v>1854</v>
      </c>
      <c r="CO233" s="1079" t="s">
        <v>1854</v>
      </c>
      <c r="CP233" s="1079" t="s">
        <v>1854</v>
      </c>
      <c r="CQ233" s="1079" t="s">
        <v>1854</v>
      </c>
      <c r="CR233" s="1120" t="s">
        <v>1854</v>
      </c>
      <c r="CS233" s="1078" t="s">
        <v>1854</v>
      </c>
      <c r="CT233" s="1079" t="s">
        <v>1854</v>
      </c>
      <c r="CU233" s="1079" t="s">
        <v>1854</v>
      </c>
      <c r="CV233" s="1079" t="s">
        <v>1854</v>
      </c>
      <c r="CW233" s="1120" t="s">
        <v>1854</v>
      </c>
      <c r="CX233" s="1078" t="s">
        <v>1854</v>
      </c>
      <c r="CY233" s="1079" t="s">
        <v>1854</v>
      </c>
      <c r="CZ233" s="1079" t="s">
        <v>1854</v>
      </c>
      <c r="DA233" s="1079" t="s">
        <v>1854</v>
      </c>
      <c r="DB233" s="1120" t="s">
        <v>1854</v>
      </c>
      <c r="DC233" s="1079" t="s">
        <v>1854</v>
      </c>
      <c r="DD233" s="1079" t="s">
        <v>1854</v>
      </c>
      <c r="DE233" s="1079" t="s">
        <v>1854</v>
      </c>
      <c r="DF233" s="1079" t="s">
        <v>1854</v>
      </c>
      <c r="DG233" s="1120" t="s">
        <v>1854</v>
      </c>
      <c r="DH233" s="1078" t="s">
        <v>1854</v>
      </c>
      <c r="DI233" s="1079" t="s">
        <v>1854</v>
      </c>
      <c r="DJ233" s="1079" t="s">
        <v>1854</v>
      </c>
      <c r="DK233" s="1079" t="s">
        <v>1854</v>
      </c>
      <c r="DL233" s="1120" t="s">
        <v>1854</v>
      </c>
      <c r="DM233" s="1124" t="s">
        <v>1854</v>
      </c>
      <c r="DN233" s="1125" t="s">
        <v>1854</v>
      </c>
      <c r="DO233" s="1125" t="s">
        <v>1854</v>
      </c>
      <c r="DP233" s="1126" t="s">
        <v>1854</v>
      </c>
      <c r="DQ233" s="1125" t="s">
        <v>1854</v>
      </c>
      <c r="DR233" s="1125" t="s">
        <v>1854</v>
      </c>
      <c r="DS233" s="1125" t="s">
        <v>1854</v>
      </c>
      <c r="DT233" s="1126" t="s">
        <v>1854</v>
      </c>
      <c r="DU233" s="1122" t="s">
        <v>1854</v>
      </c>
      <c r="DV233" s="1127">
        <v>1</v>
      </c>
      <c r="DW233" s="1128" t="s">
        <v>1854</v>
      </c>
    </row>
    <row r="234" spans="1:127" s="399" customFormat="1" ht="15.75" customHeight="1">
      <c r="A234" s="1100" t="s">
        <v>1029</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2802</v>
      </c>
      <c r="V234" s="1102" t="s">
        <v>2790</v>
      </c>
      <c r="W234" s="1102" t="s">
        <v>1819</v>
      </c>
      <c r="X234" s="1103" t="s">
        <v>2803</v>
      </c>
      <c r="Y234" s="1104" t="s">
        <v>2804</v>
      </c>
      <c r="Z234" s="1105" t="s">
        <v>2805</v>
      </c>
      <c r="AA234" s="1106">
        <v>1</v>
      </c>
      <c r="AB234" s="1107" t="s">
        <v>1854</v>
      </c>
      <c r="AC234" s="1107" t="s">
        <v>1854</v>
      </c>
      <c r="AD234" s="1107" t="s">
        <v>1854</v>
      </c>
      <c r="AE234" s="1107" t="s">
        <v>1854</v>
      </c>
      <c r="AF234" s="1107" t="s">
        <v>1854</v>
      </c>
      <c r="AG234" s="1107" t="s">
        <v>1854</v>
      </c>
      <c r="AH234" s="1107" t="s">
        <v>1854</v>
      </c>
      <c r="AI234" s="1108">
        <f t="shared" si="3"/>
        <v>1</v>
      </c>
      <c r="AJ234" s="1109" t="s">
        <v>963</v>
      </c>
      <c r="AK234" s="1109" t="s">
        <v>1854</v>
      </c>
      <c r="AL234" s="1109" t="s">
        <v>1854</v>
      </c>
      <c r="AM234" s="1110" t="s">
        <v>1891</v>
      </c>
      <c r="AN234" s="1021" t="s">
        <v>990</v>
      </c>
      <c r="AO234" s="1021" t="s">
        <v>2225</v>
      </c>
      <c r="AP234" s="1278">
        <v>0</v>
      </c>
      <c r="AQ234" s="1079" t="s">
        <v>977</v>
      </c>
      <c r="AR234" s="1112" t="s">
        <v>1854</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1029</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2807</v>
      </c>
      <c r="V235" s="1102" t="s">
        <v>2790</v>
      </c>
      <c r="W235" s="1102" t="s">
        <v>1819</v>
      </c>
      <c r="X235" s="1103" t="s">
        <v>2808</v>
      </c>
      <c r="Y235" s="1104" t="s">
        <v>2809</v>
      </c>
      <c r="Z235" s="1105" t="s">
        <v>2810</v>
      </c>
      <c r="AA235" s="1106" t="s">
        <v>1854</v>
      </c>
      <c r="AB235" s="1107">
        <v>1</v>
      </c>
      <c r="AC235" s="1107" t="s">
        <v>1854</v>
      </c>
      <c r="AD235" s="1107" t="s">
        <v>1854</v>
      </c>
      <c r="AE235" s="1107" t="s">
        <v>1854</v>
      </c>
      <c r="AF235" s="1107" t="s">
        <v>1854</v>
      </c>
      <c r="AG235" s="1107" t="s">
        <v>1854</v>
      </c>
      <c r="AH235" s="1107" t="s">
        <v>1854</v>
      </c>
      <c r="AI235" s="1108">
        <f t="shared" si="3"/>
        <v>1</v>
      </c>
      <c r="AJ235" s="1109" t="s">
        <v>963</v>
      </c>
      <c r="AK235" s="1109" t="s">
        <v>1854</v>
      </c>
      <c r="AL235" s="1109" t="s">
        <v>1854</v>
      </c>
      <c r="AM235" s="1110" t="s">
        <v>2202</v>
      </c>
      <c r="AN235" s="1021" t="s">
        <v>990</v>
      </c>
      <c r="AO235" s="1021" t="s">
        <v>2595</v>
      </c>
      <c r="AP235" s="1278">
        <v>0</v>
      </c>
      <c r="AQ235" s="1079" t="s">
        <v>966</v>
      </c>
      <c r="AR235" s="1112" t="s">
        <v>1854</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1029</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2811</v>
      </c>
      <c r="V236" s="1102" t="s">
        <v>2790</v>
      </c>
      <c r="W236" s="1102" t="s">
        <v>1808</v>
      </c>
      <c r="X236" s="1103" t="s">
        <v>2812</v>
      </c>
      <c r="Y236" s="1104" t="s">
        <v>2813</v>
      </c>
      <c r="Z236" s="1105" t="s">
        <v>2814</v>
      </c>
      <c r="AA236" s="1106">
        <v>0.34</v>
      </c>
      <c r="AB236" s="1107">
        <v>0.66</v>
      </c>
      <c r="AC236" s="1107" t="s">
        <v>1854</v>
      </c>
      <c r="AD236" s="1107" t="s">
        <v>1854</v>
      </c>
      <c r="AE236" s="1107" t="s">
        <v>1854</v>
      </c>
      <c r="AF236" s="1107" t="s">
        <v>1854</v>
      </c>
      <c r="AG236" s="1107" t="s">
        <v>1854</v>
      </c>
      <c r="AH236" s="1107" t="s">
        <v>1854</v>
      </c>
      <c r="AI236" s="1108">
        <f t="shared" si="3"/>
        <v>1</v>
      </c>
      <c r="AJ236" s="1109" t="s">
        <v>983</v>
      </c>
      <c r="AK236" s="1109" t="s">
        <v>964</v>
      </c>
      <c r="AL236" s="1109" t="s">
        <v>965</v>
      </c>
      <c r="AM236" s="1110" t="s">
        <v>2019</v>
      </c>
      <c r="AN236" s="1021" t="s">
        <v>990</v>
      </c>
      <c r="AO236" s="1021" t="s">
        <v>2815</v>
      </c>
      <c r="AP236" s="1278">
        <v>0</v>
      </c>
      <c r="AQ236" s="1079" t="s">
        <v>966</v>
      </c>
      <c r="AR236" s="1112" t="s">
        <v>1854</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1029</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2816</v>
      </c>
      <c r="V237" s="1102" t="s">
        <v>2734</v>
      </c>
      <c r="W237" s="1102" t="s">
        <v>1819</v>
      </c>
      <c r="X237" s="1103" t="s">
        <v>2817</v>
      </c>
      <c r="Y237" s="1104" t="s">
        <v>2818</v>
      </c>
      <c r="Z237" s="1105" t="s">
        <v>2819</v>
      </c>
      <c r="AA237" s="1106" t="s">
        <v>1854</v>
      </c>
      <c r="AB237" s="1107">
        <v>1</v>
      </c>
      <c r="AC237" s="1107" t="s">
        <v>1854</v>
      </c>
      <c r="AD237" s="1107" t="s">
        <v>1854</v>
      </c>
      <c r="AE237" s="1107" t="s">
        <v>1854</v>
      </c>
      <c r="AF237" s="1107" t="s">
        <v>1854</v>
      </c>
      <c r="AG237" s="1107" t="s">
        <v>1854</v>
      </c>
      <c r="AH237" s="1107" t="s">
        <v>1854</v>
      </c>
      <c r="AI237" s="1108">
        <f t="shared" si="3"/>
        <v>1</v>
      </c>
      <c r="AJ237" s="1109" t="s">
        <v>983</v>
      </c>
      <c r="AK237" s="1109" t="s">
        <v>964</v>
      </c>
      <c r="AL237" s="1109" t="s">
        <v>965</v>
      </c>
      <c r="AM237" s="1110" t="s">
        <v>1854</v>
      </c>
      <c r="AN237" s="1021" t="s">
        <v>990</v>
      </c>
      <c r="AO237" s="1021" t="s">
        <v>2820</v>
      </c>
      <c r="AP237" s="1278">
        <v>1</v>
      </c>
      <c r="AQ237" s="1079" t="s">
        <v>977</v>
      </c>
      <c r="AR237" s="1112" t="s">
        <v>1854</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1029</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2821</v>
      </c>
      <c r="V238" s="1102" t="s">
        <v>2748</v>
      </c>
      <c r="W238" s="1102" t="s">
        <v>1808</v>
      </c>
      <c r="X238" s="1103" t="s">
        <v>2822</v>
      </c>
      <c r="Y238" s="1104" t="s">
        <v>2823</v>
      </c>
      <c r="Z238" s="1105" t="s">
        <v>2824</v>
      </c>
      <c r="AA238" s="1106" t="s">
        <v>1854</v>
      </c>
      <c r="AB238" s="1107" t="s">
        <v>1854</v>
      </c>
      <c r="AC238" s="1107" t="s">
        <v>1854</v>
      </c>
      <c r="AD238" s="1107" t="s">
        <v>1854</v>
      </c>
      <c r="AE238" s="1107">
        <v>1</v>
      </c>
      <c r="AF238" s="1107" t="s">
        <v>1854</v>
      </c>
      <c r="AG238" s="1107" t="s">
        <v>1854</v>
      </c>
      <c r="AH238" s="1107" t="s">
        <v>1854</v>
      </c>
      <c r="AI238" s="1108">
        <f t="shared" si="3"/>
        <v>1</v>
      </c>
      <c r="AJ238" s="1109" t="s">
        <v>963</v>
      </c>
      <c r="AK238" s="1109" t="s">
        <v>1854</v>
      </c>
      <c r="AL238" s="1109" t="s">
        <v>1854</v>
      </c>
      <c r="AM238" s="1110" t="s">
        <v>2030</v>
      </c>
      <c r="AN238" s="1021" t="s">
        <v>269</v>
      </c>
      <c r="AO238" s="1021" t="s">
        <v>2372</v>
      </c>
      <c r="AP238" s="1278">
        <v>0</v>
      </c>
      <c r="AQ238" s="1079" t="s">
        <v>977</v>
      </c>
      <c r="AR238" s="1112" t="s">
        <v>1854</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1029</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2825</v>
      </c>
      <c r="V239" s="1102" t="s">
        <v>1854</v>
      </c>
      <c r="W239" s="1102" t="s">
        <v>1854</v>
      </c>
      <c r="X239" s="1103" t="s">
        <v>1944</v>
      </c>
      <c r="Y239" s="1104" t="s">
        <v>1945</v>
      </c>
      <c r="Z239" s="1105" t="s">
        <v>1854</v>
      </c>
      <c r="AA239" s="1106" t="s">
        <v>1854</v>
      </c>
      <c r="AB239" s="1107" t="s">
        <v>1854</v>
      </c>
      <c r="AC239" s="1107" t="s">
        <v>1854</v>
      </c>
      <c r="AD239" s="1107" t="s">
        <v>1854</v>
      </c>
      <c r="AE239" s="1107" t="s">
        <v>1854</v>
      </c>
      <c r="AF239" s="1107" t="s">
        <v>1854</v>
      </c>
      <c r="AG239" s="1107" t="s">
        <v>1854</v>
      </c>
      <c r="AH239" s="1107" t="s">
        <v>1854</v>
      </c>
      <c r="AI239" s="1108">
        <f t="shared" si="3"/>
        <v>0</v>
      </c>
      <c r="AJ239" s="1109" t="s">
        <v>963</v>
      </c>
      <c r="AK239" s="1109" t="s">
        <v>1854</v>
      </c>
      <c r="AL239" s="1109" t="s">
        <v>1854</v>
      </c>
      <c r="AM239" s="1110" t="s">
        <v>1854</v>
      </c>
      <c r="AN239" s="1021" t="s">
        <v>1854</v>
      </c>
      <c r="AO239" s="1021" t="s">
        <v>1946</v>
      </c>
      <c r="AP239" s="1278">
        <v>0</v>
      </c>
      <c r="AQ239" s="1079" t="s">
        <v>1854</v>
      </c>
      <c r="AR239" s="1112" t="s">
        <v>1854</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1033</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2830</v>
      </c>
      <c r="V240" s="1102" t="s">
        <v>2831</v>
      </c>
      <c r="W240" s="1102" t="s">
        <v>1819</v>
      </c>
      <c r="X240" s="1103" t="s">
        <v>2770</v>
      </c>
      <c r="Y240" s="1104" t="s">
        <v>1843</v>
      </c>
      <c r="Z240" s="1105" t="s">
        <v>2832</v>
      </c>
      <c r="AA240" s="1106" t="s">
        <v>1854</v>
      </c>
      <c r="AB240" s="1107" t="s">
        <v>1854</v>
      </c>
      <c r="AC240" s="1107" t="s">
        <v>1854</v>
      </c>
      <c r="AD240" s="1107" t="s">
        <v>1854</v>
      </c>
      <c r="AE240" s="1107">
        <v>1</v>
      </c>
      <c r="AF240" s="1107" t="s">
        <v>1854</v>
      </c>
      <c r="AG240" s="1107" t="s">
        <v>1854</v>
      </c>
      <c r="AH240" s="1107" t="s">
        <v>1854</v>
      </c>
      <c r="AI240" s="1108">
        <f t="shared" si="3"/>
        <v>1</v>
      </c>
      <c r="AJ240" s="1109" t="s">
        <v>986</v>
      </c>
      <c r="AK240" s="1109" t="s">
        <v>964</v>
      </c>
      <c r="AL240" s="1109" t="s">
        <v>965</v>
      </c>
      <c r="AM240" s="1110" t="s">
        <v>1027</v>
      </c>
      <c r="AN240" s="1021" t="s">
        <v>1039</v>
      </c>
      <c r="AO240" s="1021" t="s">
        <v>2833</v>
      </c>
      <c r="AP240" s="1337">
        <v>2</v>
      </c>
      <c r="AQ240" s="1079" t="s">
        <v>966</v>
      </c>
      <c r="AR240" s="1112" t="s">
        <v>1843</v>
      </c>
      <c r="AS240" s="1113"/>
      <c r="AT240" s="1103"/>
      <c r="AU240" s="1103"/>
      <c r="AV240" s="1103"/>
      <c r="AW240" s="1114"/>
      <c r="AX240" s="1115"/>
      <c r="AY240" s="1078"/>
      <c r="AZ240" s="1079"/>
      <c r="BA240" s="1079"/>
      <c r="BB240" s="1079"/>
      <c r="BC240" s="1079"/>
      <c r="BD240" s="1079"/>
      <c r="BE240" s="1079"/>
      <c r="BF240" s="1079"/>
      <c r="BG240" s="1079"/>
      <c r="BH240" s="1079"/>
      <c r="BI240" s="1078" t="s">
        <v>1854</v>
      </c>
      <c r="BJ240" s="1079" t="s">
        <v>1854</v>
      </c>
      <c r="BK240" s="1079" t="s">
        <v>1854</v>
      </c>
      <c r="BL240" s="1079" t="s">
        <v>1854</v>
      </c>
      <c r="BM240" s="1079" t="s">
        <v>1854</v>
      </c>
      <c r="BN240" s="1078"/>
      <c r="BO240" s="1079"/>
      <c r="BP240" s="1079"/>
      <c r="BQ240" s="1079"/>
      <c r="BR240" s="1079"/>
      <c r="BS240" s="1118"/>
      <c r="BT240" s="1079"/>
      <c r="BU240" s="1079"/>
      <c r="BV240" s="1079"/>
      <c r="BW240" s="1119"/>
      <c r="BX240" s="1118"/>
      <c r="BY240" s="1079"/>
      <c r="BZ240" s="1079"/>
      <c r="CA240" s="1079"/>
      <c r="CB240" s="1119"/>
      <c r="CC240" s="1120"/>
      <c r="CD240" s="1121" t="s">
        <v>961</v>
      </c>
      <c r="CE240" s="1122" t="s">
        <v>961</v>
      </c>
      <c r="CF240" s="1122" t="s">
        <v>961</v>
      </c>
      <c r="CG240" s="1122" t="s">
        <v>961</v>
      </c>
      <c r="CH240" s="1123" t="s">
        <v>961</v>
      </c>
      <c r="CI240" s="1078" t="s">
        <v>1854</v>
      </c>
      <c r="CJ240" s="1079" t="s">
        <v>1854</v>
      </c>
      <c r="CK240" s="1079" t="s">
        <v>1854</v>
      </c>
      <c r="CL240" s="1079" t="s">
        <v>1854</v>
      </c>
      <c r="CM240" s="1120" t="s">
        <v>1854</v>
      </c>
      <c r="CN240" s="1078" t="s">
        <v>1854</v>
      </c>
      <c r="CO240" s="1079" t="s">
        <v>1854</v>
      </c>
      <c r="CP240" s="1079" t="s">
        <v>1854</v>
      </c>
      <c r="CQ240" s="1079" t="s">
        <v>1854</v>
      </c>
      <c r="CR240" s="1120" t="s">
        <v>1854</v>
      </c>
      <c r="CS240" s="1078" t="s">
        <v>1854</v>
      </c>
      <c r="CT240" s="1079" t="s">
        <v>1854</v>
      </c>
      <c r="CU240" s="1079" t="s">
        <v>1854</v>
      </c>
      <c r="CV240" s="1079" t="s">
        <v>1854</v>
      </c>
      <c r="CW240" s="1120" t="s">
        <v>1854</v>
      </c>
      <c r="CX240" s="1078" t="s">
        <v>1854</v>
      </c>
      <c r="CY240" s="1079" t="s">
        <v>1854</v>
      </c>
      <c r="CZ240" s="1079" t="s">
        <v>1854</v>
      </c>
      <c r="DA240" s="1079" t="s">
        <v>1854</v>
      </c>
      <c r="DB240" s="1120" t="s">
        <v>1854</v>
      </c>
      <c r="DC240" s="1079" t="s">
        <v>1854</v>
      </c>
      <c r="DD240" s="1079" t="s">
        <v>1854</v>
      </c>
      <c r="DE240" s="1079" t="s">
        <v>1854</v>
      </c>
      <c r="DF240" s="1079" t="s">
        <v>1854</v>
      </c>
      <c r="DG240" s="1120" t="s">
        <v>1854</v>
      </c>
      <c r="DH240" s="1078" t="s">
        <v>1854</v>
      </c>
      <c r="DI240" s="1079" t="s">
        <v>1854</v>
      </c>
      <c r="DJ240" s="1079" t="s">
        <v>1854</v>
      </c>
      <c r="DK240" s="1079" t="s">
        <v>1854</v>
      </c>
      <c r="DL240" s="1120" t="s">
        <v>1854</v>
      </c>
      <c r="DM240" s="1124" t="s">
        <v>1854</v>
      </c>
      <c r="DN240" s="1125" t="s">
        <v>1854</v>
      </c>
      <c r="DO240" s="1125" t="s">
        <v>1854</v>
      </c>
      <c r="DP240" s="1126" t="s">
        <v>1854</v>
      </c>
      <c r="DQ240" s="1125" t="s">
        <v>1854</v>
      </c>
      <c r="DR240" s="1125" t="s">
        <v>1854</v>
      </c>
      <c r="DS240" s="1125" t="s">
        <v>1854</v>
      </c>
      <c r="DT240" s="1126" t="s">
        <v>1854</v>
      </c>
      <c r="DU240" s="1122" t="s">
        <v>1854</v>
      </c>
      <c r="DV240" s="1127" t="s">
        <v>1854</v>
      </c>
      <c r="DW240" s="1128" t="s">
        <v>1854</v>
      </c>
    </row>
    <row r="241" spans="1:127" s="399" customFormat="1" ht="15.75" customHeight="1">
      <c r="A241" s="1100" t="s">
        <v>1033</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2834</v>
      </c>
      <c r="V241" s="1102" t="s">
        <v>2835</v>
      </c>
      <c r="W241" s="1102" t="s">
        <v>1819</v>
      </c>
      <c r="X241" s="1103" t="s">
        <v>2836</v>
      </c>
      <c r="Y241" s="1104" t="s">
        <v>1847</v>
      </c>
      <c r="Z241" s="1105" t="s">
        <v>2837</v>
      </c>
      <c r="AA241" s="1106" t="s">
        <v>1854</v>
      </c>
      <c r="AB241" s="1107">
        <v>1</v>
      </c>
      <c r="AC241" s="1107" t="s">
        <v>1854</v>
      </c>
      <c r="AD241" s="1107" t="s">
        <v>1854</v>
      </c>
      <c r="AE241" s="1107" t="s">
        <v>1854</v>
      </c>
      <c r="AF241" s="1107" t="s">
        <v>1854</v>
      </c>
      <c r="AG241" s="1107" t="s">
        <v>1854</v>
      </c>
      <c r="AH241" s="1107" t="s">
        <v>1854</v>
      </c>
      <c r="AI241" s="1108">
        <f t="shared" si="3"/>
        <v>1</v>
      </c>
      <c r="AJ241" s="1109" t="s">
        <v>986</v>
      </c>
      <c r="AK241" s="1109" t="s">
        <v>964</v>
      </c>
      <c r="AL241" s="1109" t="s">
        <v>965</v>
      </c>
      <c r="AM241" s="1110" t="s">
        <v>1031</v>
      </c>
      <c r="AN241" s="1021" t="s">
        <v>1039</v>
      </c>
      <c r="AO241" s="1021" t="s">
        <v>2833</v>
      </c>
      <c r="AP241" s="1337">
        <v>2</v>
      </c>
      <c r="AQ241" s="1079" t="s">
        <v>966</v>
      </c>
      <c r="AR241" s="1112" t="s">
        <v>1847</v>
      </c>
      <c r="AS241" s="1113"/>
      <c r="AT241" s="1103"/>
      <c r="AU241" s="1103"/>
      <c r="AV241" s="1103"/>
      <c r="AW241" s="1114"/>
      <c r="AX241" s="1115"/>
      <c r="AY241" s="1078"/>
      <c r="AZ241" s="1079"/>
      <c r="BA241" s="1079"/>
      <c r="BB241" s="1079"/>
      <c r="BC241" s="1079"/>
      <c r="BD241" s="1079"/>
      <c r="BE241" s="1079"/>
      <c r="BF241" s="1079"/>
      <c r="BG241" s="1079"/>
      <c r="BH241" s="1079"/>
      <c r="BI241" s="1078" t="s">
        <v>1854</v>
      </c>
      <c r="BJ241" s="1079" t="s">
        <v>1854</v>
      </c>
      <c r="BK241" s="1079" t="s">
        <v>1854</v>
      </c>
      <c r="BL241" s="1079" t="s">
        <v>1854</v>
      </c>
      <c r="BM241" s="1079" t="s">
        <v>1854</v>
      </c>
      <c r="BN241" s="1078"/>
      <c r="BO241" s="1079"/>
      <c r="BP241" s="1079"/>
      <c r="BQ241" s="1079"/>
      <c r="BR241" s="1079"/>
      <c r="BS241" s="1118"/>
      <c r="BT241" s="1079"/>
      <c r="BU241" s="1079"/>
      <c r="BV241" s="1079"/>
      <c r="BW241" s="1119"/>
      <c r="BX241" s="1118"/>
      <c r="BY241" s="1079"/>
      <c r="BZ241" s="1079"/>
      <c r="CA241" s="1079"/>
      <c r="CB241" s="1119"/>
      <c r="CC241" s="1120"/>
      <c r="CD241" s="1121" t="s">
        <v>961</v>
      </c>
      <c r="CE241" s="1122" t="s">
        <v>961</v>
      </c>
      <c r="CF241" s="1122" t="s">
        <v>961</v>
      </c>
      <c r="CG241" s="1122" t="s">
        <v>961</v>
      </c>
      <c r="CH241" s="1123" t="s">
        <v>961</v>
      </c>
      <c r="CI241" s="1078" t="s">
        <v>1854</v>
      </c>
      <c r="CJ241" s="1079" t="s">
        <v>1854</v>
      </c>
      <c r="CK241" s="1079" t="s">
        <v>1854</v>
      </c>
      <c r="CL241" s="1079" t="s">
        <v>1854</v>
      </c>
      <c r="CM241" s="1120" t="s">
        <v>1854</v>
      </c>
      <c r="CN241" s="1078" t="s">
        <v>1854</v>
      </c>
      <c r="CO241" s="1079" t="s">
        <v>1854</v>
      </c>
      <c r="CP241" s="1079" t="s">
        <v>1854</v>
      </c>
      <c r="CQ241" s="1079" t="s">
        <v>1854</v>
      </c>
      <c r="CR241" s="1120" t="s">
        <v>1854</v>
      </c>
      <c r="CS241" s="1078" t="s">
        <v>1854</v>
      </c>
      <c r="CT241" s="1079" t="s">
        <v>1854</v>
      </c>
      <c r="CU241" s="1079" t="s">
        <v>1854</v>
      </c>
      <c r="CV241" s="1079" t="s">
        <v>1854</v>
      </c>
      <c r="CW241" s="1120" t="s">
        <v>1854</v>
      </c>
      <c r="CX241" s="1078" t="s">
        <v>1854</v>
      </c>
      <c r="CY241" s="1079" t="s">
        <v>1854</v>
      </c>
      <c r="CZ241" s="1079" t="s">
        <v>1854</v>
      </c>
      <c r="DA241" s="1079" t="s">
        <v>1854</v>
      </c>
      <c r="DB241" s="1120" t="s">
        <v>1854</v>
      </c>
      <c r="DC241" s="1079" t="s">
        <v>1854</v>
      </c>
      <c r="DD241" s="1079" t="s">
        <v>1854</v>
      </c>
      <c r="DE241" s="1079" t="s">
        <v>1854</v>
      </c>
      <c r="DF241" s="1079" t="s">
        <v>1854</v>
      </c>
      <c r="DG241" s="1120" t="s">
        <v>1854</v>
      </c>
      <c r="DH241" s="1078" t="s">
        <v>1854</v>
      </c>
      <c r="DI241" s="1079" t="s">
        <v>1854</v>
      </c>
      <c r="DJ241" s="1079" t="s">
        <v>1854</v>
      </c>
      <c r="DK241" s="1079" t="s">
        <v>1854</v>
      </c>
      <c r="DL241" s="1120" t="s">
        <v>1854</v>
      </c>
      <c r="DM241" s="1124" t="s">
        <v>1854</v>
      </c>
      <c r="DN241" s="1125" t="s">
        <v>1854</v>
      </c>
      <c r="DO241" s="1125" t="s">
        <v>1854</v>
      </c>
      <c r="DP241" s="1126" t="s">
        <v>1854</v>
      </c>
      <c r="DQ241" s="1125" t="s">
        <v>1854</v>
      </c>
      <c r="DR241" s="1125" t="s">
        <v>1854</v>
      </c>
      <c r="DS241" s="1125" t="s">
        <v>1854</v>
      </c>
      <c r="DT241" s="1126" t="s">
        <v>1854</v>
      </c>
      <c r="DU241" s="1122" t="s">
        <v>1854</v>
      </c>
      <c r="DV241" s="1127" t="s">
        <v>1854</v>
      </c>
      <c r="DW241" s="1128" t="s">
        <v>1854</v>
      </c>
    </row>
    <row r="242" spans="1:127" s="399" customFormat="1" ht="15.75" customHeight="1">
      <c r="A242" s="1100" t="s">
        <v>1033</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2838</v>
      </c>
      <c r="V242" s="1102" t="s">
        <v>2839</v>
      </c>
      <c r="W242" s="1102" t="s">
        <v>1819</v>
      </c>
      <c r="X242" s="1103" t="s">
        <v>2735</v>
      </c>
      <c r="Y242" s="1104" t="s">
        <v>124</v>
      </c>
      <c r="Z242" s="1105" t="s">
        <v>2840</v>
      </c>
      <c r="AA242" s="1106">
        <v>0.1</v>
      </c>
      <c r="AB242" s="1107">
        <v>0.9</v>
      </c>
      <c r="AC242" s="1107" t="s">
        <v>1854</v>
      </c>
      <c r="AD242" s="1107" t="s">
        <v>1854</v>
      </c>
      <c r="AE242" s="1107" t="s">
        <v>1854</v>
      </c>
      <c r="AF242" s="1107" t="s">
        <v>1854</v>
      </c>
      <c r="AG242" s="1107" t="s">
        <v>1854</v>
      </c>
      <c r="AH242" s="1107" t="s">
        <v>1854</v>
      </c>
      <c r="AI242" s="1108">
        <f t="shared" si="3"/>
        <v>1</v>
      </c>
      <c r="AJ242" s="1109" t="s">
        <v>983</v>
      </c>
      <c r="AK242" s="1109" t="s">
        <v>964</v>
      </c>
      <c r="AL242" s="1109" t="s">
        <v>965</v>
      </c>
      <c r="AM242" s="1110" t="s">
        <v>1838</v>
      </c>
      <c r="AN242" s="1021" t="s">
        <v>2090</v>
      </c>
      <c r="AO242" s="1021" t="s">
        <v>4703</v>
      </c>
      <c r="AP242" s="1311">
        <v>2</v>
      </c>
      <c r="AQ242" s="1079" t="s">
        <v>977</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961</v>
      </c>
      <c r="CE242" s="1122" t="s">
        <v>961</v>
      </c>
      <c r="CF242" s="1122" t="s">
        <v>961</v>
      </c>
      <c r="CG242" s="1122" t="s">
        <v>961</v>
      </c>
      <c r="CH242" s="1123" t="s">
        <v>961</v>
      </c>
      <c r="CI242" s="1078" t="s">
        <v>1854</v>
      </c>
      <c r="CJ242" s="1079" t="s">
        <v>1854</v>
      </c>
      <c r="CK242" s="1079" t="s">
        <v>1854</v>
      </c>
      <c r="CL242" s="1079" t="s">
        <v>1854</v>
      </c>
      <c r="CM242" s="1120" t="s">
        <v>1854</v>
      </c>
      <c r="CN242" s="1078">
        <v>9.5</v>
      </c>
      <c r="CO242" s="1079">
        <v>9.5</v>
      </c>
      <c r="CP242" s="1079">
        <v>9.5</v>
      </c>
      <c r="CQ242" s="1079">
        <v>9.5</v>
      </c>
      <c r="CR242" s="1120">
        <v>9.5</v>
      </c>
      <c r="CS242" s="1078">
        <v>2</v>
      </c>
      <c r="CT242" s="1079">
        <v>2</v>
      </c>
      <c r="CU242" s="1079">
        <v>2</v>
      </c>
      <c r="CV242" s="1079">
        <v>2</v>
      </c>
      <c r="CW242" s="1120">
        <v>2</v>
      </c>
      <c r="CX242" s="1078" t="s">
        <v>1854</v>
      </c>
      <c r="CY242" s="1079" t="s">
        <v>1854</v>
      </c>
      <c r="CZ242" s="1079" t="s">
        <v>1854</v>
      </c>
      <c r="DA242" s="1079" t="s">
        <v>1854</v>
      </c>
      <c r="DB242" s="1120" t="s">
        <v>1854</v>
      </c>
      <c r="DC242" s="1079" t="s">
        <v>1854</v>
      </c>
      <c r="DD242" s="1079" t="s">
        <v>1854</v>
      </c>
      <c r="DE242" s="1079" t="s">
        <v>1854</v>
      </c>
      <c r="DF242" s="1079" t="s">
        <v>1854</v>
      </c>
      <c r="DG242" s="1120" t="s">
        <v>1854</v>
      </c>
      <c r="DH242" s="1078" t="s">
        <v>1854</v>
      </c>
      <c r="DI242" s="1079" t="s">
        <v>1854</v>
      </c>
      <c r="DJ242" s="1079" t="s">
        <v>1854</v>
      </c>
      <c r="DK242" s="1079" t="s">
        <v>1854</v>
      </c>
      <c r="DL242" s="1120" t="s">
        <v>1854</v>
      </c>
      <c r="DM242" s="1124">
        <v>-0.52100000000000002</v>
      </c>
      <c r="DN242" s="1125" t="s">
        <v>1854</v>
      </c>
      <c r="DO242" s="1125" t="s">
        <v>1854</v>
      </c>
      <c r="DP242" s="1126" t="s">
        <v>1854</v>
      </c>
      <c r="DQ242" s="1125">
        <v>0</v>
      </c>
      <c r="DR242" s="1125" t="s">
        <v>1854</v>
      </c>
      <c r="DS242" s="1125" t="s">
        <v>1854</v>
      </c>
      <c r="DT242" s="1126" t="s">
        <v>1854</v>
      </c>
      <c r="DU242" s="1122" t="s">
        <v>972</v>
      </c>
      <c r="DV242" s="1127">
        <v>1</v>
      </c>
      <c r="DW242" s="1128" t="s">
        <v>1854</v>
      </c>
    </row>
    <row r="243" spans="1:127" s="399" customFormat="1" ht="15.75" customHeight="1">
      <c r="A243" s="1100" t="s">
        <v>1033</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2842</v>
      </c>
      <c r="V243" s="1102" t="s">
        <v>2843</v>
      </c>
      <c r="W243" s="1102" t="s">
        <v>1808</v>
      </c>
      <c r="X243" s="1103" t="s">
        <v>2749</v>
      </c>
      <c r="Y243" s="1104" t="s">
        <v>130</v>
      </c>
      <c r="Z243" s="1105" t="s">
        <v>2844</v>
      </c>
      <c r="AA243" s="1106">
        <v>0.05</v>
      </c>
      <c r="AB243" s="1107">
        <v>0.95</v>
      </c>
      <c r="AC243" s="1107" t="s">
        <v>1854</v>
      </c>
      <c r="AD243" s="1107" t="s">
        <v>1854</v>
      </c>
      <c r="AE243" s="1107" t="s">
        <v>1854</v>
      </c>
      <c r="AF243" s="1107" t="s">
        <v>1854</v>
      </c>
      <c r="AG243" s="1107" t="s">
        <v>1854</v>
      </c>
      <c r="AH243" s="1107" t="s">
        <v>1854</v>
      </c>
      <c r="AI243" s="1108">
        <f t="shared" si="3"/>
        <v>1</v>
      </c>
      <c r="AJ243" s="1109" t="s">
        <v>986</v>
      </c>
      <c r="AK243" s="1109" t="s">
        <v>964</v>
      </c>
      <c r="AL243" s="1109" t="s">
        <v>965</v>
      </c>
      <c r="AM243" s="1110" t="s">
        <v>1804</v>
      </c>
      <c r="AN243" s="1021" t="s">
        <v>4697</v>
      </c>
      <c r="AO243" s="1021" t="s">
        <v>4698</v>
      </c>
      <c r="AP243" s="1311">
        <v>0</v>
      </c>
      <c r="AQ243" s="1079" t="s">
        <v>977</v>
      </c>
      <c r="AR243" s="1112" t="s">
        <v>130</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961</v>
      </c>
      <c r="CE243" s="1122" t="s">
        <v>961</v>
      </c>
      <c r="CF243" s="1122" t="s">
        <v>961</v>
      </c>
      <c r="CG243" s="1122" t="s">
        <v>961</v>
      </c>
      <c r="CH243" s="1123" t="s">
        <v>961</v>
      </c>
      <c r="CI243" s="1152" t="s">
        <v>1854</v>
      </c>
      <c r="CJ243" s="1153" t="s">
        <v>1854</v>
      </c>
      <c r="CK243" s="1153" t="s">
        <v>1854</v>
      </c>
      <c r="CL243" s="1153" t="s">
        <v>1854</v>
      </c>
      <c r="CM243" s="1156" t="s">
        <v>1854</v>
      </c>
      <c r="CN243" s="1152">
        <v>1.5798611111111114E-2</v>
      </c>
      <c r="CO243" s="1153">
        <v>1.5798611111111114E-2</v>
      </c>
      <c r="CP243" s="1153">
        <v>1.5798611111111114E-2</v>
      </c>
      <c r="CQ243" s="1153">
        <v>1.5798611111111114E-2</v>
      </c>
      <c r="CR243" s="1156">
        <v>1.5798611111111114E-2</v>
      </c>
      <c r="CS243" s="1152" t="s">
        <v>1854</v>
      </c>
      <c r="CT243" s="1153" t="s">
        <v>1854</v>
      </c>
      <c r="CU243" s="1153" t="s">
        <v>1854</v>
      </c>
      <c r="CV243" s="1153" t="s">
        <v>1854</v>
      </c>
      <c r="CW243" s="1156" t="s">
        <v>1854</v>
      </c>
      <c r="CX243" s="1152" t="s">
        <v>1854</v>
      </c>
      <c r="CY243" s="1153" t="s">
        <v>1854</v>
      </c>
      <c r="CZ243" s="1153" t="s">
        <v>1854</v>
      </c>
      <c r="DA243" s="1153" t="s">
        <v>1854</v>
      </c>
      <c r="DB243" s="1156" t="s">
        <v>1854</v>
      </c>
      <c r="DC243" s="1153">
        <v>4.0972222222222226E-3</v>
      </c>
      <c r="DD243" s="1153">
        <v>3.8425925925925932E-3</v>
      </c>
      <c r="DE243" s="1153">
        <v>3.5763888888888898E-3</v>
      </c>
      <c r="DF243" s="1153">
        <v>3.3217592592592595E-3</v>
      </c>
      <c r="DG243" s="1156">
        <v>3.0555555555555553E-3</v>
      </c>
      <c r="DH243" s="1152" t="s">
        <v>1854</v>
      </c>
      <c r="DI243" s="1153" t="s">
        <v>1854</v>
      </c>
      <c r="DJ243" s="1153" t="s">
        <v>1854</v>
      </c>
      <c r="DK243" s="1153" t="s">
        <v>1854</v>
      </c>
      <c r="DL243" s="1156" t="s">
        <v>1854</v>
      </c>
      <c r="DM243" s="1124">
        <v>-0.19</v>
      </c>
      <c r="DN243" s="1125" t="s">
        <v>1854</v>
      </c>
      <c r="DO243" s="1125" t="s">
        <v>1854</v>
      </c>
      <c r="DP243" s="1126" t="s">
        <v>1854</v>
      </c>
      <c r="DQ243" s="1125">
        <v>0.19</v>
      </c>
      <c r="DR243" s="1125" t="s">
        <v>1854</v>
      </c>
      <c r="DS243" s="1125" t="s">
        <v>1854</v>
      </c>
      <c r="DT243" s="1126" t="s">
        <v>1854</v>
      </c>
      <c r="DU243" s="1122" t="s">
        <v>972</v>
      </c>
      <c r="DV243" s="1127">
        <v>1</v>
      </c>
      <c r="DW243" s="1128" t="s">
        <v>1854</v>
      </c>
    </row>
    <row r="244" spans="1:127" s="399" customFormat="1" ht="15.75" customHeight="1">
      <c r="A244" s="1057" t="s">
        <v>1033</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2846</v>
      </c>
      <c r="V244" s="1063" t="s">
        <v>2847</v>
      </c>
      <c r="W244" s="1063" t="s">
        <v>1801</v>
      </c>
      <c r="X244" s="1064" t="s">
        <v>2780</v>
      </c>
      <c r="Y244" s="1065" t="s">
        <v>625</v>
      </c>
      <c r="Z244" s="1066" t="s">
        <v>2848</v>
      </c>
      <c r="AA244" s="1067" t="s">
        <v>1854</v>
      </c>
      <c r="AB244" s="1068">
        <v>1</v>
      </c>
      <c r="AC244" s="1068" t="s">
        <v>1854</v>
      </c>
      <c r="AD244" s="1068" t="s">
        <v>1854</v>
      </c>
      <c r="AE244" s="1068" t="s">
        <v>1854</v>
      </c>
      <c r="AF244" s="1068" t="s">
        <v>1854</v>
      </c>
      <c r="AG244" s="1068" t="s">
        <v>1854</v>
      </c>
      <c r="AH244" s="1068" t="s">
        <v>1854</v>
      </c>
      <c r="AI244" s="1069">
        <f t="shared" si="3"/>
        <v>1</v>
      </c>
      <c r="AJ244" s="1070" t="s">
        <v>986</v>
      </c>
      <c r="AK244" s="1070" t="s">
        <v>964</v>
      </c>
      <c r="AL244" s="1070" t="s">
        <v>965</v>
      </c>
      <c r="AM244" s="1071" t="s">
        <v>625</v>
      </c>
      <c r="AN244" s="1065" t="s">
        <v>269</v>
      </c>
      <c r="AO244" s="1065" t="s">
        <v>4699</v>
      </c>
      <c r="AP244" s="1311">
        <v>1</v>
      </c>
      <c r="AQ244" s="836" t="s">
        <v>966</v>
      </c>
      <c r="AR244" s="1074" t="s">
        <v>625</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961</v>
      </c>
      <c r="CE244" s="1088" t="s">
        <v>961</v>
      </c>
      <c r="CF244" s="1088" t="s">
        <v>961</v>
      </c>
      <c r="CG244" s="1088" t="s">
        <v>961</v>
      </c>
      <c r="CH244" s="1089" t="s">
        <v>961</v>
      </c>
      <c r="CI244" s="1092" t="s">
        <v>1854</v>
      </c>
      <c r="CJ244" s="1090" t="s">
        <v>1854</v>
      </c>
      <c r="CK244" s="1090" t="s">
        <v>1854</v>
      </c>
      <c r="CL244" s="1090" t="s">
        <v>1854</v>
      </c>
      <c r="CM244" s="1091" t="s">
        <v>1854</v>
      </c>
      <c r="CN244" s="1092">
        <v>-5</v>
      </c>
      <c r="CO244" s="1090">
        <v>-5</v>
      </c>
      <c r="CP244" s="1090">
        <v>-5</v>
      </c>
      <c r="CQ244" s="1090">
        <v>-5</v>
      </c>
      <c r="CR244" s="1091">
        <v>-5</v>
      </c>
      <c r="CS244" s="1082" t="s">
        <v>1854</v>
      </c>
      <c r="CT244" s="1083" t="s">
        <v>1854</v>
      </c>
      <c r="CU244" s="1083" t="s">
        <v>1854</v>
      </c>
      <c r="CV244" s="1083" t="s">
        <v>1854</v>
      </c>
      <c r="CW244" s="1086" t="s">
        <v>1854</v>
      </c>
      <c r="CX244" s="1082" t="s">
        <v>1854</v>
      </c>
      <c r="CY244" s="1083" t="s">
        <v>1854</v>
      </c>
      <c r="CZ244" s="1083" t="s">
        <v>1854</v>
      </c>
      <c r="DA244" s="1083" t="s">
        <v>1854</v>
      </c>
      <c r="DB244" s="1086" t="s">
        <v>1854</v>
      </c>
      <c r="DC244" s="1090">
        <v>4.7</v>
      </c>
      <c r="DD244" s="1090">
        <v>5</v>
      </c>
      <c r="DE244" s="1090">
        <v>6.7</v>
      </c>
      <c r="DF244" s="1090">
        <v>9.6999999999999993</v>
      </c>
      <c r="DG244" s="1091">
        <v>14.3</v>
      </c>
      <c r="DH244" s="1092" t="s">
        <v>1854</v>
      </c>
      <c r="DI244" s="1083" t="s">
        <v>1854</v>
      </c>
      <c r="DJ244" s="1083" t="s">
        <v>1854</v>
      </c>
      <c r="DK244" s="1083" t="s">
        <v>1854</v>
      </c>
      <c r="DL244" s="1086" t="s">
        <v>1854</v>
      </c>
      <c r="DM244" s="1094">
        <v>-0.45400000000000001</v>
      </c>
      <c r="DN244" s="1095">
        <v>-0.66300000000000003</v>
      </c>
      <c r="DO244" s="1095" t="s">
        <v>1854</v>
      </c>
      <c r="DP244" s="1096" t="s">
        <v>1854</v>
      </c>
      <c r="DQ244" s="1095">
        <v>0.379</v>
      </c>
      <c r="DR244" s="1095" t="s">
        <v>1854</v>
      </c>
      <c r="DS244" s="1095" t="s">
        <v>1854</v>
      </c>
      <c r="DT244" s="1096" t="s">
        <v>1854</v>
      </c>
      <c r="DU244" s="1088" t="s">
        <v>1854</v>
      </c>
      <c r="DV244" s="1097">
        <v>1</v>
      </c>
      <c r="DW244" s="1098" t="s">
        <v>1854</v>
      </c>
    </row>
    <row r="245" spans="1:127" s="399" customFormat="1" ht="15.75" customHeight="1">
      <c r="A245" s="1057" t="s">
        <v>1033</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2850</v>
      </c>
      <c r="V245" s="1063" t="s">
        <v>2851</v>
      </c>
      <c r="W245" s="1063" t="s">
        <v>1819</v>
      </c>
      <c r="X245" s="1064" t="s">
        <v>2791</v>
      </c>
      <c r="Y245" s="1065" t="s">
        <v>1814</v>
      </c>
      <c r="Z245" s="1066" t="s">
        <v>2852</v>
      </c>
      <c r="AA245" s="1067" t="s">
        <v>1854</v>
      </c>
      <c r="AB245" s="1068">
        <v>0.25</v>
      </c>
      <c r="AC245" s="1068" t="s">
        <v>1854</v>
      </c>
      <c r="AD245" s="1068" t="s">
        <v>1854</v>
      </c>
      <c r="AE245" s="1068">
        <v>0.75</v>
      </c>
      <c r="AF245" s="1068" t="s">
        <v>1854</v>
      </c>
      <c r="AG245" s="1068" t="s">
        <v>1854</v>
      </c>
      <c r="AH245" s="1068" t="s">
        <v>1854</v>
      </c>
      <c r="AI245" s="1069">
        <f t="shared" si="3"/>
        <v>1</v>
      </c>
      <c r="AJ245" s="1070" t="s">
        <v>986</v>
      </c>
      <c r="AK245" s="1070" t="s">
        <v>964</v>
      </c>
      <c r="AL245" s="1444" t="s">
        <v>976</v>
      </c>
      <c r="AM245" s="1071" t="s">
        <v>1967</v>
      </c>
      <c r="AN245" s="1065" t="s">
        <v>2031</v>
      </c>
      <c r="AO245" s="1065" t="s">
        <v>4699</v>
      </c>
      <c r="AP245" s="1311">
        <v>1</v>
      </c>
      <c r="AQ245" s="836" t="s">
        <v>966</v>
      </c>
      <c r="AR245" s="1074" t="s">
        <v>1814</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961</v>
      </c>
      <c r="CE245" s="1088" t="s">
        <v>961</v>
      </c>
      <c r="CF245" s="1088" t="s">
        <v>961</v>
      </c>
      <c r="CG245" s="1088" t="s">
        <v>961</v>
      </c>
      <c r="CH245" s="1089" t="s">
        <v>961</v>
      </c>
      <c r="CI245" s="1092" t="s">
        <v>1854</v>
      </c>
      <c r="CJ245" s="1090" t="s">
        <v>1854</v>
      </c>
      <c r="CK245" s="1090" t="s">
        <v>1854</v>
      </c>
      <c r="CL245" s="1090" t="s">
        <v>1854</v>
      </c>
      <c r="CM245" s="1091" t="s">
        <v>1854</v>
      </c>
      <c r="CN245" s="1155" t="s">
        <v>1854</v>
      </c>
      <c r="CO245" s="1090" t="s">
        <v>1854</v>
      </c>
      <c r="CP245" s="1090" t="s">
        <v>1854</v>
      </c>
      <c r="CQ245" s="1090" t="s">
        <v>1854</v>
      </c>
      <c r="CR245" s="1091" t="s">
        <v>1854</v>
      </c>
      <c r="CS245" s="1082" t="s">
        <v>1854</v>
      </c>
      <c r="CT245" s="1083" t="s">
        <v>1854</v>
      </c>
      <c r="CU245" s="1083" t="s">
        <v>1854</v>
      </c>
      <c r="CV245" s="1083" t="s">
        <v>1854</v>
      </c>
      <c r="CW245" s="1086" t="s">
        <v>1854</v>
      </c>
      <c r="CX245" s="1082" t="s">
        <v>1854</v>
      </c>
      <c r="CY245" s="1083" t="s">
        <v>1854</v>
      </c>
      <c r="CZ245" s="1083" t="s">
        <v>1854</v>
      </c>
      <c r="DA245" s="1083" t="s">
        <v>1854</v>
      </c>
      <c r="DB245" s="1086" t="s">
        <v>1854</v>
      </c>
      <c r="DC245" s="1090" t="s">
        <v>1854</v>
      </c>
      <c r="DD245" s="1090" t="s">
        <v>1854</v>
      </c>
      <c r="DE245" s="1090" t="s">
        <v>1854</v>
      </c>
      <c r="DF245" s="1090" t="s">
        <v>1854</v>
      </c>
      <c r="DG245" s="1091" t="s">
        <v>1854</v>
      </c>
      <c r="DH245" s="1092" t="s">
        <v>1854</v>
      </c>
      <c r="DI245" s="1083" t="s">
        <v>1854</v>
      </c>
      <c r="DJ245" s="1083" t="s">
        <v>1854</v>
      </c>
      <c r="DK245" s="1083" t="s">
        <v>1854</v>
      </c>
      <c r="DL245" s="1086" t="s">
        <v>1854</v>
      </c>
      <c r="DM245" s="1094">
        <v>-0.13600000000000001</v>
      </c>
      <c r="DN245" s="1095" t="s">
        <v>1854</v>
      </c>
      <c r="DO245" s="1095" t="s">
        <v>1854</v>
      </c>
      <c r="DP245" s="1096" t="s">
        <v>1854</v>
      </c>
      <c r="DQ245" s="1095">
        <v>0.13600000000000001</v>
      </c>
      <c r="DR245" s="1095" t="s">
        <v>1854</v>
      </c>
      <c r="DS245" s="1095" t="s">
        <v>1854</v>
      </c>
      <c r="DT245" s="1096" t="s">
        <v>1854</v>
      </c>
      <c r="DU245" s="1088" t="s">
        <v>1854</v>
      </c>
      <c r="DV245" s="1097">
        <v>1</v>
      </c>
      <c r="DW245" s="1098" t="s">
        <v>1854</v>
      </c>
    </row>
    <row r="246" spans="1:127" s="399" customFormat="1" ht="15.75" customHeight="1">
      <c r="A246" s="1100" t="s">
        <v>1033</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2854</v>
      </c>
      <c r="V246" s="1102" t="s">
        <v>2855</v>
      </c>
      <c r="W246" s="1102" t="s">
        <v>1819</v>
      </c>
      <c r="X246" s="1103" t="s">
        <v>2856</v>
      </c>
      <c r="Y246" s="1104" t="s">
        <v>491</v>
      </c>
      <c r="Z246" s="1105" t="s">
        <v>2427</v>
      </c>
      <c r="AA246" s="1106">
        <v>0.75</v>
      </c>
      <c r="AB246" s="1107">
        <v>0.25</v>
      </c>
      <c r="AC246" s="1107" t="s">
        <v>1854</v>
      </c>
      <c r="AD246" s="1107" t="s">
        <v>1854</v>
      </c>
      <c r="AE246" s="1107" t="s">
        <v>1854</v>
      </c>
      <c r="AF246" s="1107" t="s">
        <v>1854</v>
      </c>
      <c r="AG246" s="1107" t="s">
        <v>1854</v>
      </c>
      <c r="AH246" s="1107" t="s">
        <v>1854</v>
      </c>
      <c r="AI246" s="1108">
        <f t="shared" si="3"/>
        <v>1</v>
      </c>
      <c r="AJ246" s="1109" t="s">
        <v>963</v>
      </c>
      <c r="AK246" s="1109" t="s">
        <v>1854</v>
      </c>
      <c r="AL246" s="1109" t="s">
        <v>1854</v>
      </c>
      <c r="AM246" s="1110" t="s">
        <v>2857</v>
      </c>
      <c r="AN246" s="1021" t="s">
        <v>269</v>
      </c>
      <c r="AO246" s="1021" t="s">
        <v>4700</v>
      </c>
      <c r="AP246" s="1311">
        <v>1</v>
      </c>
      <c r="AQ246" s="1079" t="s">
        <v>977</v>
      </c>
      <c r="AR246" s="1112" t="s">
        <v>491</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1854</v>
      </c>
      <c r="CE246" s="1122" t="s">
        <v>1854</v>
      </c>
      <c r="CF246" s="1122" t="s">
        <v>1854</v>
      </c>
      <c r="CG246" s="1122" t="s">
        <v>1854</v>
      </c>
      <c r="CH246" s="1123" t="s">
        <v>1854</v>
      </c>
      <c r="CI246" s="1078" t="s">
        <v>1854</v>
      </c>
      <c r="CJ246" s="1079" t="s">
        <v>1854</v>
      </c>
      <c r="CK246" s="1079" t="s">
        <v>1854</v>
      </c>
      <c r="CL246" s="1079" t="s">
        <v>1854</v>
      </c>
      <c r="CM246" s="1120" t="s">
        <v>1854</v>
      </c>
      <c r="CN246" s="1078" t="s">
        <v>1854</v>
      </c>
      <c r="CO246" s="1079" t="s">
        <v>1854</v>
      </c>
      <c r="CP246" s="1079" t="s">
        <v>1854</v>
      </c>
      <c r="CQ246" s="1079" t="s">
        <v>1854</v>
      </c>
      <c r="CR246" s="1120" t="s">
        <v>1854</v>
      </c>
      <c r="CS246" s="1078" t="s">
        <v>1854</v>
      </c>
      <c r="CT246" s="1079" t="s">
        <v>1854</v>
      </c>
      <c r="CU246" s="1079" t="s">
        <v>1854</v>
      </c>
      <c r="CV246" s="1079" t="s">
        <v>1854</v>
      </c>
      <c r="CW246" s="1120" t="s">
        <v>1854</v>
      </c>
      <c r="CX246" s="1078" t="s">
        <v>1854</v>
      </c>
      <c r="CY246" s="1079" t="s">
        <v>1854</v>
      </c>
      <c r="CZ246" s="1079" t="s">
        <v>1854</v>
      </c>
      <c r="DA246" s="1079" t="s">
        <v>1854</v>
      </c>
      <c r="DB246" s="1120" t="s">
        <v>1854</v>
      </c>
      <c r="DC246" s="1079" t="s">
        <v>1854</v>
      </c>
      <c r="DD246" s="1079" t="s">
        <v>1854</v>
      </c>
      <c r="DE246" s="1079" t="s">
        <v>1854</v>
      </c>
      <c r="DF246" s="1079" t="s">
        <v>1854</v>
      </c>
      <c r="DG246" s="1120" t="s">
        <v>1854</v>
      </c>
      <c r="DH246" s="1078" t="s">
        <v>1854</v>
      </c>
      <c r="DI246" s="1079" t="s">
        <v>1854</v>
      </c>
      <c r="DJ246" s="1079" t="s">
        <v>1854</v>
      </c>
      <c r="DK246" s="1079" t="s">
        <v>1854</v>
      </c>
      <c r="DL246" s="1120" t="s">
        <v>1854</v>
      </c>
      <c r="DM246" s="1124" t="s">
        <v>1854</v>
      </c>
      <c r="DN246" s="1125" t="s">
        <v>1854</v>
      </c>
      <c r="DO246" s="1125" t="s">
        <v>1854</v>
      </c>
      <c r="DP246" s="1126" t="s">
        <v>1854</v>
      </c>
      <c r="DQ246" s="1125" t="s">
        <v>1854</v>
      </c>
      <c r="DR246" s="1125" t="s">
        <v>1854</v>
      </c>
      <c r="DS246" s="1125" t="s">
        <v>1854</v>
      </c>
      <c r="DT246" s="1126" t="s">
        <v>1854</v>
      </c>
      <c r="DU246" s="1122" t="s">
        <v>1854</v>
      </c>
      <c r="DV246" s="1127">
        <v>1</v>
      </c>
      <c r="DW246" s="1128" t="s">
        <v>1854</v>
      </c>
    </row>
    <row r="247" spans="1:127" s="399" customFormat="1" ht="15.75" customHeight="1">
      <c r="A247" s="1100" t="s">
        <v>1033</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2859</v>
      </c>
      <c r="V247" s="1102" t="s">
        <v>2843</v>
      </c>
      <c r="W247" s="1102" t="s">
        <v>1801</v>
      </c>
      <c r="X247" s="1103" t="s">
        <v>2754</v>
      </c>
      <c r="Y247" s="1104" t="s">
        <v>154</v>
      </c>
      <c r="Z247" s="1105" t="s">
        <v>2860</v>
      </c>
      <c r="AA247" s="1106" t="s">
        <v>1854</v>
      </c>
      <c r="AB247" s="1107">
        <v>1</v>
      </c>
      <c r="AC247" s="1107" t="s">
        <v>1854</v>
      </c>
      <c r="AD247" s="1107" t="s">
        <v>1854</v>
      </c>
      <c r="AE247" s="1107" t="s">
        <v>1854</v>
      </c>
      <c r="AF247" s="1107" t="s">
        <v>1854</v>
      </c>
      <c r="AG247" s="1107" t="s">
        <v>1854</v>
      </c>
      <c r="AH247" s="1107" t="s">
        <v>1854</v>
      </c>
      <c r="AI247" s="1108">
        <f t="shared" si="3"/>
        <v>1</v>
      </c>
      <c r="AJ247" s="1109" t="s">
        <v>983</v>
      </c>
      <c r="AK247" s="1109" t="s">
        <v>964</v>
      </c>
      <c r="AL247" s="1109" t="s">
        <v>965</v>
      </c>
      <c r="AM247" s="1110" t="s">
        <v>1987</v>
      </c>
      <c r="AN247" s="1021" t="s">
        <v>2090</v>
      </c>
      <c r="AO247" s="1021" t="s">
        <v>4702</v>
      </c>
      <c r="AP247" s="1311">
        <v>1</v>
      </c>
      <c r="AQ247" s="1079" t="s">
        <v>977</v>
      </c>
      <c r="AR247" s="1112" t="s">
        <v>154</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961</v>
      </c>
      <c r="CE247" s="1122" t="s">
        <v>961</v>
      </c>
      <c r="CF247" s="1122" t="s">
        <v>961</v>
      </c>
      <c r="CG247" s="1122" t="s">
        <v>961</v>
      </c>
      <c r="CH247" s="1123" t="s">
        <v>961</v>
      </c>
      <c r="CI247" s="1078" t="s">
        <v>1854</v>
      </c>
      <c r="CJ247" s="1079" t="s">
        <v>1854</v>
      </c>
      <c r="CK247" s="1079" t="s">
        <v>1854</v>
      </c>
      <c r="CL247" s="1079" t="s">
        <v>1854</v>
      </c>
      <c r="CM247" s="1120" t="s">
        <v>1854</v>
      </c>
      <c r="CN247" s="1078" t="s">
        <v>1854</v>
      </c>
      <c r="CO247" s="1079" t="s">
        <v>1854</v>
      </c>
      <c r="CP247" s="1079" t="s">
        <v>1854</v>
      </c>
      <c r="CQ247" s="1079" t="s">
        <v>1854</v>
      </c>
      <c r="CR247" s="1120" t="s">
        <v>1854</v>
      </c>
      <c r="CS247" s="1078" t="s">
        <v>1854</v>
      </c>
      <c r="CT247" s="1079" t="s">
        <v>1854</v>
      </c>
      <c r="CU247" s="1079" t="s">
        <v>1854</v>
      </c>
      <c r="CV247" s="1079" t="s">
        <v>1854</v>
      </c>
      <c r="CW247" s="1120" t="s">
        <v>1854</v>
      </c>
      <c r="CX247" s="1078" t="s">
        <v>1854</v>
      </c>
      <c r="CY247" s="1079" t="s">
        <v>1854</v>
      </c>
      <c r="CZ247" s="1079" t="s">
        <v>1854</v>
      </c>
      <c r="DA247" s="1079" t="s">
        <v>1854</v>
      </c>
      <c r="DB247" s="1120" t="s">
        <v>1854</v>
      </c>
      <c r="DC247" s="1079" t="s">
        <v>1854</v>
      </c>
      <c r="DD247" s="1079" t="s">
        <v>1854</v>
      </c>
      <c r="DE247" s="1079" t="s">
        <v>1854</v>
      </c>
      <c r="DF247" s="1079" t="s">
        <v>1854</v>
      </c>
      <c r="DG247" s="1120" t="s">
        <v>1854</v>
      </c>
      <c r="DH247" s="1078" t="s">
        <v>1854</v>
      </c>
      <c r="DI247" s="1079" t="s">
        <v>1854</v>
      </c>
      <c r="DJ247" s="1079" t="s">
        <v>1854</v>
      </c>
      <c r="DK247" s="1079" t="s">
        <v>1854</v>
      </c>
      <c r="DL247" s="1120" t="s">
        <v>1854</v>
      </c>
      <c r="DM247" s="1124">
        <v>-7.0000000000000007E-2</v>
      </c>
      <c r="DN247" s="1125" t="s">
        <v>1854</v>
      </c>
      <c r="DO247" s="1125" t="s">
        <v>1854</v>
      </c>
      <c r="DP247" s="1126" t="s">
        <v>1854</v>
      </c>
      <c r="DQ247" s="1125" t="s">
        <v>1854</v>
      </c>
      <c r="DR247" s="1125" t="s">
        <v>1854</v>
      </c>
      <c r="DS247" s="1125" t="s">
        <v>1854</v>
      </c>
      <c r="DT247" s="1126" t="s">
        <v>1854</v>
      </c>
      <c r="DU247" s="1122" t="s">
        <v>1854</v>
      </c>
      <c r="DV247" s="1127">
        <v>1</v>
      </c>
      <c r="DW247" s="1128" t="s">
        <v>1854</v>
      </c>
    </row>
    <row r="248" spans="1:127" s="399" customFormat="1" ht="15.75" customHeight="1">
      <c r="A248" s="1100" t="s">
        <v>1033</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2862</v>
      </c>
      <c r="V248" s="1102" t="s">
        <v>2843</v>
      </c>
      <c r="W248" s="1102" t="s">
        <v>1819</v>
      </c>
      <c r="X248" s="1103" t="s">
        <v>2758</v>
      </c>
      <c r="Y248" s="1104" t="s">
        <v>160</v>
      </c>
      <c r="Z248" s="1105" t="s">
        <v>2863</v>
      </c>
      <c r="AA248" s="1106">
        <v>0.05</v>
      </c>
      <c r="AB248" s="1107">
        <v>0.95</v>
      </c>
      <c r="AC248" s="1107" t="s">
        <v>1854</v>
      </c>
      <c r="AD248" s="1107" t="s">
        <v>1854</v>
      </c>
      <c r="AE248" s="1107" t="s">
        <v>1854</v>
      </c>
      <c r="AF248" s="1107" t="s">
        <v>1854</v>
      </c>
      <c r="AG248" s="1107" t="s">
        <v>1854</v>
      </c>
      <c r="AH248" s="1107" t="s">
        <v>1854</v>
      </c>
      <c r="AI248" s="1108">
        <f t="shared" si="3"/>
        <v>1</v>
      </c>
      <c r="AJ248" s="1109" t="s">
        <v>983</v>
      </c>
      <c r="AK248" s="1109" t="s">
        <v>964</v>
      </c>
      <c r="AL248" s="1109" t="s">
        <v>965</v>
      </c>
      <c r="AM248" s="1110" t="s">
        <v>1827</v>
      </c>
      <c r="AN248" s="1021" t="s">
        <v>269</v>
      </c>
      <c r="AO248" s="1021" t="s">
        <v>4701</v>
      </c>
      <c r="AP248" s="1311">
        <v>2</v>
      </c>
      <c r="AQ248" s="1079" t="s">
        <v>977</v>
      </c>
      <c r="AR248" s="1112" t="s">
        <v>160</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961</v>
      </c>
      <c r="CE248" s="1122" t="s">
        <v>961</v>
      </c>
      <c r="CF248" s="1122" t="s">
        <v>961</v>
      </c>
      <c r="CG248" s="1122" t="s">
        <v>961</v>
      </c>
      <c r="CH248" s="1123" t="s">
        <v>961</v>
      </c>
      <c r="CI248" s="1078" t="s">
        <v>1854</v>
      </c>
      <c r="CJ248" s="1079" t="s">
        <v>1854</v>
      </c>
      <c r="CK248" s="1079" t="s">
        <v>1854</v>
      </c>
      <c r="CL248" s="1079" t="s">
        <v>1854</v>
      </c>
      <c r="CM248" s="1120" t="s">
        <v>1854</v>
      </c>
      <c r="CN248" s="1078">
        <v>8.4600000000000009</v>
      </c>
      <c r="CO248" s="1079">
        <v>8.4600000000000009</v>
      </c>
      <c r="CP248" s="1079">
        <v>8.4600000000000009</v>
      </c>
      <c r="CQ248" s="1079">
        <v>8.4600000000000009</v>
      </c>
      <c r="CR248" s="1120">
        <v>8.4600000000000009</v>
      </c>
      <c r="CS248" s="1078" t="s">
        <v>1854</v>
      </c>
      <c r="CT248" s="1079" t="s">
        <v>1854</v>
      </c>
      <c r="CU248" s="1079" t="s">
        <v>1854</v>
      </c>
      <c r="CV248" s="1079" t="s">
        <v>1854</v>
      </c>
      <c r="CW248" s="1120" t="s">
        <v>1854</v>
      </c>
      <c r="CX248" s="1078" t="s">
        <v>1854</v>
      </c>
      <c r="CY248" s="1079" t="s">
        <v>1854</v>
      </c>
      <c r="CZ248" s="1079" t="s">
        <v>1854</v>
      </c>
      <c r="DA248" s="1079" t="s">
        <v>1854</v>
      </c>
      <c r="DB248" s="1120" t="s">
        <v>1854</v>
      </c>
      <c r="DC248" s="1079" t="s">
        <v>1854</v>
      </c>
      <c r="DD248" s="1079" t="s">
        <v>1854</v>
      </c>
      <c r="DE248" s="1079" t="s">
        <v>1854</v>
      </c>
      <c r="DF248" s="1079" t="s">
        <v>1854</v>
      </c>
      <c r="DG248" s="1120" t="s">
        <v>1854</v>
      </c>
      <c r="DH248" s="1078" t="s">
        <v>1854</v>
      </c>
      <c r="DI248" s="1079" t="s">
        <v>1854</v>
      </c>
      <c r="DJ248" s="1079" t="s">
        <v>1854</v>
      </c>
      <c r="DK248" s="1079" t="s">
        <v>1854</v>
      </c>
      <c r="DL248" s="1120" t="s">
        <v>1854</v>
      </c>
      <c r="DM248" s="1124">
        <v>-0.625</v>
      </c>
      <c r="DN248" s="1125" t="s">
        <v>1854</v>
      </c>
      <c r="DO248" s="1125" t="s">
        <v>1854</v>
      </c>
      <c r="DP248" s="1126" t="s">
        <v>1854</v>
      </c>
      <c r="DQ248" s="1125" t="s">
        <v>1854</v>
      </c>
      <c r="DR248" s="1125" t="s">
        <v>1854</v>
      </c>
      <c r="DS248" s="1125" t="s">
        <v>1854</v>
      </c>
      <c r="DT248" s="1126" t="s">
        <v>1854</v>
      </c>
      <c r="DU248" s="1122" t="s">
        <v>1854</v>
      </c>
      <c r="DV248" s="1127">
        <v>1</v>
      </c>
      <c r="DW248" s="1128" t="s">
        <v>1854</v>
      </c>
    </row>
    <row r="249" spans="1:127" s="399" customFormat="1" ht="15.75" customHeight="1">
      <c r="A249" s="1100" t="s">
        <v>1033</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2865</v>
      </c>
      <c r="V249" s="1102" t="s">
        <v>2831</v>
      </c>
      <c r="W249" s="1102" t="s">
        <v>1819</v>
      </c>
      <c r="X249" s="1103" t="s">
        <v>2827</v>
      </c>
      <c r="Y249" s="1104" t="s">
        <v>2866</v>
      </c>
      <c r="Z249" s="1105" t="s">
        <v>2867</v>
      </c>
      <c r="AA249" s="1106" t="s">
        <v>1854</v>
      </c>
      <c r="AB249" s="1107">
        <v>0.25</v>
      </c>
      <c r="AC249" s="1107" t="s">
        <v>1854</v>
      </c>
      <c r="AD249" s="1107" t="s">
        <v>1854</v>
      </c>
      <c r="AE249" s="1107">
        <v>0.75</v>
      </c>
      <c r="AF249" s="1107" t="s">
        <v>1854</v>
      </c>
      <c r="AG249" s="1107" t="s">
        <v>1854</v>
      </c>
      <c r="AH249" s="1107" t="s">
        <v>1854</v>
      </c>
      <c r="AI249" s="1108">
        <f t="shared" si="3"/>
        <v>1</v>
      </c>
      <c r="AJ249" s="1109" t="s">
        <v>963</v>
      </c>
      <c r="AK249" s="1109" t="s">
        <v>1854</v>
      </c>
      <c r="AL249" s="1109" t="s">
        <v>1854</v>
      </c>
      <c r="AM249" s="1110" t="s">
        <v>1859</v>
      </c>
      <c r="AN249" s="1021" t="s">
        <v>1039</v>
      </c>
      <c r="AO249" s="1021" t="s">
        <v>2868</v>
      </c>
      <c r="AP249" s="1337">
        <v>1</v>
      </c>
      <c r="AQ249" s="1079" t="s">
        <v>966</v>
      </c>
      <c r="AR249" s="1112" t="s">
        <v>1854</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1033</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2869</v>
      </c>
      <c r="V250" s="1102" t="s">
        <v>2831</v>
      </c>
      <c r="W250" s="1102" t="s">
        <v>1819</v>
      </c>
      <c r="X250" s="1103" t="s">
        <v>2773</v>
      </c>
      <c r="Y250" s="1104" t="s">
        <v>2870</v>
      </c>
      <c r="Z250" s="1105" t="s">
        <v>2871</v>
      </c>
      <c r="AA250" s="1106" t="s">
        <v>1854</v>
      </c>
      <c r="AB250" s="1107">
        <v>0.25</v>
      </c>
      <c r="AC250" s="1107" t="s">
        <v>1854</v>
      </c>
      <c r="AD250" s="1107" t="s">
        <v>1854</v>
      </c>
      <c r="AE250" s="1107">
        <v>0.75</v>
      </c>
      <c r="AF250" s="1107" t="s">
        <v>1854</v>
      </c>
      <c r="AG250" s="1107" t="s">
        <v>1854</v>
      </c>
      <c r="AH250" s="1107" t="s">
        <v>1854</v>
      </c>
      <c r="AI250" s="1108">
        <f t="shared" si="3"/>
        <v>1</v>
      </c>
      <c r="AJ250" s="1109" t="s">
        <v>963</v>
      </c>
      <c r="AK250" s="1109" t="s">
        <v>1854</v>
      </c>
      <c r="AL250" s="1109" t="s">
        <v>1854</v>
      </c>
      <c r="AM250" s="1110" t="s">
        <v>1859</v>
      </c>
      <c r="AN250" s="1021" t="s">
        <v>1039</v>
      </c>
      <c r="AO250" s="1021" t="s">
        <v>2868</v>
      </c>
      <c r="AP250" s="1337">
        <v>1</v>
      </c>
      <c r="AQ250" s="1079" t="s">
        <v>966</v>
      </c>
      <c r="AR250" s="1112" t="s">
        <v>1854</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1033</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2872</v>
      </c>
      <c r="V251" s="1102" t="s">
        <v>2831</v>
      </c>
      <c r="W251" s="1102" t="s">
        <v>1819</v>
      </c>
      <c r="X251" s="1103" t="s">
        <v>2776</v>
      </c>
      <c r="Y251" s="1104" t="s">
        <v>2873</v>
      </c>
      <c r="Z251" s="1105" t="s">
        <v>2874</v>
      </c>
      <c r="AA251" s="1106" t="s">
        <v>1854</v>
      </c>
      <c r="AB251" s="1107">
        <v>0.25</v>
      </c>
      <c r="AC251" s="1107" t="s">
        <v>1854</v>
      </c>
      <c r="AD251" s="1107" t="s">
        <v>1854</v>
      </c>
      <c r="AE251" s="1107">
        <v>0.75</v>
      </c>
      <c r="AF251" s="1107" t="s">
        <v>1854</v>
      </c>
      <c r="AG251" s="1107" t="s">
        <v>1854</v>
      </c>
      <c r="AH251" s="1107" t="s">
        <v>1854</v>
      </c>
      <c r="AI251" s="1108">
        <f t="shared" si="3"/>
        <v>1</v>
      </c>
      <c r="AJ251" s="1109" t="s">
        <v>963</v>
      </c>
      <c r="AK251" s="1109" t="s">
        <v>1854</v>
      </c>
      <c r="AL251" s="1109" t="s">
        <v>1854</v>
      </c>
      <c r="AM251" s="1110" t="s">
        <v>1859</v>
      </c>
      <c r="AN251" s="1021" t="s">
        <v>1039</v>
      </c>
      <c r="AO251" s="1021" t="s">
        <v>2868</v>
      </c>
      <c r="AP251" s="1337">
        <v>1</v>
      </c>
      <c r="AQ251" s="1079" t="s">
        <v>966</v>
      </c>
      <c r="AR251" s="1112" t="s">
        <v>1854</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1033</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2875</v>
      </c>
      <c r="V252" s="1102" t="s">
        <v>2831</v>
      </c>
      <c r="W252" s="1102" t="s">
        <v>1819</v>
      </c>
      <c r="X252" s="1103" t="s">
        <v>2876</v>
      </c>
      <c r="Y252" s="1104" t="s">
        <v>2877</v>
      </c>
      <c r="Z252" s="1105" t="s">
        <v>2878</v>
      </c>
      <c r="AA252" s="1106" t="s">
        <v>1854</v>
      </c>
      <c r="AB252" s="1107">
        <v>0.25</v>
      </c>
      <c r="AC252" s="1107" t="s">
        <v>1854</v>
      </c>
      <c r="AD252" s="1107" t="s">
        <v>1854</v>
      </c>
      <c r="AE252" s="1107">
        <v>0.75</v>
      </c>
      <c r="AF252" s="1107" t="s">
        <v>1854</v>
      </c>
      <c r="AG252" s="1107" t="s">
        <v>1854</v>
      </c>
      <c r="AH252" s="1107" t="s">
        <v>1854</v>
      </c>
      <c r="AI252" s="1108">
        <f t="shared" si="3"/>
        <v>1</v>
      </c>
      <c r="AJ252" s="1109" t="s">
        <v>963</v>
      </c>
      <c r="AK252" s="1109" t="s">
        <v>1854</v>
      </c>
      <c r="AL252" s="1109" t="s">
        <v>1854</v>
      </c>
      <c r="AM252" s="1110" t="s">
        <v>1859</v>
      </c>
      <c r="AN252" s="1021" t="s">
        <v>1039</v>
      </c>
      <c r="AO252" s="1021" t="s">
        <v>2868</v>
      </c>
      <c r="AP252" s="1337">
        <v>1</v>
      </c>
      <c r="AQ252" s="1079" t="s">
        <v>966</v>
      </c>
      <c r="AR252" s="1112" t="s">
        <v>1854</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1033</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2879</v>
      </c>
      <c r="V253" s="1102" t="s">
        <v>2831</v>
      </c>
      <c r="W253" s="1102" t="s">
        <v>1819</v>
      </c>
      <c r="X253" s="1103" t="s">
        <v>2880</v>
      </c>
      <c r="Y253" s="1104" t="s">
        <v>2881</v>
      </c>
      <c r="Z253" s="1105" t="s">
        <v>2882</v>
      </c>
      <c r="AA253" s="1106" t="s">
        <v>1854</v>
      </c>
      <c r="AB253" s="1107">
        <v>0.25</v>
      </c>
      <c r="AC253" s="1107" t="s">
        <v>1854</v>
      </c>
      <c r="AD253" s="1107" t="s">
        <v>1854</v>
      </c>
      <c r="AE253" s="1107">
        <v>0.75</v>
      </c>
      <c r="AF253" s="1107" t="s">
        <v>1854</v>
      </c>
      <c r="AG253" s="1107" t="s">
        <v>1854</v>
      </c>
      <c r="AH253" s="1107" t="s">
        <v>1854</v>
      </c>
      <c r="AI253" s="1108">
        <f t="shared" si="3"/>
        <v>1</v>
      </c>
      <c r="AJ253" s="1109" t="s">
        <v>963</v>
      </c>
      <c r="AK253" s="1109" t="s">
        <v>1854</v>
      </c>
      <c r="AL253" s="1109" t="s">
        <v>1854</v>
      </c>
      <c r="AM253" s="1110" t="s">
        <v>1859</v>
      </c>
      <c r="AN253" s="1021" t="s">
        <v>1039</v>
      </c>
      <c r="AO253" s="1021" t="s">
        <v>2868</v>
      </c>
      <c r="AP253" s="1337">
        <v>1</v>
      </c>
      <c r="AQ253" s="1079" t="s">
        <v>966</v>
      </c>
      <c r="AR253" s="1112" t="s">
        <v>1854</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1033</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2883</v>
      </c>
      <c r="V254" s="1102" t="s">
        <v>2831</v>
      </c>
      <c r="W254" s="1102" t="s">
        <v>1819</v>
      </c>
      <c r="X254" s="1103" t="s">
        <v>2884</v>
      </c>
      <c r="Y254" s="1104" t="s">
        <v>2885</v>
      </c>
      <c r="Z254" s="1105" t="s">
        <v>2886</v>
      </c>
      <c r="AA254" s="1106" t="s">
        <v>1854</v>
      </c>
      <c r="AB254" s="1107">
        <v>0.25</v>
      </c>
      <c r="AC254" s="1107" t="s">
        <v>1854</v>
      </c>
      <c r="AD254" s="1107" t="s">
        <v>1854</v>
      </c>
      <c r="AE254" s="1107">
        <v>0.75</v>
      </c>
      <c r="AF254" s="1107" t="s">
        <v>1854</v>
      </c>
      <c r="AG254" s="1107" t="s">
        <v>1854</v>
      </c>
      <c r="AH254" s="1107" t="s">
        <v>1854</v>
      </c>
      <c r="AI254" s="1108">
        <f t="shared" si="3"/>
        <v>1</v>
      </c>
      <c r="AJ254" s="1109" t="s">
        <v>963</v>
      </c>
      <c r="AK254" s="1109" t="s">
        <v>1854</v>
      </c>
      <c r="AL254" s="1109" t="s">
        <v>1854</v>
      </c>
      <c r="AM254" s="1110" t="s">
        <v>1859</v>
      </c>
      <c r="AN254" s="1021" t="s">
        <v>1039</v>
      </c>
      <c r="AO254" s="1021" t="s">
        <v>2868</v>
      </c>
      <c r="AP254" s="1337">
        <v>1</v>
      </c>
      <c r="AQ254" s="1079" t="s">
        <v>966</v>
      </c>
      <c r="AR254" s="1112" t="s">
        <v>1854</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1033</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2887</v>
      </c>
      <c r="V255" s="1102" t="s">
        <v>2831</v>
      </c>
      <c r="W255" s="1102" t="s">
        <v>1819</v>
      </c>
      <c r="X255" s="1103" t="s">
        <v>2888</v>
      </c>
      <c r="Y255" s="1104" t="s">
        <v>2889</v>
      </c>
      <c r="Z255" s="1105" t="s">
        <v>2890</v>
      </c>
      <c r="AA255" s="1106" t="s">
        <v>1854</v>
      </c>
      <c r="AB255" s="1107" t="s">
        <v>1854</v>
      </c>
      <c r="AC255" s="1107" t="s">
        <v>1854</v>
      </c>
      <c r="AD255" s="1107" t="s">
        <v>1854</v>
      </c>
      <c r="AE255" s="1107">
        <v>1</v>
      </c>
      <c r="AF255" s="1107" t="s">
        <v>1854</v>
      </c>
      <c r="AG255" s="1107" t="s">
        <v>1854</v>
      </c>
      <c r="AH255" s="1107" t="s">
        <v>1854</v>
      </c>
      <c r="AI255" s="1108">
        <f t="shared" si="3"/>
        <v>1</v>
      </c>
      <c r="AJ255" s="1109" t="s">
        <v>963</v>
      </c>
      <c r="AK255" s="1109" t="s">
        <v>1854</v>
      </c>
      <c r="AL255" s="1109" t="s">
        <v>1854</v>
      </c>
      <c r="AM255" s="1110" t="s">
        <v>2030</v>
      </c>
      <c r="AN255" s="1021" t="s">
        <v>1039</v>
      </c>
      <c r="AO255" s="1021" t="s">
        <v>2868</v>
      </c>
      <c r="AP255" s="1337">
        <v>1</v>
      </c>
      <c r="AQ255" s="1079" t="s">
        <v>966</v>
      </c>
      <c r="AR255" s="1112" t="s">
        <v>1854</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1033</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2891</v>
      </c>
      <c r="V256" s="1102" t="s">
        <v>2831</v>
      </c>
      <c r="W256" s="1102" t="s">
        <v>1819</v>
      </c>
      <c r="X256" s="1103" t="s">
        <v>2892</v>
      </c>
      <c r="Y256" s="1104" t="s">
        <v>2893</v>
      </c>
      <c r="Z256" s="1105" t="s">
        <v>2894</v>
      </c>
      <c r="AA256" s="1106" t="s">
        <v>1854</v>
      </c>
      <c r="AB256" s="1107">
        <v>0.5</v>
      </c>
      <c r="AC256" s="1107" t="s">
        <v>1854</v>
      </c>
      <c r="AD256" s="1107" t="s">
        <v>1854</v>
      </c>
      <c r="AE256" s="1107">
        <v>0.5</v>
      </c>
      <c r="AF256" s="1107" t="s">
        <v>1854</v>
      </c>
      <c r="AG256" s="1107" t="s">
        <v>1854</v>
      </c>
      <c r="AH256" s="1107" t="s">
        <v>1854</v>
      </c>
      <c r="AI256" s="1108">
        <f t="shared" si="3"/>
        <v>1</v>
      </c>
      <c r="AJ256" s="1109" t="s">
        <v>963</v>
      </c>
      <c r="AK256" s="1109" t="s">
        <v>1854</v>
      </c>
      <c r="AL256" s="1109" t="s">
        <v>1854</v>
      </c>
      <c r="AM256" s="1110" t="s">
        <v>2030</v>
      </c>
      <c r="AN256" s="1021" t="s">
        <v>1039</v>
      </c>
      <c r="AO256" s="1021" t="s">
        <v>2868</v>
      </c>
      <c r="AP256" s="1337">
        <v>1</v>
      </c>
      <c r="AQ256" s="1079" t="s">
        <v>966</v>
      </c>
      <c r="AR256" s="1112" t="s">
        <v>1854</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1033</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2895</v>
      </c>
      <c r="V257" s="1102" t="s">
        <v>2831</v>
      </c>
      <c r="W257" s="1102" t="s">
        <v>1819</v>
      </c>
      <c r="X257" s="1103" t="s">
        <v>2896</v>
      </c>
      <c r="Y257" s="1104" t="s">
        <v>2897</v>
      </c>
      <c r="Z257" s="1105" t="s">
        <v>2898</v>
      </c>
      <c r="AA257" s="1106" t="s">
        <v>1854</v>
      </c>
      <c r="AB257" s="1107">
        <v>0.5</v>
      </c>
      <c r="AC257" s="1107" t="s">
        <v>1854</v>
      </c>
      <c r="AD257" s="1107" t="s">
        <v>1854</v>
      </c>
      <c r="AE257" s="1107">
        <v>0.5</v>
      </c>
      <c r="AF257" s="1107" t="s">
        <v>1854</v>
      </c>
      <c r="AG257" s="1107" t="s">
        <v>1854</v>
      </c>
      <c r="AH257" s="1107" t="s">
        <v>1854</v>
      </c>
      <c r="AI257" s="1108">
        <f t="shared" si="3"/>
        <v>1</v>
      </c>
      <c r="AJ257" s="1109" t="s">
        <v>963</v>
      </c>
      <c r="AK257" s="1109" t="s">
        <v>1854</v>
      </c>
      <c r="AL257" s="1109" t="s">
        <v>1854</v>
      </c>
      <c r="AM257" s="1110" t="s">
        <v>2030</v>
      </c>
      <c r="AN257" s="859" t="s">
        <v>1039</v>
      </c>
      <c r="AO257" s="1354" t="s">
        <v>2899</v>
      </c>
      <c r="AP257" s="1337">
        <v>1</v>
      </c>
      <c r="AQ257" s="1079" t="s">
        <v>966</v>
      </c>
      <c r="AR257" s="1112" t="s">
        <v>1854</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1033</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2900</v>
      </c>
      <c r="V258" s="1102" t="s">
        <v>2839</v>
      </c>
      <c r="W258" s="1102" t="s">
        <v>1801</v>
      </c>
      <c r="X258" s="1103" t="s">
        <v>2739</v>
      </c>
      <c r="Y258" s="1104" t="s">
        <v>2901</v>
      </c>
      <c r="Z258" s="1105" t="s">
        <v>2902</v>
      </c>
      <c r="AA258" s="1106">
        <v>0.2</v>
      </c>
      <c r="AB258" s="1107">
        <v>0.8</v>
      </c>
      <c r="AC258" s="1107" t="s">
        <v>1854</v>
      </c>
      <c r="AD258" s="1107" t="s">
        <v>1854</v>
      </c>
      <c r="AE258" s="1107" t="s">
        <v>1854</v>
      </c>
      <c r="AF258" s="1107" t="s">
        <v>1854</v>
      </c>
      <c r="AG258" s="1107" t="s">
        <v>1854</v>
      </c>
      <c r="AH258" s="1107" t="s">
        <v>1854</v>
      </c>
      <c r="AI258" s="1108">
        <f t="shared" si="3"/>
        <v>1</v>
      </c>
      <c r="AJ258" s="1109" t="s">
        <v>986</v>
      </c>
      <c r="AK258" s="1109" t="s">
        <v>964</v>
      </c>
      <c r="AL258" s="1109" t="s">
        <v>965</v>
      </c>
      <c r="AM258" s="1110" t="s">
        <v>2062</v>
      </c>
      <c r="AN258" s="1021" t="s">
        <v>387</v>
      </c>
      <c r="AO258" s="1021" t="s">
        <v>4706</v>
      </c>
      <c r="AP258" s="1311">
        <v>2</v>
      </c>
      <c r="AQ258" s="1079" t="s">
        <v>977</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1033</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2904</v>
      </c>
      <c r="V259" s="1102" t="s">
        <v>2839</v>
      </c>
      <c r="W259" s="1102" t="s">
        <v>1819</v>
      </c>
      <c r="X259" s="1103" t="s">
        <v>2741</v>
      </c>
      <c r="Y259" s="1104" t="s">
        <v>2905</v>
      </c>
      <c r="Z259" s="1105" t="s">
        <v>2906</v>
      </c>
      <c r="AA259" s="1106">
        <v>0.2</v>
      </c>
      <c r="AB259" s="1107">
        <v>0.8</v>
      </c>
      <c r="AC259" s="1107" t="s">
        <v>1854</v>
      </c>
      <c r="AD259" s="1107" t="s">
        <v>1854</v>
      </c>
      <c r="AE259" s="1107" t="s">
        <v>1854</v>
      </c>
      <c r="AF259" s="1107" t="s">
        <v>1854</v>
      </c>
      <c r="AG259" s="1107" t="s">
        <v>1854</v>
      </c>
      <c r="AH259" s="1107" t="s">
        <v>1854</v>
      </c>
      <c r="AI259" s="1108">
        <f t="shared" si="3"/>
        <v>1</v>
      </c>
      <c r="AJ259" s="1109" t="s">
        <v>986</v>
      </c>
      <c r="AK259" s="1109" t="s">
        <v>964</v>
      </c>
      <c r="AL259" s="1109" t="s">
        <v>965</v>
      </c>
      <c r="AM259" s="1110" t="s">
        <v>2062</v>
      </c>
      <c r="AN259" s="1021" t="s">
        <v>387</v>
      </c>
      <c r="AO259" s="1021" t="s">
        <v>4706</v>
      </c>
      <c r="AP259" s="1311">
        <v>2</v>
      </c>
      <c r="AQ259" s="1079" t="s">
        <v>977</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1033</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2907</v>
      </c>
      <c r="V260" s="1102" t="s">
        <v>2908</v>
      </c>
      <c r="W260" s="1102" t="s">
        <v>1819</v>
      </c>
      <c r="X260" s="1103" t="s">
        <v>2909</v>
      </c>
      <c r="Y260" s="1104" t="s">
        <v>2910</v>
      </c>
      <c r="Z260" s="1105" t="s">
        <v>2911</v>
      </c>
      <c r="AA260" s="1106" t="s">
        <v>1854</v>
      </c>
      <c r="AB260" s="1107">
        <v>0.1</v>
      </c>
      <c r="AC260" s="1107" t="s">
        <v>1854</v>
      </c>
      <c r="AD260" s="1107" t="s">
        <v>1854</v>
      </c>
      <c r="AE260" s="1107">
        <v>0.9</v>
      </c>
      <c r="AF260" s="1107" t="s">
        <v>1854</v>
      </c>
      <c r="AG260" s="1107" t="s">
        <v>1854</v>
      </c>
      <c r="AH260" s="1107" t="s">
        <v>1854</v>
      </c>
      <c r="AI260" s="1108">
        <f t="shared" si="3"/>
        <v>1</v>
      </c>
      <c r="AJ260" s="1109" t="s">
        <v>963</v>
      </c>
      <c r="AK260" s="1109" t="s">
        <v>1854</v>
      </c>
      <c r="AL260" s="1109" t="s">
        <v>1854</v>
      </c>
      <c r="AM260" s="1110" t="s">
        <v>2030</v>
      </c>
      <c r="AN260" s="1021" t="s">
        <v>990</v>
      </c>
      <c r="AO260" s="1021" t="s">
        <v>2752</v>
      </c>
      <c r="AP260" s="1337">
        <v>0</v>
      </c>
      <c r="AQ260" s="1079" t="s">
        <v>966</v>
      </c>
      <c r="AR260" s="1112" t="s">
        <v>1854</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1033</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2912</v>
      </c>
      <c r="V261" s="1102" t="s">
        <v>2913</v>
      </c>
      <c r="W261" s="1102" t="s">
        <v>1819</v>
      </c>
      <c r="X261" s="1103" t="s">
        <v>2914</v>
      </c>
      <c r="Y261" s="1104" t="s">
        <v>659</v>
      </c>
      <c r="Z261" s="1105" t="s">
        <v>2915</v>
      </c>
      <c r="AA261" s="1106" t="s">
        <v>1854</v>
      </c>
      <c r="AB261" s="1107">
        <v>0.5</v>
      </c>
      <c r="AC261" s="1107" t="s">
        <v>1854</v>
      </c>
      <c r="AD261" s="1107" t="s">
        <v>1854</v>
      </c>
      <c r="AE261" s="1107">
        <v>0.5</v>
      </c>
      <c r="AF261" s="1107" t="s">
        <v>1854</v>
      </c>
      <c r="AG261" s="1107" t="s">
        <v>1854</v>
      </c>
      <c r="AH261" s="1107" t="s">
        <v>1854</v>
      </c>
      <c r="AI261" s="1108">
        <f t="shared" si="3"/>
        <v>1</v>
      </c>
      <c r="AJ261" s="1109" t="s">
        <v>963</v>
      </c>
      <c r="AK261" s="1109" t="s">
        <v>1854</v>
      </c>
      <c r="AL261" s="1109" t="s">
        <v>1854</v>
      </c>
      <c r="AM261" s="1110" t="s">
        <v>2030</v>
      </c>
      <c r="AN261" s="1021" t="s">
        <v>269</v>
      </c>
      <c r="AO261" s="1021" t="s">
        <v>4707</v>
      </c>
      <c r="AP261" s="1311">
        <v>1</v>
      </c>
      <c r="AQ261" s="1079" t="s">
        <v>966</v>
      </c>
      <c r="AR261" s="1112" t="s">
        <v>659</v>
      </c>
      <c r="AS261" s="1113"/>
      <c r="AT261" s="1103"/>
      <c r="AU261" s="1103"/>
      <c r="AV261" s="1103"/>
      <c r="AW261" s="1114"/>
      <c r="AX261" s="1115"/>
      <c r="AY261" s="1078"/>
      <c r="AZ261" s="1079"/>
      <c r="BA261" s="1079"/>
      <c r="BB261" s="1079"/>
      <c r="BC261" s="1079"/>
      <c r="BD261" s="1079"/>
      <c r="BE261" s="1079"/>
      <c r="BF261" s="1079"/>
      <c r="BG261" s="1079"/>
      <c r="BH261" s="1079"/>
      <c r="BI261" s="1078" t="s">
        <v>4752</v>
      </c>
      <c r="BJ261" s="1079" t="s">
        <v>4753</v>
      </c>
      <c r="BK261" s="1079" t="s">
        <v>4730</v>
      </c>
      <c r="BL261" s="1079" t="s">
        <v>4754</v>
      </c>
      <c r="BM261" s="1079" t="s">
        <v>4755</v>
      </c>
      <c r="BN261" s="1078"/>
      <c r="BO261" s="1079"/>
      <c r="BP261" s="1079"/>
      <c r="BQ261" s="1079"/>
      <c r="BR261" s="1079"/>
      <c r="BS261" s="1118"/>
      <c r="BT261" s="1079"/>
      <c r="BU261" s="1079"/>
      <c r="BV261" s="1079"/>
      <c r="BW261" s="1119"/>
      <c r="BX261" s="1118"/>
      <c r="BY261" s="1079"/>
      <c r="BZ261" s="1079"/>
      <c r="CA261" s="1079"/>
      <c r="CB261" s="1119"/>
      <c r="CC261" s="1120"/>
      <c r="CD261" s="1121" t="s">
        <v>1854</v>
      </c>
      <c r="CE261" s="1122" t="s">
        <v>1854</v>
      </c>
      <c r="CF261" s="1122" t="s">
        <v>1854</v>
      </c>
      <c r="CG261" s="1122" t="s">
        <v>1854</v>
      </c>
      <c r="CH261" s="1123" t="s">
        <v>1854</v>
      </c>
      <c r="CI261" s="1078" t="s">
        <v>1854</v>
      </c>
      <c r="CJ261" s="1079" t="s">
        <v>1854</v>
      </c>
      <c r="CK261" s="1079" t="s">
        <v>1854</v>
      </c>
      <c r="CL261" s="1079" t="s">
        <v>1854</v>
      </c>
      <c r="CM261" s="1120" t="s">
        <v>1854</v>
      </c>
      <c r="CN261" s="1078" t="s">
        <v>1854</v>
      </c>
      <c r="CO261" s="1079" t="s">
        <v>1854</v>
      </c>
      <c r="CP261" s="1079" t="s">
        <v>1854</v>
      </c>
      <c r="CQ261" s="1079" t="s">
        <v>1854</v>
      </c>
      <c r="CR261" s="1120" t="s">
        <v>1854</v>
      </c>
      <c r="CS261" s="1078" t="s">
        <v>1854</v>
      </c>
      <c r="CT261" s="1079" t="s">
        <v>1854</v>
      </c>
      <c r="CU261" s="1079" t="s">
        <v>1854</v>
      </c>
      <c r="CV261" s="1079" t="s">
        <v>1854</v>
      </c>
      <c r="CW261" s="1120" t="s">
        <v>1854</v>
      </c>
      <c r="CX261" s="1078" t="s">
        <v>1854</v>
      </c>
      <c r="CY261" s="1079" t="s">
        <v>1854</v>
      </c>
      <c r="CZ261" s="1079" t="s">
        <v>1854</v>
      </c>
      <c r="DA261" s="1079" t="s">
        <v>1854</v>
      </c>
      <c r="DB261" s="1120" t="s">
        <v>1854</v>
      </c>
      <c r="DC261" s="1079" t="s">
        <v>1854</v>
      </c>
      <c r="DD261" s="1079" t="s">
        <v>1854</v>
      </c>
      <c r="DE261" s="1079" t="s">
        <v>1854</v>
      </c>
      <c r="DF261" s="1079" t="s">
        <v>1854</v>
      </c>
      <c r="DG261" s="1120" t="s">
        <v>1854</v>
      </c>
      <c r="DH261" s="1078" t="s">
        <v>1854</v>
      </c>
      <c r="DI261" s="1079" t="s">
        <v>1854</v>
      </c>
      <c r="DJ261" s="1079" t="s">
        <v>1854</v>
      </c>
      <c r="DK261" s="1079" t="s">
        <v>1854</v>
      </c>
      <c r="DL261" s="1120" t="s">
        <v>1854</v>
      </c>
      <c r="DM261" s="1124" t="s">
        <v>1854</v>
      </c>
      <c r="DN261" s="1125" t="s">
        <v>1854</v>
      </c>
      <c r="DO261" s="1125" t="s">
        <v>1854</v>
      </c>
      <c r="DP261" s="1126" t="s">
        <v>1854</v>
      </c>
      <c r="DQ261" s="1125" t="s">
        <v>1854</v>
      </c>
      <c r="DR261" s="1125" t="s">
        <v>1854</v>
      </c>
      <c r="DS261" s="1125" t="s">
        <v>1854</v>
      </c>
      <c r="DT261" s="1126" t="s">
        <v>1854</v>
      </c>
      <c r="DU261" s="1122" t="s">
        <v>1854</v>
      </c>
      <c r="DV261" s="1127">
        <v>1</v>
      </c>
      <c r="DW261" s="1128" t="s">
        <v>1854</v>
      </c>
    </row>
    <row r="262" spans="1:127" s="399" customFormat="1" ht="15.75" customHeight="1">
      <c r="A262" s="1100" t="s">
        <v>1033</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2917</v>
      </c>
      <c r="V262" s="1102" t="s">
        <v>2913</v>
      </c>
      <c r="W262" s="1102" t="s">
        <v>1819</v>
      </c>
      <c r="X262" s="1103" t="s">
        <v>2918</v>
      </c>
      <c r="Y262" s="1104" t="s">
        <v>2919</v>
      </c>
      <c r="Z262" s="1105" t="s">
        <v>2920</v>
      </c>
      <c r="AA262" s="1106" t="s">
        <v>1854</v>
      </c>
      <c r="AB262" s="1107">
        <v>0.5</v>
      </c>
      <c r="AC262" s="1107" t="s">
        <v>1854</v>
      </c>
      <c r="AD262" s="1107" t="s">
        <v>1854</v>
      </c>
      <c r="AE262" s="1107">
        <v>0.5</v>
      </c>
      <c r="AF262" s="1107" t="s">
        <v>1854</v>
      </c>
      <c r="AG262" s="1107" t="s">
        <v>1854</v>
      </c>
      <c r="AH262" s="1107" t="s">
        <v>1854</v>
      </c>
      <c r="AI262" s="1108">
        <f t="shared" si="3"/>
        <v>1</v>
      </c>
      <c r="AJ262" s="1109" t="s">
        <v>963</v>
      </c>
      <c r="AK262" s="1109" t="s">
        <v>1854</v>
      </c>
      <c r="AL262" s="1109" t="s">
        <v>1854</v>
      </c>
      <c r="AM262" s="1110" t="s">
        <v>2030</v>
      </c>
      <c r="AN262" s="859" t="s">
        <v>1039</v>
      </c>
      <c r="AO262" s="1354" t="s">
        <v>2899</v>
      </c>
      <c r="AP262" s="1337">
        <v>1</v>
      </c>
      <c r="AQ262" s="1079" t="s">
        <v>966</v>
      </c>
      <c r="AR262" s="1112" t="s">
        <v>1854</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1033</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2921</v>
      </c>
      <c r="V263" s="1102" t="s">
        <v>2922</v>
      </c>
      <c r="W263" s="1102" t="s">
        <v>1819</v>
      </c>
      <c r="X263" s="1103" t="s">
        <v>2923</v>
      </c>
      <c r="Y263" s="1104" t="s">
        <v>2487</v>
      </c>
      <c r="Z263" s="1105" t="s">
        <v>2924</v>
      </c>
      <c r="AA263" s="1106" t="s">
        <v>1854</v>
      </c>
      <c r="AB263" s="1107">
        <v>0.5</v>
      </c>
      <c r="AC263" s="1107" t="s">
        <v>1854</v>
      </c>
      <c r="AD263" s="1107" t="s">
        <v>1854</v>
      </c>
      <c r="AE263" s="1107">
        <v>0.5</v>
      </c>
      <c r="AF263" s="1107" t="s">
        <v>1854</v>
      </c>
      <c r="AG263" s="1107" t="s">
        <v>1854</v>
      </c>
      <c r="AH263" s="1107" t="s">
        <v>1854</v>
      </c>
      <c r="AI263" s="1108">
        <f t="shared" si="3"/>
        <v>1</v>
      </c>
      <c r="AJ263" s="1109" t="s">
        <v>963</v>
      </c>
      <c r="AK263" s="1109" t="s">
        <v>1854</v>
      </c>
      <c r="AL263" s="1109" t="s">
        <v>1854</v>
      </c>
      <c r="AM263" s="1110" t="s">
        <v>2030</v>
      </c>
      <c r="AN263" s="1021" t="s">
        <v>990</v>
      </c>
      <c r="AO263" s="1021" t="s">
        <v>2925</v>
      </c>
      <c r="AP263" s="1337">
        <v>0</v>
      </c>
      <c r="AQ263" s="1079">
        <v>0</v>
      </c>
      <c r="AR263" s="1112" t="s">
        <v>1854</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1033</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2926</v>
      </c>
      <c r="V264" s="1102" t="s">
        <v>2922</v>
      </c>
      <c r="W264" s="1102" t="s">
        <v>1819</v>
      </c>
      <c r="X264" s="1103" t="s">
        <v>2927</v>
      </c>
      <c r="Y264" s="1104" t="s">
        <v>2928</v>
      </c>
      <c r="Z264" s="1105" t="s">
        <v>2929</v>
      </c>
      <c r="AA264" s="1106" t="s">
        <v>1854</v>
      </c>
      <c r="AB264" s="1107">
        <v>0.25</v>
      </c>
      <c r="AC264" s="1107" t="s">
        <v>1854</v>
      </c>
      <c r="AD264" s="1107" t="s">
        <v>1854</v>
      </c>
      <c r="AE264" s="1107">
        <v>0.75</v>
      </c>
      <c r="AF264" s="1107" t="s">
        <v>1854</v>
      </c>
      <c r="AG264" s="1107" t="s">
        <v>1854</v>
      </c>
      <c r="AH264" s="1107" t="s">
        <v>1854</v>
      </c>
      <c r="AI264" s="1108">
        <f t="shared" si="3"/>
        <v>1</v>
      </c>
      <c r="AJ264" s="1109" t="s">
        <v>986</v>
      </c>
      <c r="AK264" s="1109" t="s">
        <v>964</v>
      </c>
      <c r="AL264" s="1109" t="s">
        <v>965</v>
      </c>
      <c r="AM264" s="1110" t="s">
        <v>2030</v>
      </c>
      <c r="AN264" s="1021" t="s">
        <v>269</v>
      </c>
      <c r="AO264" s="1021" t="s">
        <v>2930</v>
      </c>
      <c r="AP264" s="1337">
        <v>2</v>
      </c>
      <c r="AQ264" s="1079" t="s">
        <v>977</v>
      </c>
      <c r="AR264" s="1112" t="s">
        <v>1854</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1033</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2931</v>
      </c>
      <c r="V265" s="1102" t="s">
        <v>2922</v>
      </c>
      <c r="W265" s="1102" t="s">
        <v>1819</v>
      </c>
      <c r="X265" s="1103" t="s">
        <v>2932</v>
      </c>
      <c r="Y265" s="1104" t="s">
        <v>2933</v>
      </c>
      <c r="Z265" s="1105" t="s">
        <v>2934</v>
      </c>
      <c r="AA265" s="1106" t="s">
        <v>1854</v>
      </c>
      <c r="AB265" s="1107">
        <v>1</v>
      </c>
      <c r="AC265" s="1107" t="s">
        <v>1854</v>
      </c>
      <c r="AD265" s="1107" t="s">
        <v>1854</v>
      </c>
      <c r="AE265" s="1107" t="s">
        <v>1854</v>
      </c>
      <c r="AF265" s="1107" t="s">
        <v>1854</v>
      </c>
      <c r="AG265" s="1107" t="s">
        <v>1854</v>
      </c>
      <c r="AH265" s="1107" t="s">
        <v>1854</v>
      </c>
      <c r="AI265" s="1108">
        <f t="shared" si="3"/>
        <v>1</v>
      </c>
      <c r="AJ265" s="1109" t="s">
        <v>986</v>
      </c>
      <c r="AK265" s="1109" t="s">
        <v>964</v>
      </c>
      <c r="AL265" s="1444" t="s">
        <v>976</v>
      </c>
      <c r="AM265" s="1110" t="s">
        <v>2030</v>
      </c>
      <c r="AN265" s="1021" t="s">
        <v>269</v>
      </c>
      <c r="AO265" s="1021" t="s">
        <v>2930</v>
      </c>
      <c r="AP265" s="1337">
        <v>2</v>
      </c>
      <c r="AQ265" s="1079" t="s">
        <v>977</v>
      </c>
      <c r="AR265" s="1112" t="s">
        <v>1854</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1033</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2935</v>
      </c>
      <c r="V266" s="1102" t="s">
        <v>2843</v>
      </c>
      <c r="W266" s="1102" t="s">
        <v>1801</v>
      </c>
      <c r="X266" s="1103" t="s">
        <v>2762</v>
      </c>
      <c r="Y266" s="1104" t="s">
        <v>2936</v>
      </c>
      <c r="Z266" s="1105" t="s">
        <v>2937</v>
      </c>
      <c r="AA266" s="1106">
        <v>0.05</v>
      </c>
      <c r="AB266" s="1107">
        <v>0.95</v>
      </c>
      <c r="AC266" s="1107" t="s">
        <v>1854</v>
      </c>
      <c r="AD266" s="1107" t="s">
        <v>1854</v>
      </c>
      <c r="AE266" s="1107" t="s">
        <v>1854</v>
      </c>
      <c r="AF266" s="1107" t="s">
        <v>1854</v>
      </c>
      <c r="AG266" s="1107" t="s">
        <v>1854</v>
      </c>
      <c r="AH266" s="1107" t="s">
        <v>1854</v>
      </c>
      <c r="AI266" s="1108">
        <f t="shared" ref="AI266:AI329" si="4">SUM(AA266:AH266)</f>
        <v>1</v>
      </c>
      <c r="AJ266" s="1109" t="s">
        <v>983</v>
      </c>
      <c r="AK266" s="1109" t="s">
        <v>964</v>
      </c>
      <c r="AL266" s="1109" t="s">
        <v>976</v>
      </c>
      <c r="AM266" s="1110" t="s">
        <v>1822</v>
      </c>
      <c r="AN266" s="1021" t="s">
        <v>990</v>
      </c>
      <c r="AO266" s="1021" t="s">
        <v>2938</v>
      </c>
      <c r="AP266" s="1337">
        <v>0</v>
      </c>
      <c r="AQ266" s="1079" t="s">
        <v>966</v>
      </c>
      <c r="AR266" s="1112" t="s">
        <v>1854</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1033</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2939</v>
      </c>
      <c r="V267" s="1102" t="s">
        <v>2843</v>
      </c>
      <c r="W267" s="1102" t="s">
        <v>1819</v>
      </c>
      <c r="X267" s="1103" t="s">
        <v>2766</v>
      </c>
      <c r="Y267" s="1104" t="s">
        <v>2065</v>
      </c>
      <c r="Z267" s="1105" t="s">
        <v>2940</v>
      </c>
      <c r="AA267" s="1106">
        <v>0.1</v>
      </c>
      <c r="AB267" s="1107">
        <v>0.9</v>
      </c>
      <c r="AC267" s="1107" t="s">
        <v>1854</v>
      </c>
      <c r="AD267" s="1107" t="s">
        <v>1854</v>
      </c>
      <c r="AE267" s="1107" t="s">
        <v>1854</v>
      </c>
      <c r="AF267" s="1107" t="s">
        <v>1854</v>
      </c>
      <c r="AG267" s="1107" t="s">
        <v>1854</v>
      </c>
      <c r="AH267" s="1107" t="s">
        <v>1854</v>
      </c>
      <c r="AI267" s="1108">
        <f t="shared" si="4"/>
        <v>1</v>
      </c>
      <c r="AJ267" s="1109" t="s">
        <v>963</v>
      </c>
      <c r="AK267" s="1109" t="s">
        <v>1854</v>
      </c>
      <c r="AL267" s="1109" t="s">
        <v>1854</v>
      </c>
      <c r="AM267" s="1110" t="s">
        <v>1838</v>
      </c>
      <c r="AN267" s="1021" t="s">
        <v>1039</v>
      </c>
      <c r="AO267" s="1021" t="s">
        <v>2841</v>
      </c>
      <c r="AP267" s="1337">
        <v>3</v>
      </c>
      <c r="AQ267" s="1079" t="s">
        <v>977</v>
      </c>
      <c r="AR267" s="1112" t="s">
        <v>1854</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1033</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2941</v>
      </c>
      <c r="V268" s="1102" t="s">
        <v>2843</v>
      </c>
      <c r="W268" s="1102" t="s">
        <v>1801</v>
      </c>
      <c r="X268" s="1103" t="s">
        <v>2822</v>
      </c>
      <c r="Y268" s="1104" t="s">
        <v>1899</v>
      </c>
      <c r="Z268" s="1105" t="s">
        <v>2942</v>
      </c>
      <c r="AA268" s="1106" t="s">
        <v>1854</v>
      </c>
      <c r="AB268" s="1107">
        <v>1</v>
      </c>
      <c r="AC268" s="1107" t="s">
        <v>1854</v>
      </c>
      <c r="AD268" s="1107" t="s">
        <v>1854</v>
      </c>
      <c r="AE268" s="1107" t="s">
        <v>1854</v>
      </c>
      <c r="AF268" s="1107" t="s">
        <v>1854</v>
      </c>
      <c r="AG268" s="1107" t="s">
        <v>1854</v>
      </c>
      <c r="AH268" s="1107" t="s">
        <v>1854</v>
      </c>
      <c r="AI268" s="1108">
        <f t="shared" si="4"/>
        <v>1</v>
      </c>
      <c r="AJ268" s="1109" t="s">
        <v>986</v>
      </c>
      <c r="AK268" s="1109" t="s">
        <v>964</v>
      </c>
      <c r="AL268" s="1109" t="s">
        <v>965</v>
      </c>
      <c r="AM268" s="1110" t="s">
        <v>1897</v>
      </c>
      <c r="AN268" s="1021" t="s">
        <v>2090</v>
      </c>
      <c r="AO268" s="1021" t="s">
        <v>4704</v>
      </c>
      <c r="AP268" s="1337">
        <v>1</v>
      </c>
      <c r="AQ268" s="1079" t="s">
        <v>977</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1033</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2944</v>
      </c>
      <c r="V269" s="1102" t="s">
        <v>2945</v>
      </c>
      <c r="W269" s="1102" t="s">
        <v>1819</v>
      </c>
      <c r="X269" s="1103" t="s">
        <v>2946</v>
      </c>
      <c r="Y269" s="1104" t="s">
        <v>2947</v>
      </c>
      <c r="Z269" s="1105" t="s">
        <v>2948</v>
      </c>
      <c r="AA269" s="1106">
        <v>1</v>
      </c>
      <c r="AB269" s="1107" t="s">
        <v>1854</v>
      </c>
      <c r="AC269" s="1107" t="s">
        <v>1854</v>
      </c>
      <c r="AD269" s="1107" t="s">
        <v>1854</v>
      </c>
      <c r="AE269" s="1107" t="s">
        <v>1854</v>
      </c>
      <c r="AF269" s="1107" t="s">
        <v>1854</v>
      </c>
      <c r="AG269" s="1107" t="s">
        <v>1854</v>
      </c>
      <c r="AH269" s="1107" t="s">
        <v>1854</v>
      </c>
      <c r="AI269" s="1108">
        <f t="shared" si="4"/>
        <v>1</v>
      </c>
      <c r="AJ269" s="1109" t="s">
        <v>986</v>
      </c>
      <c r="AK269" s="1109" t="s">
        <v>964</v>
      </c>
      <c r="AL269" s="1109" t="s">
        <v>976</v>
      </c>
      <c r="AM269" s="1110" t="s">
        <v>1879</v>
      </c>
      <c r="AN269" s="1021" t="s">
        <v>990</v>
      </c>
      <c r="AO269" s="1021" t="s">
        <v>2949</v>
      </c>
      <c r="AP269" s="1337">
        <v>1</v>
      </c>
      <c r="AQ269" s="1079" t="s">
        <v>966</v>
      </c>
      <c r="AR269" s="1112" t="s">
        <v>1854</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1033</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2950</v>
      </c>
      <c r="V270" s="1102" t="s">
        <v>2945</v>
      </c>
      <c r="W270" s="1102" t="s">
        <v>1819</v>
      </c>
      <c r="X270" s="1103" t="s">
        <v>2951</v>
      </c>
      <c r="Y270" s="1104" t="s">
        <v>2952</v>
      </c>
      <c r="Z270" s="1105" t="s">
        <v>2953</v>
      </c>
      <c r="AA270" s="1106">
        <v>0.5</v>
      </c>
      <c r="AB270" s="1107">
        <v>0.5</v>
      </c>
      <c r="AC270" s="1107" t="s">
        <v>1854</v>
      </c>
      <c r="AD270" s="1107" t="s">
        <v>1854</v>
      </c>
      <c r="AE270" s="1107" t="s">
        <v>1854</v>
      </c>
      <c r="AF270" s="1107" t="s">
        <v>1854</v>
      </c>
      <c r="AG270" s="1107" t="s">
        <v>1854</v>
      </c>
      <c r="AH270" s="1107" t="s">
        <v>1854</v>
      </c>
      <c r="AI270" s="1108">
        <f t="shared" si="4"/>
        <v>1</v>
      </c>
      <c r="AJ270" s="1109" t="s">
        <v>986</v>
      </c>
      <c r="AK270" s="1109" t="s">
        <v>964</v>
      </c>
      <c r="AL270" s="1109" t="s">
        <v>976</v>
      </c>
      <c r="AM270" s="1110" t="s">
        <v>2202</v>
      </c>
      <c r="AN270" s="1021" t="s">
        <v>990</v>
      </c>
      <c r="AO270" s="1021" t="s">
        <v>2954</v>
      </c>
      <c r="AP270" s="1337">
        <v>1</v>
      </c>
      <c r="AQ270" s="1079" t="s">
        <v>966</v>
      </c>
      <c r="AR270" s="1112" t="s">
        <v>1854</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1033</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2955</v>
      </c>
      <c r="V271" s="1102" t="s">
        <v>2945</v>
      </c>
      <c r="W271" s="1102" t="s">
        <v>1819</v>
      </c>
      <c r="X271" s="1103" t="s">
        <v>2956</v>
      </c>
      <c r="Y271" s="1104" t="s">
        <v>2957</v>
      </c>
      <c r="Z271" s="1105" t="s">
        <v>2958</v>
      </c>
      <c r="AA271" s="1106">
        <v>1</v>
      </c>
      <c r="AB271" s="1107" t="s">
        <v>1854</v>
      </c>
      <c r="AC271" s="1107" t="s">
        <v>1854</v>
      </c>
      <c r="AD271" s="1107" t="s">
        <v>1854</v>
      </c>
      <c r="AE271" s="1107" t="s">
        <v>1854</v>
      </c>
      <c r="AF271" s="1107" t="s">
        <v>1854</v>
      </c>
      <c r="AG271" s="1107" t="s">
        <v>1854</v>
      </c>
      <c r="AH271" s="1107" t="s">
        <v>1854</v>
      </c>
      <c r="AI271" s="1108">
        <f t="shared" si="4"/>
        <v>1</v>
      </c>
      <c r="AJ271" s="1109" t="s">
        <v>983</v>
      </c>
      <c r="AK271" s="1109" t="s">
        <v>964</v>
      </c>
      <c r="AL271" s="1109" t="s">
        <v>965</v>
      </c>
      <c r="AM271" s="1110" t="s">
        <v>2019</v>
      </c>
      <c r="AN271" s="1021" t="s">
        <v>990</v>
      </c>
      <c r="AO271" s="1021" t="s">
        <v>2729</v>
      </c>
      <c r="AP271" s="1337">
        <v>0</v>
      </c>
      <c r="AQ271" s="1079" t="s">
        <v>966</v>
      </c>
      <c r="AR271" s="1112" t="s">
        <v>1854</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1033</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2959</v>
      </c>
      <c r="V272" s="1102" t="s">
        <v>2945</v>
      </c>
      <c r="W272" s="1102" t="s">
        <v>1801</v>
      </c>
      <c r="X272" s="1103" t="s">
        <v>2960</v>
      </c>
      <c r="Y272" s="1104" t="s">
        <v>2795</v>
      </c>
      <c r="Z272" s="1105" t="s">
        <v>2961</v>
      </c>
      <c r="AA272" s="1106">
        <v>0.25</v>
      </c>
      <c r="AB272" s="1107">
        <v>0.745</v>
      </c>
      <c r="AC272" s="1107" t="s">
        <v>1854</v>
      </c>
      <c r="AD272" s="1107" t="s">
        <v>1854</v>
      </c>
      <c r="AE272" s="1107">
        <v>5.0000000000000001E-3</v>
      </c>
      <c r="AF272" s="1107" t="s">
        <v>1854</v>
      </c>
      <c r="AG272" s="1107" t="s">
        <v>1854</v>
      </c>
      <c r="AH272" s="1107" t="s">
        <v>1854</v>
      </c>
      <c r="AI272" s="1108">
        <f t="shared" si="4"/>
        <v>1</v>
      </c>
      <c r="AJ272" s="1109" t="s">
        <v>963</v>
      </c>
      <c r="AK272" s="1109" t="s">
        <v>1854</v>
      </c>
      <c r="AL272" s="1109" t="s">
        <v>1854</v>
      </c>
      <c r="AM272" s="1110" t="s">
        <v>2045</v>
      </c>
      <c r="AN272" s="1021" t="s">
        <v>990</v>
      </c>
      <c r="AO272" s="1021" t="s">
        <v>2962</v>
      </c>
      <c r="AP272" s="1337">
        <v>1</v>
      </c>
      <c r="AQ272" s="1079" t="s">
        <v>977</v>
      </c>
      <c r="AR272" s="1112" t="s">
        <v>1854</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1033</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2963</v>
      </c>
      <c r="V273" s="1102" t="s">
        <v>2945</v>
      </c>
      <c r="W273" s="1102" t="s">
        <v>1801</v>
      </c>
      <c r="X273" s="1103" t="s">
        <v>2964</v>
      </c>
      <c r="Y273" s="1104" t="s">
        <v>2965</v>
      </c>
      <c r="Z273" s="1105" t="s">
        <v>2966</v>
      </c>
      <c r="AA273" s="1106">
        <v>1</v>
      </c>
      <c r="AB273" s="1107" t="s">
        <v>1854</v>
      </c>
      <c r="AC273" s="1107" t="s">
        <v>1854</v>
      </c>
      <c r="AD273" s="1107" t="s">
        <v>1854</v>
      </c>
      <c r="AE273" s="1107" t="s">
        <v>1854</v>
      </c>
      <c r="AF273" s="1107" t="s">
        <v>1854</v>
      </c>
      <c r="AG273" s="1107" t="s">
        <v>1854</v>
      </c>
      <c r="AH273" s="1107" t="s">
        <v>1854</v>
      </c>
      <c r="AI273" s="1108">
        <f t="shared" si="4"/>
        <v>1</v>
      </c>
      <c r="AJ273" s="1109" t="s">
        <v>983</v>
      </c>
      <c r="AK273" s="1109" t="s">
        <v>964</v>
      </c>
      <c r="AL273" s="1109" t="s">
        <v>965</v>
      </c>
      <c r="AM273" s="1110" t="s">
        <v>1891</v>
      </c>
      <c r="AN273" s="1021" t="s">
        <v>990</v>
      </c>
      <c r="AO273" s="1021" t="s">
        <v>2967</v>
      </c>
      <c r="AP273" s="1337">
        <v>0</v>
      </c>
      <c r="AQ273" s="1079" t="s">
        <v>977</v>
      </c>
      <c r="AR273" s="1112" t="s">
        <v>1854</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1033</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2968</v>
      </c>
      <c r="V274" s="1102" t="s">
        <v>2945</v>
      </c>
      <c r="W274" s="1102" t="s">
        <v>1819</v>
      </c>
      <c r="X274" s="1103" t="s">
        <v>2969</v>
      </c>
      <c r="Y274" s="1104" t="s">
        <v>2970</v>
      </c>
      <c r="Z274" s="1105" t="s">
        <v>2971</v>
      </c>
      <c r="AA274" s="1106">
        <v>1</v>
      </c>
      <c r="AB274" s="1107" t="s">
        <v>1854</v>
      </c>
      <c r="AC274" s="1107" t="s">
        <v>1854</v>
      </c>
      <c r="AD274" s="1107" t="s">
        <v>1854</v>
      </c>
      <c r="AE274" s="1107" t="s">
        <v>1854</v>
      </c>
      <c r="AF274" s="1107" t="s">
        <v>1854</v>
      </c>
      <c r="AG274" s="1107" t="s">
        <v>1854</v>
      </c>
      <c r="AH274" s="1107" t="s">
        <v>1854</v>
      </c>
      <c r="AI274" s="1108">
        <f t="shared" si="4"/>
        <v>1</v>
      </c>
      <c r="AJ274" s="1109" t="s">
        <v>963</v>
      </c>
      <c r="AK274" s="1109" t="s">
        <v>1854</v>
      </c>
      <c r="AL274" s="1109" t="s">
        <v>1854</v>
      </c>
      <c r="AM274" s="1110" t="s">
        <v>1891</v>
      </c>
      <c r="AN274" s="1021" t="s">
        <v>269</v>
      </c>
      <c r="AO274" s="1021" t="s">
        <v>2972</v>
      </c>
      <c r="AP274" s="1337">
        <v>0</v>
      </c>
      <c r="AQ274" s="1079" t="s">
        <v>966</v>
      </c>
      <c r="AR274" s="1112" t="s">
        <v>1854</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1033</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2973</v>
      </c>
      <c r="V275" s="1102" t="s">
        <v>2831</v>
      </c>
      <c r="W275" s="1102" t="s">
        <v>1801</v>
      </c>
      <c r="X275" s="1103" t="s">
        <v>2974</v>
      </c>
      <c r="Y275" s="1104" t="s">
        <v>2975</v>
      </c>
      <c r="Z275" s="1105" t="s">
        <v>2976</v>
      </c>
      <c r="AA275" s="1106" t="s">
        <v>1854</v>
      </c>
      <c r="AB275" s="1107">
        <v>0.5</v>
      </c>
      <c r="AC275" s="1107" t="s">
        <v>1854</v>
      </c>
      <c r="AD275" s="1107" t="s">
        <v>1854</v>
      </c>
      <c r="AE275" s="1107">
        <v>0.5</v>
      </c>
      <c r="AF275" s="1107" t="s">
        <v>1854</v>
      </c>
      <c r="AG275" s="1107" t="s">
        <v>1854</v>
      </c>
      <c r="AH275" s="1107" t="s">
        <v>1854</v>
      </c>
      <c r="AI275" s="1108">
        <f t="shared" si="4"/>
        <v>1</v>
      </c>
      <c r="AJ275" s="1109" t="s">
        <v>963</v>
      </c>
      <c r="AK275" s="1109" t="s">
        <v>1854</v>
      </c>
      <c r="AL275" s="1109" t="s">
        <v>1854</v>
      </c>
      <c r="AM275" s="1110" t="s">
        <v>1859</v>
      </c>
      <c r="AN275" s="1021" t="s">
        <v>1039</v>
      </c>
      <c r="AO275" s="1021" t="s">
        <v>2868</v>
      </c>
      <c r="AP275" s="1337">
        <v>1</v>
      </c>
      <c r="AQ275" s="1079" t="s">
        <v>966</v>
      </c>
      <c r="AR275" s="1112" t="s">
        <v>1854</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1033</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2977</v>
      </c>
      <c r="V276" s="1102" t="s">
        <v>1854</v>
      </c>
      <c r="W276" s="1102" t="s">
        <v>1854</v>
      </c>
      <c r="X276" s="1103" t="s">
        <v>1944</v>
      </c>
      <c r="Y276" s="1104" t="s">
        <v>1945</v>
      </c>
      <c r="Z276" s="1105" t="s">
        <v>1854</v>
      </c>
      <c r="AA276" s="1106" t="s">
        <v>1854</v>
      </c>
      <c r="AB276" s="1107" t="s">
        <v>1854</v>
      </c>
      <c r="AC276" s="1107" t="s">
        <v>1854</v>
      </c>
      <c r="AD276" s="1107" t="s">
        <v>1854</v>
      </c>
      <c r="AE276" s="1107" t="s">
        <v>1854</v>
      </c>
      <c r="AF276" s="1107" t="s">
        <v>1854</v>
      </c>
      <c r="AG276" s="1107" t="s">
        <v>1854</v>
      </c>
      <c r="AH276" s="1107" t="s">
        <v>1854</v>
      </c>
      <c r="AI276" s="1108">
        <f t="shared" si="4"/>
        <v>0</v>
      </c>
      <c r="AJ276" s="1109" t="s">
        <v>963</v>
      </c>
      <c r="AK276" s="1109" t="s">
        <v>1854</v>
      </c>
      <c r="AL276" s="1109" t="s">
        <v>1854</v>
      </c>
      <c r="AM276" s="1110" t="s">
        <v>1854</v>
      </c>
      <c r="AN276" s="1021" t="s">
        <v>1854</v>
      </c>
      <c r="AO276" s="1021" t="s">
        <v>1946</v>
      </c>
      <c r="AP276" s="1337">
        <v>0</v>
      </c>
      <c r="AQ276" s="1079" t="s">
        <v>1854</v>
      </c>
      <c r="AR276" s="1112" t="s">
        <v>1854</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1033</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4756</v>
      </c>
      <c r="V277" s="1102" t="s">
        <v>1854</v>
      </c>
      <c r="W277" s="1102" t="s">
        <v>1854</v>
      </c>
      <c r="X277" s="1103" t="s">
        <v>1010</v>
      </c>
      <c r="Y277" s="1104" t="s">
        <v>4757</v>
      </c>
      <c r="Z277" s="1105" t="s">
        <v>1854</v>
      </c>
      <c r="AA277" s="1106" t="s">
        <v>1854</v>
      </c>
      <c r="AB277" s="1107">
        <v>1</v>
      </c>
      <c r="AC277" s="1107" t="s">
        <v>1854</v>
      </c>
      <c r="AD277" s="1107" t="s">
        <v>1854</v>
      </c>
      <c r="AE277" s="1107" t="s">
        <v>1854</v>
      </c>
      <c r="AF277" s="1107" t="s">
        <v>1854</v>
      </c>
      <c r="AG277" s="1107" t="s">
        <v>1854</v>
      </c>
      <c r="AH277" s="1107" t="s">
        <v>1854</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996</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2982</v>
      </c>
      <c r="V278" s="1102" t="s">
        <v>2983</v>
      </c>
      <c r="W278" s="1102" t="s">
        <v>1801</v>
      </c>
      <c r="X278" s="1103" t="s">
        <v>2984</v>
      </c>
      <c r="Y278" s="1104" t="s">
        <v>124</v>
      </c>
      <c r="Z278" s="1105" t="s">
        <v>2985</v>
      </c>
      <c r="AA278" s="1106" t="s">
        <v>1854</v>
      </c>
      <c r="AB278" s="1107">
        <v>1</v>
      </c>
      <c r="AC278" s="1107" t="s">
        <v>1854</v>
      </c>
      <c r="AD278" s="1107" t="s">
        <v>1854</v>
      </c>
      <c r="AE278" s="1107" t="s">
        <v>1854</v>
      </c>
      <c r="AF278" s="1107" t="s">
        <v>1854</v>
      </c>
      <c r="AG278" s="1107" t="s">
        <v>1854</v>
      </c>
      <c r="AH278" s="1107" t="s">
        <v>1854</v>
      </c>
      <c r="AI278" s="1108">
        <f t="shared" si="4"/>
        <v>1</v>
      </c>
      <c r="AJ278" s="1109" t="s">
        <v>983</v>
      </c>
      <c r="AK278" s="1109" t="s">
        <v>964</v>
      </c>
      <c r="AL278" s="1109" t="s">
        <v>965</v>
      </c>
      <c r="AM278" s="1110" t="s">
        <v>2986</v>
      </c>
      <c r="AN278" s="1021" t="s">
        <v>2090</v>
      </c>
      <c r="AO278" s="1021" t="s">
        <v>4703</v>
      </c>
      <c r="AP278" s="1311">
        <v>2</v>
      </c>
      <c r="AQ278" s="1079" t="s">
        <v>977</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961</v>
      </c>
      <c r="CE278" s="1122" t="s">
        <v>961</v>
      </c>
      <c r="CF278" s="1122" t="s">
        <v>961</v>
      </c>
      <c r="CG278" s="1122" t="s">
        <v>961</v>
      </c>
      <c r="CH278" s="1123" t="s">
        <v>961</v>
      </c>
      <c r="CI278" s="1078" t="s">
        <v>1854</v>
      </c>
      <c r="CJ278" s="1079" t="s">
        <v>1854</v>
      </c>
      <c r="CK278" s="1079" t="s">
        <v>1854</v>
      </c>
      <c r="CL278" s="1079" t="s">
        <v>1854</v>
      </c>
      <c r="CM278" s="1120" t="s">
        <v>1854</v>
      </c>
      <c r="CN278" s="1078">
        <v>9.5</v>
      </c>
      <c r="CO278" s="1079">
        <v>9.5</v>
      </c>
      <c r="CP278" s="1079">
        <v>9.5</v>
      </c>
      <c r="CQ278" s="1079">
        <v>9.5</v>
      </c>
      <c r="CR278" s="1120">
        <v>9.5</v>
      </c>
      <c r="CS278" s="1078">
        <v>2</v>
      </c>
      <c r="CT278" s="1079">
        <v>2</v>
      </c>
      <c r="CU278" s="1079">
        <v>2</v>
      </c>
      <c r="CV278" s="1079">
        <v>2</v>
      </c>
      <c r="CW278" s="1120">
        <v>2</v>
      </c>
      <c r="CX278" s="1078" t="s">
        <v>1854</v>
      </c>
      <c r="CY278" s="1079" t="s">
        <v>1854</v>
      </c>
      <c r="CZ278" s="1079" t="s">
        <v>1854</v>
      </c>
      <c r="DA278" s="1079" t="s">
        <v>1854</v>
      </c>
      <c r="DB278" s="1120" t="s">
        <v>1854</v>
      </c>
      <c r="DC278" s="1079" t="s">
        <v>1854</v>
      </c>
      <c r="DD278" s="1079" t="s">
        <v>1854</v>
      </c>
      <c r="DE278" s="1079" t="s">
        <v>1854</v>
      </c>
      <c r="DF278" s="1079" t="s">
        <v>1854</v>
      </c>
      <c r="DG278" s="1120" t="s">
        <v>1854</v>
      </c>
      <c r="DH278" s="1078" t="s">
        <v>1854</v>
      </c>
      <c r="DI278" s="1079" t="s">
        <v>1854</v>
      </c>
      <c r="DJ278" s="1079" t="s">
        <v>1854</v>
      </c>
      <c r="DK278" s="1079" t="s">
        <v>1854</v>
      </c>
      <c r="DL278" s="1120" t="s">
        <v>1854</v>
      </c>
      <c r="DM278" s="1124">
        <v>-0.628</v>
      </c>
      <c r="DN278" s="1125" t="s">
        <v>1854</v>
      </c>
      <c r="DO278" s="1125" t="s">
        <v>1854</v>
      </c>
      <c r="DP278" s="1126" t="s">
        <v>1854</v>
      </c>
      <c r="DQ278" s="1125">
        <v>0</v>
      </c>
      <c r="DR278" s="1125" t="s">
        <v>1854</v>
      </c>
      <c r="DS278" s="1125" t="s">
        <v>1854</v>
      </c>
      <c r="DT278" s="1126" t="s">
        <v>1854</v>
      </c>
      <c r="DU278" s="1122" t="s">
        <v>1854</v>
      </c>
      <c r="DV278" s="1127">
        <v>1</v>
      </c>
      <c r="DW278" s="1128" t="s">
        <v>1854</v>
      </c>
    </row>
    <row r="279" spans="1:127" s="399" customFormat="1" ht="15.75" customHeight="1">
      <c r="A279" s="1057" t="s">
        <v>996</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2988</v>
      </c>
      <c r="V279" s="1063" t="s">
        <v>2989</v>
      </c>
      <c r="W279" s="1063" t="s">
        <v>1801</v>
      </c>
      <c r="X279" s="1064" t="s">
        <v>2991</v>
      </c>
      <c r="Y279" s="1065" t="s">
        <v>625</v>
      </c>
      <c r="Z279" s="1066" t="s">
        <v>2992</v>
      </c>
      <c r="AA279" s="1067" t="s">
        <v>1854</v>
      </c>
      <c r="AB279" s="1068">
        <v>1</v>
      </c>
      <c r="AC279" s="1068" t="s">
        <v>1854</v>
      </c>
      <c r="AD279" s="1068" t="s">
        <v>1854</v>
      </c>
      <c r="AE279" s="1068" t="s">
        <v>1854</v>
      </c>
      <c r="AF279" s="1068" t="s">
        <v>1854</v>
      </c>
      <c r="AG279" s="1068" t="s">
        <v>1854</v>
      </c>
      <c r="AH279" s="1068" t="s">
        <v>1854</v>
      </c>
      <c r="AI279" s="1069">
        <f t="shared" si="4"/>
        <v>1</v>
      </c>
      <c r="AJ279" s="1070" t="s">
        <v>986</v>
      </c>
      <c r="AK279" s="1070" t="s">
        <v>964</v>
      </c>
      <c r="AL279" s="1070" t="s">
        <v>965</v>
      </c>
      <c r="AM279" s="1071" t="s">
        <v>2993</v>
      </c>
      <c r="AN279" s="1065" t="s">
        <v>269</v>
      </c>
      <c r="AO279" s="1065" t="s">
        <v>4699</v>
      </c>
      <c r="AP279" s="1310">
        <v>1</v>
      </c>
      <c r="AQ279" s="836" t="s">
        <v>966</v>
      </c>
      <c r="AR279" s="1074" t="s">
        <v>625</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961</v>
      </c>
      <c r="CE279" s="1088" t="s">
        <v>961</v>
      </c>
      <c r="CF279" s="1088" t="s">
        <v>961</v>
      </c>
      <c r="CG279" s="1088" t="s">
        <v>961</v>
      </c>
      <c r="CH279" s="1089" t="s">
        <v>961</v>
      </c>
      <c r="CI279" s="1092" t="s">
        <v>1854</v>
      </c>
      <c r="CJ279" s="1090" t="s">
        <v>1854</v>
      </c>
      <c r="CK279" s="1090" t="s">
        <v>1854</v>
      </c>
      <c r="CL279" s="1090" t="s">
        <v>1854</v>
      </c>
      <c r="CM279" s="1091" t="s">
        <v>1854</v>
      </c>
      <c r="CN279" s="1092">
        <v>-5</v>
      </c>
      <c r="CO279" s="1090">
        <v>-5</v>
      </c>
      <c r="CP279" s="1090">
        <v>-5</v>
      </c>
      <c r="CQ279" s="1090">
        <v>-5</v>
      </c>
      <c r="CR279" s="1091">
        <v>-5</v>
      </c>
      <c r="CS279" s="1082" t="s">
        <v>1854</v>
      </c>
      <c r="CT279" s="1083" t="s">
        <v>1854</v>
      </c>
      <c r="CU279" s="1083" t="s">
        <v>1854</v>
      </c>
      <c r="CV279" s="1083" t="s">
        <v>1854</v>
      </c>
      <c r="CW279" s="1086" t="s">
        <v>1854</v>
      </c>
      <c r="CX279" s="1082" t="s">
        <v>1854</v>
      </c>
      <c r="CY279" s="1083" t="s">
        <v>1854</v>
      </c>
      <c r="CZ279" s="1083" t="s">
        <v>1854</v>
      </c>
      <c r="DA279" s="1083" t="s">
        <v>1854</v>
      </c>
      <c r="DB279" s="1086" t="s">
        <v>1854</v>
      </c>
      <c r="DC279" s="1090">
        <v>11.6</v>
      </c>
      <c r="DD279" s="1090">
        <v>14.7</v>
      </c>
      <c r="DE279" s="1090">
        <v>17.7</v>
      </c>
      <c r="DF279" s="1090">
        <v>20.7</v>
      </c>
      <c r="DG279" s="1091">
        <v>23.7</v>
      </c>
      <c r="DH279" s="1092" t="s">
        <v>1854</v>
      </c>
      <c r="DI279" s="1083" t="s">
        <v>1854</v>
      </c>
      <c r="DJ279" s="1083" t="s">
        <v>1854</v>
      </c>
      <c r="DK279" s="1083" t="s">
        <v>1854</v>
      </c>
      <c r="DL279" s="1086" t="s">
        <v>1854</v>
      </c>
      <c r="DM279" s="1094">
        <v>-0.26500000000000001</v>
      </c>
      <c r="DN279" s="1095" t="s">
        <v>1854</v>
      </c>
      <c r="DO279" s="1095" t="s">
        <v>1854</v>
      </c>
      <c r="DP279" s="1096" t="s">
        <v>1854</v>
      </c>
      <c r="DQ279" s="1095">
        <v>0.13700000000000001</v>
      </c>
      <c r="DR279" s="1095" t="s">
        <v>1854</v>
      </c>
      <c r="DS279" s="1095" t="s">
        <v>1854</v>
      </c>
      <c r="DT279" s="1096" t="s">
        <v>1854</v>
      </c>
      <c r="DU279" s="1088" t="s">
        <v>1854</v>
      </c>
      <c r="DV279" s="1097" t="s">
        <v>1854</v>
      </c>
      <c r="DW279" s="1098" t="s">
        <v>1854</v>
      </c>
    </row>
    <row r="280" spans="1:127" s="399" customFormat="1" ht="15.75" customHeight="1">
      <c r="A280" s="1057" t="s">
        <v>996</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2995</v>
      </c>
      <c r="V280" s="1063" t="s">
        <v>2996</v>
      </c>
      <c r="W280" s="1063" t="s">
        <v>1801</v>
      </c>
      <c r="X280" s="1064" t="s">
        <v>2997</v>
      </c>
      <c r="Y280" s="1065" t="s">
        <v>1814</v>
      </c>
      <c r="Z280" s="1066" t="s">
        <v>2998</v>
      </c>
      <c r="AA280" s="1067">
        <v>1</v>
      </c>
      <c r="AB280" s="1068" t="s">
        <v>1854</v>
      </c>
      <c r="AC280" s="1068" t="s">
        <v>1854</v>
      </c>
      <c r="AD280" s="1068" t="s">
        <v>1854</v>
      </c>
      <c r="AE280" s="1068" t="s">
        <v>1854</v>
      </c>
      <c r="AF280" s="1068" t="s">
        <v>1854</v>
      </c>
      <c r="AG280" s="1068" t="s">
        <v>1854</v>
      </c>
      <c r="AH280" s="1068" t="s">
        <v>1854</v>
      </c>
      <c r="AI280" s="1069">
        <f t="shared" si="4"/>
        <v>1</v>
      </c>
      <c r="AJ280" s="1070" t="s">
        <v>986</v>
      </c>
      <c r="AK280" s="1070" t="s">
        <v>964</v>
      </c>
      <c r="AL280" s="1444" t="s">
        <v>976</v>
      </c>
      <c r="AM280" s="1071" t="s">
        <v>2999</v>
      </c>
      <c r="AN280" s="1065" t="s">
        <v>2031</v>
      </c>
      <c r="AO280" s="1065" t="s">
        <v>4699</v>
      </c>
      <c r="AP280" s="1310">
        <v>1</v>
      </c>
      <c r="AQ280" s="836" t="s">
        <v>966</v>
      </c>
      <c r="AR280" s="1074" t="s">
        <v>1814</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961</v>
      </c>
      <c r="CE280" s="1088" t="s">
        <v>961</v>
      </c>
      <c r="CF280" s="1088" t="s">
        <v>961</v>
      </c>
      <c r="CG280" s="1088" t="s">
        <v>961</v>
      </c>
      <c r="CH280" s="1089" t="s">
        <v>961</v>
      </c>
      <c r="CI280" s="1092">
        <v>-18.3</v>
      </c>
      <c r="CJ280" s="1090">
        <v>-18.3</v>
      </c>
      <c r="CK280" s="1090">
        <v>-18.3</v>
      </c>
      <c r="CL280" s="1090">
        <v>-18.3</v>
      </c>
      <c r="CM280" s="1091">
        <v>-18.3</v>
      </c>
      <c r="CN280" s="1092">
        <v>-16.7</v>
      </c>
      <c r="CO280" s="1090">
        <v>-16.7</v>
      </c>
      <c r="CP280" s="1090">
        <v>-16.7</v>
      </c>
      <c r="CQ280" s="1090">
        <v>-16.7</v>
      </c>
      <c r="CR280" s="1091">
        <v>-16.7</v>
      </c>
      <c r="CS280" s="1082" t="s">
        <v>1854</v>
      </c>
      <c r="CT280" s="1083" t="s">
        <v>1854</v>
      </c>
      <c r="CU280" s="1083" t="s">
        <v>1854</v>
      </c>
      <c r="CV280" s="1083" t="s">
        <v>1854</v>
      </c>
      <c r="CW280" s="1086" t="s">
        <v>1854</v>
      </c>
      <c r="CX280" s="1082" t="s">
        <v>1854</v>
      </c>
      <c r="CY280" s="1083" t="s">
        <v>1854</v>
      </c>
      <c r="CZ280" s="1083" t="s">
        <v>1854</v>
      </c>
      <c r="DA280" s="1083" t="s">
        <v>1854</v>
      </c>
      <c r="DB280" s="1086" t="s">
        <v>1854</v>
      </c>
      <c r="DC280" s="1090">
        <v>2.6</v>
      </c>
      <c r="DD280" s="1090">
        <v>3.5</v>
      </c>
      <c r="DE280" s="1090">
        <v>5.9</v>
      </c>
      <c r="DF280" s="1090">
        <v>7.5</v>
      </c>
      <c r="DG280" s="1091">
        <v>8.8000000000000007</v>
      </c>
      <c r="DH280" s="1092" t="s">
        <v>4713</v>
      </c>
      <c r="DI280" s="1083" t="s">
        <v>4713</v>
      </c>
      <c r="DJ280" s="1083" t="s">
        <v>4713</v>
      </c>
      <c r="DK280" s="1083" t="s">
        <v>4713</v>
      </c>
      <c r="DL280" s="1086" t="s">
        <v>4713</v>
      </c>
      <c r="DM280" s="1094">
        <v>-0.17799999999999999</v>
      </c>
      <c r="DN280" s="1095" t="s">
        <v>1854</v>
      </c>
      <c r="DO280" s="1095" t="s">
        <v>1854</v>
      </c>
      <c r="DP280" s="1096">
        <v>-0.35599999999999998</v>
      </c>
      <c r="DQ280" s="1095">
        <v>7.0000000000000007E-2</v>
      </c>
      <c r="DR280" s="1095" t="s">
        <v>1854</v>
      </c>
      <c r="DS280" s="1095" t="s">
        <v>1854</v>
      </c>
      <c r="DT280" s="1096">
        <v>0.35599999999999998</v>
      </c>
      <c r="DU280" s="1088" t="s">
        <v>1854</v>
      </c>
      <c r="DV280" s="1097">
        <v>1</v>
      </c>
      <c r="DW280" s="1098" t="s">
        <v>1854</v>
      </c>
    </row>
    <row r="281" spans="1:127" s="399" customFormat="1" ht="15.75" customHeight="1">
      <c r="A281" s="1100" t="s">
        <v>996</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3001</v>
      </c>
      <c r="V281" s="1102" t="s">
        <v>2989</v>
      </c>
      <c r="W281" s="1102" t="s">
        <v>1801</v>
      </c>
      <c r="X281" s="1103" t="s">
        <v>3002</v>
      </c>
      <c r="Y281" s="1104" t="s">
        <v>3003</v>
      </c>
      <c r="Z281" s="1105" t="s">
        <v>3004</v>
      </c>
      <c r="AA281" s="1106" t="s">
        <v>1854</v>
      </c>
      <c r="AB281" s="1107">
        <v>1</v>
      </c>
      <c r="AC281" s="1107" t="s">
        <v>1854</v>
      </c>
      <c r="AD281" s="1107" t="s">
        <v>1854</v>
      </c>
      <c r="AE281" s="1107" t="s">
        <v>1854</v>
      </c>
      <c r="AF281" s="1107" t="s">
        <v>1854</v>
      </c>
      <c r="AG281" s="1107" t="s">
        <v>1854</v>
      </c>
      <c r="AH281" s="1107" t="s">
        <v>1854</v>
      </c>
      <c r="AI281" s="1108">
        <f t="shared" si="4"/>
        <v>1</v>
      </c>
      <c r="AJ281" s="1109" t="s">
        <v>986</v>
      </c>
      <c r="AK281" s="1109" t="s">
        <v>964</v>
      </c>
      <c r="AL281" s="1109" t="s">
        <v>965</v>
      </c>
      <c r="AM281" s="1110" t="s">
        <v>3005</v>
      </c>
      <c r="AN281" s="1021" t="s">
        <v>387</v>
      </c>
      <c r="AO281" s="1021" t="s">
        <v>4706</v>
      </c>
      <c r="AP281" s="1311">
        <v>2</v>
      </c>
      <c r="AQ281" s="1079" t="s">
        <v>977</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996</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3007</v>
      </c>
      <c r="V282" s="1102" t="s">
        <v>2989</v>
      </c>
      <c r="W282" s="1102" t="s">
        <v>3008</v>
      </c>
      <c r="X282" s="1103" t="s">
        <v>3009</v>
      </c>
      <c r="Y282" s="1104" t="s">
        <v>3010</v>
      </c>
      <c r="Z282" s="1105" t="s">
        <v>3011</v>
      </c>
      <c r="AA282" s="1106" t="s">
        <v>1854</v>
      </c>
      <c r="AB282" s="1107">
        <v>1</v>
      </c>
      <c r="AC282" s="1107" t="s">
        <v>1854</v>
      </c>
      <c r="AD282" s="1107" t="s">
        <v>1854</v>
      </c>
      <c r="AE282" s="1107" t="s">
        <v>1854</v>
      </c>
      <c r="AF282" s="1107" t="s">
        <v>1854</v>
      </c>
      <c r="AG282" s="1107" t="s">
        <v>1854</v>
      </c>
      <c r="AH282" s="1107" t="s">
        <v>1854</v>
      </c>
      <c r="AI282" s="1108">
        <f t="shared" si="4"/>
        <v>1</v>
      </c>
      <c r="AJ282" s="1109" t="s">
        <v>986</v>
      </c>
      <c r="AK282" s="1109" t="s">
        <v>964</v>
      </c>
      <c r="AL282" s="1109" t="s">
        <v>965</v>
      </c>
      <c r="AM282" s="1110" t="s">
        <v>3005</v>
      </c>
      <c r="AN282" s="1021" t="s">
        <v>990</v>
      </c>
      <c r="AO282" s="1021" t="s">
        <v>3006</v>
      </c>
      <c r="AP282" s="1278">
        <v>2</v>
      </c>
      <c r="AQ282" s="1079" t="s">
        <v>977</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996</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3012</v>
      </c>
      <c r="V283" s="1102" t="s">
        <v>3013</v>
      </c>
      <c r="W283" s="1102" t="s">
        <v>3008</v>
      </c>
      <c r="X283" s="1103" t="s">
        <v>3014</v>
      </c>
      <c r="Y283" s="1104" t="s">
        <v>3015</v>
      </c>
      <c r="Z283" s="1105" t="s">
        <v>3016</v>
      </c>
      <c r="AA283" s="1106" t="s">
        <v>1854</v>
      </c>
      <c r="AB283" s="1107" t="s">
        <v>1854</v>
      </c>
      <c r="AC283" s="1107">
        <v>1</v>
      </c>
      <c r="AD283" s="1107" t="s">
        <v>1854</v>
      </c>
      <c r="AE283" s="1107" t="s">
        <v>1854</v>
      </c>
      <c r="AF283" s="1107" t="s">
        <v>1854</v>
      </c>
      <c r="AG283" s="1107" t="s">
        <v>1854</v>
      </c>
      <c r="AH283" s="1107" t="s">
        <v>1854</v>
      </c>
      <c r="AI283" s="1108">
        <f t="shared" si="4"/>
        <v>1</v>
      </c>
      <c r="AJ283" s="1109" t="s">
        <v>974</v>
      </c>
      <c r="AK283" s="1109" t="s">
        <v>964</v>
      </c>
      <c r="AL283" s="1109" t="s">
        <v>965</v>
      </c>
      <c r="AM283" s="1110" t="s">
        <v>3017</v>
      </c>
      <c r="AN283" s="1021" t="s">
        <v>990</v>
      </c>
      <c r="AO283" s="1021" t="s">
        <v>3018</v>
      </c>
      <c r="AP283" s="1278">
        <v>0</v>
      </c>
      <c r="AQ283" s="1079" t="s">
        <v>966</v>
      </c>
      <c r="AR283" s="1112" t="s">
        <v>1854</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996</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3019</v>
      </c>
      <c r="V284" s="1102" t="s">
        <v>3013</v>
      </c>
      <c r="W284" s="1102" t="s">
        <v>1801</v>
      </c>
      <c r="X284" s="1103" t="s">
        <v>3020</v>
      </c>
      <c r="Y284" s="1104" t="s">
        <v>3021</v>
      </c>
      <c r="Z284" s="1105" t="s">
        <v>3022</v>
      </c>
      <c r="AA284" s="1106" t="s">
        <v>1854</v>
      </c>
      <c r="AB284" s="1107">
        <v>0.03</v>
      </c>
      <c r="AC284" s="1107" t="s">
        <v>1854</v>
      </c>
      <c r="AD284" s="1107">
        <v>0.97</v>
      </c>
      <c r="AE284" s="1107" t="s">
        <v>1854</v>
      </c>
      <c r="AF284" s="1107" t="s">
        <v>1854</v>
      </c>
      <c r="AG284" s="1107" t="s">
        <v>1854</v>
      </c>
      <c r="AH284" s="1107" t="s">
        <v>1854</v>
      </c>
      <c r="AI284" s="1108">
        <f t="shared" si="4"/>
        <v>1</v>
      </c>
      <c r="AJ284" s="1109" t="s">
        <v>986</v>
      </c>
      <c r="AK284" s="1109" t="s">
        <v>964</v>
      </c>
      <c r="AL284" s="1109" t="s">
        <v>965</v>
      </c>
      <c r="AM284" s="1110" t="s">
        <v>3023</v>
      </c>
      <c r="AN284" s="1021" t="s">
        <v>269</v>
      </c>
      <c r="AO284" s="1021" t="s">
        <v>3024</v>
      </c>
      <c r="AP284" s="1278">
        <v>2</v>
      </c>
      <c r="AQ284" s="1079" t="s">
        <v>966</v>
      </c>
      <c r="AR284" s="1112" t="s">
        <v>1854</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996</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3025</v>
      </c>
      <c r="V285" s="1102" t="s">
        <v>3013</v>
      </c>
      <c r="W285" s="1102" t="s">
        <v>3008</v>
      </c>
      <c r="X285" s="1103" t="s">
        <v>3026</v>
      </c>
      <c r="Y285" s="1104" t="s">
        <v>3027</v>
      </c>
      <c r="Z285" s="1105" t="s">
        <v>3028</v>
      </c>
      <c r="AA285" s="1106" t="s">
        <v>1854</v>
      </c>
      <c r="AB285" s="1107" t="s">
        <v>1854</v>
      </c>
      <c r="AC285" s="1107" t="s">
        <v>1854</v>
      </c>
      <c r="AD285" s="1107">
        <v>1</v>
      </c>
      <c r="AE285" s="1107" t="s">
        <v>1854</v>
      </c>
      <c r="AF285" s="1107" t="s">
        <v>1854</v>
      </c>
      <c r="AG285" s="1107" t="s">
        <v>1854</v>
      </c>
      <c r="AH285" s="1107" t="s">
        <v>1854</v>
      </c>
      <c r="AI285" s="1108">
        <f t="shared" si="4"/>
        <v>1</v>
      </c>
      <c r="AJ285" s="1109" t="s">
        <v>983</v>
      </c>
      <c r="AK285" s="1109" t="s">
        <v>964</v>
      </c>
      <c r="AL285" s="1109" t="s">
        <v>965</v>
      </c>
      <c r="AM285" s="1110" t="s">
        <v>3029</v>
      </c>
      <c r="AN285" s="1021" t="s">
        <v>269</v>
      </c>
      <c r="AO285" s="1021" t="s">
        <v>3030</v>
      </c>
      <c r="AP285" s="1278">
        <v>2</v>
      </c>
      <c r="AQ285" s="1079" t="s">
        <v>966</v>
      </c>
      <c r="AR285" s="1112" t="s">
        <v>1854</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996</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3031</v>
      </c>
      <c r="V286" s="1102" t="s">
        <v>3032</v>
      </c>
      <c r="W286" s="1102" t="s">
        <v>3008</v>
      </c>
      <c r="X286" s="1103" t="s">
        <v>3033</v>
      </c>
      <c r="Y286" s="1104" t="s">
        <v>3034</v>
      </c>
      <c r="Z286" s="1105" t="s">
        <v>3035</v>
      </c>
      <c r="AA286" s="1106" t="s">
        <v>1854</v>
      </c>
      <c r="AB286" s="1107" t="s">
        <v>1854</v>
      </c>
      <c r="AC286" s="1107">
        <v>1</v>
      </c>
      <c r="AD286" s="1107" t="s">
        <v>1854</v>
      </c>
      <c r="AE286" s="1107" t="s">
        <v>1854</v>
      </c>
      <c r="AF286" s="1107" t="s">
        <v>1854</v>
      </c>
      <c r="AG286" s="1107" t="s">
        <v>1854</v>
      </c>
      <c r="AH286" s="1107" t="s">
        <v>1854</v>
      </c>
      <c r="AI286" s="1108">
        <f t="shared" si="4"/>
        <v>1</v>
      </c>
      <c r="AJ286" s="1109" t="s">
        <v>983</v>
      </c>
      <c r="AK286" s="1109" t="s">
        <v>964</v>
      </c>
      <c r="AL286" s="1109" t="s">
        <v>965</v>
      </c>
      <c r="AM286" s="1110" t="s">
        <v>3017</v>
      </c>
      <c r="AN286" s="1021" t="s">
        <v>990</v>
      </c>
      <c r="AO286" s="1021" t="s">
        <v>3036</v>
      </c>
      <c r="AP286" s="1278">
        <v>2</v>
      </c>
      <c r="AQ286" s="1079" t="s">
        <v>966</v>
      </c>
      <c r="AR286" s="1112" t="s">
        <v>1854</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996</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3037</v>
      </c>
      <c r="V287" s="1102" t="s">
        <v>3032</v>
      </c>
      <c r="W287" s="1102" t="s">
        <v>2990</v>
      </c>
      <c r="X287" s="1103" t="s">
        <v>3038</v>
      </c>
      <c r="Y287" s="1104" t="s">
        <v>2023</v>
      </c>
      <c r="Z287" s="1105" t="s">
        <v>3039</v>
      </c>
      <c r="AA287" s="1106">
        <v>1</v>
      </c>
      <c r="AB287" s="1107" t="s">
        <v>1854</v>
      </c>
      <c r="AC287" s="1107" t="s">
        <v>1854</v>
      </c>
      <c r="AD287" s="1107" t="s">
        <v>1854</v>
      </c>
      <c r="AE287" s="1107" t="s">
        <v>1854</v>
      </c>
      <c r="AF287" s="1107" t="s">
        <v>1854</v>
      </c>
      <c r="AG287" s="1107" t="s">
        <v>1854</v>
      </c>
      <c r="AH287" s="1107" t="s">
        <v>1854</v>
      </c>
      <c r="AI287" s="1108">
        <f t="shared" si="4"/>
        <v>1</v>
      </c>
      <c r="AJ287" s="1109" t="s">
        <v>986</v>
      </c>
      <c r="AK287" s="1109" t="s">
        <v>964</v>
      </c>
      <c r="AL287" s="1109" t="s">
        <v>965</v>
      </c>
      <c r="AM287" s="1110" t="s">
        <v>3040</v>
      </c>
      <c r="AN287" s="1021" t="s">
        <v>990</v>
      </c>
      <c r="AO287" s="1021" t="s">
        <v>3041</v>
      </c>
      <c r="AP287" s="1278">
        <v>0</v>
      </c>
      <c r="AQ287" s="1079" t="s">
        <v>977</v>
      </c>
      <c r="AR287" s="1112" t="s">
        <v>1854</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996</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3042</v>
      </c>
      <c r="V288" s="1102" t="s">
        <v>3032</v>
      </c>
      <c r="W288" s="1102" t="s">
        <v>2990</v>
      </c>
      <c r="X288" s="1103" t="s">
        <v>3043</v>
      </c>
      <c r="Y288" s="1104" t="s">
        <v>3044</v>
      </c>
      <c r="Z288" s="1105" t="s">
        <v>3045</v>
      </c>
      <c r="AA288" s="1106" t="s">
        <v>1854</v>
      </c>
      <c r="AB288" s="1107" t="s">
        <v>1854</v>
      </c>
      <c r="AC288" s="1107">
        <v>1</v>
      </c>
      <c r="AD288" s="1107" t="s">
        <v>1854</v>
      </c>
      <c r="AE288" s="1107" t="s">
        <v>1854</v>
      </c>
      <c r="AF288" s="1107" t="s">
        <v>1854</v>
      </c>
      <c r="AG288" s="1107" t="s">
        <v>1854</v>
      </c>
      <c r="AH288" s="1107" t="s">
        <v>1854</v>
      </c>
      <c r="AI288" s="1108">
        <f t="shared" si="4"/>
        <v>1</v>
      </c>
      <c r="AJ288" s="1109" t="s">
        <v>983</v>
      </c>
      <c r="AK288" s="1109" t="s">
        <v>964</v>
      </c>
      <c r="AL288" s="1109" t="s">
        <v>965</v>
      </c>
      <c r="AM288" s="1110" t="s">
        <v>3017</v>
      </c>
      <c r="AN288" s="1021" t="s">
        <v>990</v>
      </c>
      <c r="AO288" s="1021" t="s">
        <v>3046</v>
      </c>
      <c r="AP288" s="1278">
        <v>0</v>
      </c>
      <c r="AQ288" s="1079" t="s">
        <v>966</v>
      </c>
      <c r="AR288" s="1112" t="s">
        <v>1854</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996</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3047</v>
      </c>
      <c r="V289" s="1102" t="s">
        <v>3032</v>
      </c>
      <c r="W289" s="1102" t="s">
        <v>2990</v>
      </c>
      <c r="X289" s="1103" t="s">
        <v>3048</v>
      </c>
      <c r="Y289" s="1104" t="s">
        <v>3049</v>
      </c>
      <c r="Z289" s="1105" t="s">
        <v>3050</v>
      </c>
      <c r="AA289" s="1106" t="s">
        <v>1854</v>
      </c>
      <c r="AB289" s="1107" t="s">
        <v>1854</v>
      </c>
      <c r="AC289" s="1107">
        <v>1</v>
      </c>
      <c r="AD289" s="1107" t="s">
        <v>1854</v>
      </c>
      <c r="AE289" s="1107" t="s">
        <v>1854</v>
      </c>
      <c r="AF289" s="1107" t="s">
        <v>1854</v>
      </c>
      <c r="AG289" s="1107" t="s">
        <v>1854</v>
      </c>
      <c r="AH289" s="1107" t="s">
        <v>1854</v>
      </c>
      <c r="AI289" s="1108">
        <f t="shared" si="4"/>
        <v>1</v>
      </c>
      <c r="AJ289" s="1109" t="s">
        <v>986</v>
      </c>
      <c r="AK289" s="1109" t="s">
        <v>964</v>
      </c>
      <c r="AL289" s="1109" t="s">
        <v>965</v>
      </c>
      <c r="AM289" s="1110" t="s">
        <v>3017</v>
      </c>
      <c r="AN289" s="1021" t="s">
        <v>990</v>
      </c>
      <c r="AO289" s="1021" t="s">
        <v>3051</v>
      </c>
      <c r="AP289" s="1278">
        <v>0</v>
      </c>
      <c r="AQ289" s="1079" t="s">
        <v>966</v>
      </c>
      <c r="AR289" s="1112" t="s">
        <v>1854</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996</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3052</v>
      </c>
      <c r="V290" s="1102" t="s">
        <v>2996</v>
      </c>
      <c r="W290" s="1102" t="s">
        <v>3008</v>
      </c>
      <c r="X290" s="1103" t="s">
        <v>3053</v>
      </c>
      <c r="Y290" s="1104" t="s">
        <v>3054</v>
      </c>
      <c r="Z290" s="1105" t="s">
        <v>3055</v>
      </c>
      <c r="AA290" s="1106" t="s">
        <v>1854</v>
      </c>
      <c r="AB290" s="1107">
        <v>1</v>
      </c>
      <c r="AC290" s="1107" t="s">
        <v>1854</v>
      </c>
      <c r="AD290" s="1107" t="s">
        <v>1854</v>
      </c>
      <c r="AE290" s="1107" t="s">
        <v>1854</v>
      </c>
      <c r="AF290" s="1107" t="s">
        <v>1854</v>
      </c>
      <c r="AG290" s="1107" t="s">
        <v>1854</v>
      </c>
      <c r="AH290" s="1107" t="s">
        <v>1854</v>
      </c>
      <c r="AI290" s="1108">
        <f t="shared" si="4"/>
        <v>1</v>
      </c>
      <c r="AJ290" s="1109" t="s">
        <v>963</v>
      </c>
      <c r="AK290" s="1109" t="s">
        <v>4758</v>
      </c>
      <c r="AL290" s="1109" t="s">
        <v>4758</v>
      </c>
      <c r="AM290" s="1110" t="s">
        <v>2999</v>
      </c>
      <c r="AN290" s="1021" t="s">
        <v>269</v>
      </c>
      <c r="AO290" s="1021" t="s">
        <v>3056</v>
      </c>
      <c r="AP290" s="1278">
        <v>0</v>
      </c>
      <c r="AQ290" s="1079" t="s">
        <v>966</v>
      </c>
      <c r="AR290" s="1112" t="s">
        <v>1854</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996</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3057</v>
      </c>
      <c r="V291" s="1102" t="s">
        <v>2996</v>
      </c>
      <c r="W291" s="1102" t="s">
        <v>3008</v>
      </c>
      <c r="X291" s="1103" t="s">
        <v>3058</v>
      </c>
      <c r="Y291" s="1104" t="s">
        <v>3059</v>
      </c>
      <c r="Z291" s="1105" t="s">
        <v>3060</v>
      </c>
      <c r="AA291" s="1106" t="s">
        <v>1854</v>
      </c>
      <c r="AB291" s="1107">
        <v>1</v>
      </c>
      <c r="AC291" s="1107" t="s">
        <v>1854</v>
      </c>
      <c r="AD291" s="1107" t="s">
        <v>1854</v>
      </c>
      <c r="AE291" s="1107" t="s">
        <v>1854</v>
      </c>
      <c r="AF291" s="1107" t="s">
        <v>1854</v>
      </c>
      <c r="AG291" s="1107" t="s">
        <v>1854</v>
      </c>
      <c r="AH291" s="1107" t="s">
        <v>1854</v>
      </c>
      <c r="AI291" s="1108">
        <f t="shared" si="4"/>
        <v>1</v>
      </c>
      <c r="AJ291" s="1109" t="s">
        <v>963</v>
      </c>
      <c r="AK291" s="1109" t="s">
        <v>1854</v>
      </c>
      <c r="AL291" s="1109" t="s">
        <v>1854</v>
      </c>
      <c r="AM291" s="1110" t="s">
        <v>2999</v>
      </c>
      <c r="AN291" s="1021" t="s">
        <v>990</v>
      </c>
      <c r="AO291" s="1021" t="s">
        <v>3061</v>
      </c>
      <c r="AP291" s="1278">
        <v>0</v>
      </c>
      <c r="AQ291" s="1079" t="s">
        <v>966</v>
      </c>
      <c r="AR291" s="1112" t="s">
        <v>1854</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996</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3062</v>
      </c>
      <c r="V292" s="1102" t="s">
        <v>2996</v>
      </c>
      <c r="W292" s="1102" t="s">
        <v>3008</v>
      </c>
      <c r="X292" s="1103" t="s">
        <v>3063</v>
      </c>
      <c r="Y292" s="1104" t="s">
        <v>3064</v>
      </c>
      <c r="Z292" s="1105" t="s">
        <v>3065</v>
      </c>
      <c r="AA292" s="1106" t="s">
        <v>1854</v>
      </c>
      <c r="AB292" s="1107">
        <v>1</v>
      </c>
      <c r="AC292" s="1107" t="s">
        <v>1854</v>
      </c>
      <c r="AD292" s="1107" t="s">
        <v>1854</v>
      </c>
      <c r="AE292" s="1107" t="s">
        <v>1854</v>
      </c>
      <c r="AF292" s="1107" t="s">
        <v>1854</v>
      </c>
      <c r="AG292" s="1107" t="s">
        <v>1854</v>
      </c>
      <c r="AH292" s="1107" t="s">
        <v>1854</v>
      </c>
      <c r="AI292" s="1108">
        <f t="shared" si="4"/>
        <v>1</v>
      </c>
      <c r="AJ292" s="1109" t="s">
        <v>974</v>
      </c>
      <c r="AK292" s="1109" t="s">
        <v>964</v>
      </c>
      <c r="AL292" s="1109" t="s">
        <v>965</v>
      </c>
      <c r="AM292" s="1110" t="s">
        <v>2999</v>
      </c>
      <c r="AN292" s="1021" t="s">
        <v>990</v>
      </c>
      <c r="AO292" s="1021" t="s">
        <v>3066</v>
      </c>
      <c r="AP292" s="1278">
        <v>0</v>
      </c>
      <c r="AQ292" s="1079" t="s">
        <v>966</v>
      </c>
      <c r="AR292" s="1112" t="s">
        <v>1854</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996</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3067</v>
      </c>
      <c r="V293" s="1102" t="s">
        <v>3068</v>
      </c>
      <c r="W293" s="1102" t="s">
        <v>3008</v>
      </c>
      <c r="X293" s="1103" t="s">
        <v>3069</v>
      </c>
      <c r="Y293" s="1104" t="s">
        <v>1847</v>
      </c>
      <c r="Z293" s="1105" t="s">
        <v>3070</v>
      </c>
      <c r="AA293" s="1106" t="s">
        <v>1854</v>
      </c>
      <c r="AB293" s="1107">
        <v>0.433</v>
      </c>
      <c r="AC293" s="1107">
        <v>0.56699999999999995</v>
      </c>
      <c r="AD293" s="1107" t="s">
        <v>1854</v>
      </c>
      <c r="AE293" s="1107" t="s">
        <v>1854</v>
      </c>
      <c r="AF293" s="1107" t="s">
        <v>1854</v>
      </c>
      <c r="AG293" s="1107" t="s">
        <v>1854</v>
      </c>
      <c r="AH293" s="1107" t="s">
        <v>1854</v>
      </c>
      <c r="AI293" s="1108">
        <f t="shared" si="4"/>
        <v>1</v>
      </c>
      <c r="AJ293" s="1109" t="s">
        <v>986</v>
      </c>
      <c r="AK293" s="1109" t="s">
        <v>964</v>
      </c>
      <c r="AL293" s="1109" t="s">
        <v>965</v>
      </c>
      <c r="AM293" s="1110" t="s">
        <v>3071</v>
      </c>
      <c r="AN293" s="1021" t="s">
        <v>1039</v>
      </c>
      <c r="AO293" s="1021" t="s">
        <v>3072</v>
      </c>
      <c r="AP293" s="1278">
        <v>2</v>
      </c>
      <c r="AQ293" s="1079" t="s">
        <v>966</v>
      </c>
      <c r="AR293" s="1112" t="s">
        <v>1847</v>
      </c>
      <c r="AS293" s="1113"/>
      <c r="AT293" s="1103"/>
      <c r="AU293" s="1103"/>
      <c r="AV293" s="1103"/>
      <c r="AW293" s="1114"/>
      <c r="AX293" s="1115"/>
      <c r="AY293" s="1078"/>
      <c r="AZ293" s="1079"/>
      <c r="BA293" s="1079"/>
      <c r="BB293" s="1079"/>
      <c r="BC293" s="1079"/>
      <c r="BD293" s="1079"/>
      <c r="BE293" s="1079"/>
      <c r="BF293" s="1079"/>
      <c r="BG293" s="1079"/>
      <c r="BH293" s="1079"/>
      <c r="BI293" s="1078" t="s">
        <v>1854</v>
      </c>
      <c r="BJ293" s="1079" t="s">
        <v>1854</v>
      </c>
      <c r="BK293" s="1079" t="s">
        <v>1854</v>
      </c>
      <c r="BL293" s="1079" t="s">
        <v>1854</v>
      </c>
      <c r="BM293" s="1079" t="s">
        <v>4759</v>
      </c>
      <c r="BN293" s="1078"/>
      <c r="BO293" s="1079"/>
      <c r="BP293" s="1079"/>
      <c r="BQ293" s="1079"/>
      <c r="BR293" s="1079"/>
      <c r="BS293" s="1118"/>
      <c r="BT293" s="1079"/>
      <c r="BU293" s="1079"/>
      <c r="BV293" s="1079"/>
      <c r="BW293" s="1119"/>
      <c r="BX293" s="1118"/>
      <c r="BY293" s="1079"/>
      <c r="BZ293" s="1079"/>
      <c r="CA293" s="1079"/>
      <c r="CB293" s="1119"/>
      <c r="CC293" s="1120"/>
      <c r="CD293" s="1121" t="s">
        <v>961</v>
      </c>
      <c r="CE293" s="1122" t="s">
        <v>961</v>
      </c>
      <c r="CF293" s="1122" t="s">
        <v>961</v>
      </c>
      <c r="CG293" s="1122" t="s">
        <v>961</v>
      </c>
      <c r="CH293" s="1123" t="s">
        <v>961</v>
      </c>
      <c r="CI293" s="1078" t="s">
        <v>1854</v>
      </c>
      <c r="CJ293" s="1079" t="s">
        <v>1854</v>
      </c>
      <c r="CK293" s="1079" t="s">
        <v>1854</v>
      </c>
      <c r="CL293" s="1079" t="s">
        <v>1854</v>
      </c>
      <c r="CM293" s="1120" t="s">
        <v>1854</v>
      </c>
      <c r="CN293" s="1078" t="s">
        <v>1854</v>
      </c>
      <c r="CO293" s="1079" t="s">
        <v>1854</v>
      </c>
      <c r="CP293" s="1079" t="s">
        <v>1854</v>
      </c>
      <c r="CQ293" s="1079" t="s">
        <v>1854</v>
      </c>
      <c r="CR293" s="1120" t="s">
        <v>1854</v>
      </c>
      <c r="CS293" s="1078" t="s">
        <v>1854</v>
      </c>
      <c r="CT293" s="1079" t="s">
        <v>1854</v>
      </c>
      <c r="CU293" s="1079" t="s">
        <v>1854</v>
      </c>
      <c r="CV293" s="1079" t="s">
        <v>1854</v>
      </c>
      <c r="CW293" s="1120" t="s">
        <v>1854</v>
      </c>
      <c r="CX293" s="1078" t="s">
        <v>1854</v>
      </c>
      <c r="CY293" s="1079" t="s">
        <v>1854</v>
      </c>
      <c r="CZ293" s="1079" t="s">
        <v>1854</v>
      </c>
      <c r="DA293" s="1079" t="s">
        <v>1854</v>
      </c>
      <c r="DB293" s="1120" t="s">
        <v>1854</v>
      </c>
      <c r="DC293" s="1079" t="s">
        <v>1854</v>
      </c>
      <c r="DD293" s="1079" t="s">
        <v>1854</v>
      </c>
      <c r="DE293" s="1079" t="s">
        <v>1854</v>
      </c>
      <c r="DF293" s="1079" t="s">
        <v>1854</v>
      </c>
      <c r="DG293" s="1120" t="s">
        <v>1854</v>
      </c>
      <c r="DH293" s="1078" t="s">
        <v>1854</v>
      </c>
      <c r="DI293" s="1079" t="s">
        <v>1854</v>
      </c>
      <c r="DJ293" s="1079" t="s">
        <v>1854</v>
      </c>
      <c r="DK293" s="1079" t="s">
        <v>1854</v>
      </c>
      <c r="DL293" s="1120" t="s">
        <v>1854</v>
      </c>
      <c r="DM293" s="1124" t="s">
        <v>1854</v>
      </c>
      <c r="DN293" s="1125" t="s">
        <v>1854</v>
      </c>
      <c r="DO293" s="1125" t="s">
        <v>1854</v>
      </c>
      <c r="DP293" s="1126" t="s">
        <v>1854</v>
      </c>
      <c r="DQ293" s="1125" t="s">
        <v>1854</v>
      </c>
      <c r="DR293" s="1125" t="s">
        <v>1854</v>
      </c>
      <c r="DS293" s="1125" t="s">
        <v>1854</v>
      </c>
      <c r="DT293" s="1126" t="s">
        <v>1854</v>
      </c>
      <c r="DU293" s="1122" t="s">
        <v>1854</v>
      </c>
      <c r="DV293" s="1127">
        <v>1</v>
      </c>
      <c r="DW293" s="1128" t="s">
        <v>1854</v>
      </c>
    </row>
    <row r="294" spans="1:127" s="399" customFormat="1" ht="15.75" customHeight="1">
      <c r="A294" s="1100" t="s">
        <v>996</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3073</v>
      </c>
      <c r="V294" s="1102" t="s">
        <v>3068</v>
      </c>
      <c r="W294" s="1102" t="s">
        <v>3008</v>
      </c>
      <c r="X294" s="1103" t="s">
        <v>3074</v>
      </c>
      <c r="Y294" s="1104" t="s">
        <v>3075</v>
      </c>
      <c r="Z294" s="1105" t="s">
        <v>3076</v>
      </c>
      <c r="AA294" s="1106" t="s">
        <v>1854</v>
      </c>
      <c r="AB294" s="1107" t="s">
        <v>1854</v>
      </c>
      <c r="AC294" s="1107">
        <v>1</v>
      </c>
      <c r="AD294" s="1107" t="s">
        <v>1854</v>
      </c>
      <c r="AE294" s="1107" t="s">
        <v>1854</v>
      </c>
      <c r="AF294" s="1107" t="s">
        <v>1854</v>
      </c>
      <c r="AG294" s="1107" t="s">
        <v>1854</v>
      </c>
      <c r="AH294" s="1107" t="s">
        <v>1854</v>
      </c>
      <c r="AI294" s="1108">
        <f t="shared" si="4"/>
        <v>1</v>
      </c>
      <c r="AJ294" s="1109" t="s">
        <v>986</v>
      </c>
      <c r="AK294" s="1109" t="s">
        <v>964</v>
      </c>
      <c r="AL294" s="1109" t="s">
        <v>965</v>
      </c>
      <c r="AM294" s="1110" t="s">
        <v>3017</v>
      </c>
      <c r="AN294" s="1021" t="s">
        <v>990</v>
      </c>
      <c r="AO294" s="1021" t="s">
        <v>3077</v>
      </c>
      <c r="AP294" s="1278">
        <v>0</v>
      </c>
      <c r="AQ294" s="1079" t="s">
        <v>966</v>
      </c>
      <c r="AR294" s="1112" t="s">
        <v>1854</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996</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3078</v>
      </c>
      <c r="V295" s="1102" t="s">
        <v>3079</v>
      </c>
      <c r="W295" s="1102" t="s">
        <v>3008</v>
      </c>
      <c r="X295" s="1103" t="s">
        <v>3080</v>
      </c>
      <c r="Y295" s="1104" t="s">
        <v>1843</v>
      </c>
      <c r="Z295" s="1105" t="s">
        <v>3081</v>
      </c>
      <c r="AA295" s="1106" t="s">
        <v>1854</v>
      </c>
      <c r="AB295" s="1107" t="s">
        <v>1854</v>
      </c>
      <c r="AC295" s="1107" t="s">
        <v>1854</v>
      </c>
      <c r="AD295" s="1107" t="s">
        <v>1854</v>
      </c>
      <c r="AE295" s="1107">
        <v>1</v>
      </c>
      <c r="AF295" s="1107" t="s">
        <v>1854</v>
      </c>
      <c r="AG295" s="1107" t="s">
        <v>1854</v>
      </c>
      <c r="AH295" s="1107" t="s">
        <v>1854</v>
      </c>
      <c r="AI295" s="1108">
        <f t="shared" si="4"/>
        <v>1</v>
      </c>
      <c r="AJ295" s="1109" t="s">
        <v>986</v>
      </c>
      <c r="AK295" s="1109" t="s">
        <v>964</v>
      </c>
      <c r="AL295" s="1109" t="s">
        <v>965</v>
      </c>
      <c r="AM295" s="1110" t="s">
        <v>3082</v>
      </c>
      <c r="AN295" s="1021" t="s">
        <v>1039</v>
      </c>
      <c r="AO295" s="1021" t="s">
        <v>3083</v>
      </c>
      <c r="AP295" s="1278">
        <v>2</v>
      </c>
      <c r="AQ295" s="1079" t="s">
        <v>966</v>
      </c>
      <c r="AR295" s="1112" t="s">
        <v>1843</v>
      </c>
      <c r="AS295" s="1113"/>
      <c r="AT295" s="1103"/>
      <c r="AU295" s="1103"/>
      <c r="AV295" s="1103"/>
      <c r="AW295" s="1114"/>
      <c r="AX295" s="1115"/>
      <c r="AY295" s="1078"/>
      <c r="AZ295" s="1079"/>
      <c r="BA295" s="1079"/>
      <c r="BB295" s="1079"/>
      <c r="BC295" s="1079"/>
      <c r="BD295" s="1079"/>
      <c r="BE295" s="1079"/>
      <c r="BF295" s="1079"/>
      <c r="BG295" s="1079"/>
      <c r="BH295" s="1079"/>
      <c r="BI295" s="1078" t="s">
        <v>1854</v>
      </c>
      <c r="BJ295" s="1079" t="s">
        <v>1854</v>
      </c>
      <c r="BK295" s="1079" t="s">
        <v>1854</v>
      </c>
      <c r="BL295" s="1079" t="s">
        <v>1854</v>
      </c>
      <c r="BM295" s="1079" t="s">
        <v>4760</v>
      </c>
      <c r="BN295" s="1078"/>
      <c r="BO295" s="1079"/>
      <c r="BP295" s="1079"/>
      <c r="BQ295" s="1079"/>
      <c r="BR295" s="1079"/>
      <c r="BS295" s="1118"/>
      <c r="BT295" s="1079"/>
      <c r="BU295" s="1079"/>
      <c r="BV295" s="1079"/>
      <c r="BW295" s="1119"/>
      <c r="BX295" s="1118"/>
      <c r="BY295" s="1079"/>
      <c r="BZ295" s="1079"/>
      <c r="CA295" s="1079"/>
      <c r="CB295" s="1119"/>
      <c r="CC295" s="1120"/>
      <c r="CD295" s="1121" t="s">
        <v>961</v>
      </c>
      <c r="CE295" s="1122" t="s">
        <v>961</v>
      </c>
      <c r="CF295" s="1122" t="s">
        <v>961</v>
      </c>
      <c r="CG295" s="1122" t="s">
        <v>961</v>
      </c>
      <c r="CH295" s="1123" t="s">
        <v>961</v>
      </c>
      <c r="CI295" s="1078" t="s">
        <v>1854</v>
      </c>
      <c r="CJ295" s="1079" t="s">
        <v>1854</v>
      </c>
      <c r="CK295" s="1079" t="s">
        <v>1854</v>
      </c>
      <c r="CL295" s="1079" t="s">
        <v>1854</v>
      </c>
      <c r="CM295" s="1120" t="s">
        <v>1854</v>
      </c>
      <c r="CN295" s="1078" t="s">
        <v>1854</v>
      </c>
      <c r="CO295" s="1079" t="s">
        <v>1854</v>
      </c>
      <c r="CP295" s="1079" t="s">
        <v>1854</v>
      </c>
      <c r="CQ295" s="1079" t="s">
        <v>1854</v>
      </c>
      <c r="CR295" s="1120" t="s">
        <v>1854</v>
      </c>
      <c r="CS295" s="1078" t="s">
        <v>1854</v>
      </c>
      <c r="CT295" s="1079" t="s">
        <v>1854</v>
      </c>
      <c r="CU295" s="1079" t="s">
        <v>1854</v>
      </c>
      <c r="CV295" s="1079" t="s">
        <v>1854</v>
      </c>
      <c r="CW295" s="1120" t="s">
        <v>1854</v>
      </c>
      <c r="CX295" s="1078" t="s">
        <v>1854</v>
      </c>
      <c r="CY295" s="1079" t="s">
        <v>1854</v>
      </c>
      <c r="CZ295" s="1079" t="s">
        <v>1854</v>
      </c>
      <c r="DA295" s="1079" t="s">
        <v>1854</v>
      </c>
      <c r="DB295" s="1120" t="s">
        <v>1854</v>
      </c>
      <c r="DC295" s="1079" t="s">
        <v>1854</v>
      </c>
      <c r="DD295" s="1079" t="s">
        <v>1854</v>
      </c>
      <c r="DE295" s="1079" t="s">
        <v>1854</v>
      </c>
      <c r="DF295" s="1079" t="s">
        <v>1854</v>
      </c>
      <c r="DG295" s="1120" t="s">
        <v>1854</v>
      </c>
      <c r="DH295" s="1078" t="s">
        <v>1854</v>
      </c>
      <c r="DI295" s="1079" t="s">
        <v>1854</v>
      </c>
      <c r="DJ295" s="1079" t="s">
        <v>1854</v>
      </c>
      <c r="DK295" s="1079" t="s">
        <v>1854</v>
      </c>
      <c r="DL295" s="1120" t="s">
        <v>1854</v>
      </c>
      <c r="DM295" s="1124" t="s">
        <v>1854</v>
      </c>
      <c r="DN295" s="1125" t="s">
        <v>1854</v>
      </c>
      <c r="DO295" s="1125" t="s">
        <v>1854</v>
      </c>
      <c r="DP295" s="1126" t="s">
        <v>1854</v>
      </c>
      <c r="DQ295" s="1125" t="s">
        <v>1854</v>
      </c>
      <c r="DR295" s="1125" t="s">
        <v>1854</v>
      </c>
      <c r="DS295" s="1125" t="s">
        <v>1854</v>
      </c>
      <c r="DT295" s="1126" t="s">
        <v>1854</v>
      </c>
      <c r="DU295" s="1122" t="s">
        <v>1854</v>
      </c>
      <c r="DV295" s="1127">
        <v>1</v>
      </c>
      <c r="DW295" s="1128" t="s">
        <v>1854</v>
      </c>
    </row>
    <row r="296" spans="1:127" s="399" customFormat="1" ht="15.75" customHeight="1">
      <c r="A296" s="1100" t="s">
        <v>996</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3084</v>
      </c>
      <c r="V296" s="1102" t="s">
        <v>3085</v>
      </c>
      <c r="W296" s="1102" t="s">
        <v>3008</v>
      </c>
      <c r="X296" s="1103" t="s">
        <v>3086</v>
      </c>
      <c r="Y296" s="1104" t="s">
        <v>2176</v>
      </c>
      <c r="Z296" s="1105" t="s">
        <v>3087</v>
      </c>
      <c r="AA296" s="1106" t="s">
        <v>1854</v>
      </c>
      <c r="AB296" s="1107" t="s">
        <v>1854</v>
      </c>
      <c r="AC296" s="1107" t="s">
        <v>1854</v>
      </c>
      <c r="AD296" s="1107" t="s">
        <v>1854</v>
      </c>
      <c r="AE296" s="1107">
        <v>1</v>
      </c>
      <c r="AF296" s="1107" t="s">
        <v>1854</v>
      </c>
      <c r="AG296" s="1107" t="s">
        <v>1854</v>
      </c>
      <c r="AH296" s="1107" t="s">
        <v>1854</v>
      </c>
      <c r="AI296" s="1108">
        <f t="shared" si="4"/>
        <v>1</v>
      </c>
      <c r="AJ296" s="1109" t="s">
        <v>986</v>
      </c>
      <c r="AK296" s="1109" t="s">
        <v>964</v>
      </c>
      <c r="AL296" s="1109" t="s">
        <v>965</v>
      </c>
      <c r="AM296" s="1110" t="s">
        <v>3088</v>
      </c>
      <c r="AN296" s="1021" t="s">
        <v>269</v>
      </c>
      <c r="AO296" s="1021" t="s">
        <v>3089</v>
      </c>
      <c r="AP296" s="1278">
        <v>2</v>
      </c>
      <c r="AQ296" s="1079" t="s">
        <v>977</v>
      </c>
      <c r="AR296" s="1112" t="s">
        <v>1854</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996</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3090</v>
      </c>
      <c r="V297" s="1102" t="s">
        <v>3085</v>
      </c>
      <c r="W297" s="1102" t="s">
        <v>3008</v>
      </c>
      <c r="X297" s="1103" t="s">
        <v>3091</v>
      </c>
      <c r="Y297" s="1104" t="s">
        <v>3092</v>
      </c>
      <c r="Z297" s="1105" t="s">
        <v>3093</v>
      </c>
      <c r="AA297" s="1106" t="s">
        <v>1854</v>
      </c>
      <c r="AB297" s="1107" t="s">
        <v>1854</v>
      </c>
      <c r="AC297" s="1107" t="s">
        <v>1854</v>
      </c>
      <c r="AD297" s="1107" t="s">
        <v>1854</v>
      </c>
      <c r="AE297" s="1107">
        <v>1</v>
      </c>
      <c r="AF297" s="1107" t="s">
        <v>1854</v>
      </c>
      <c r="AG297" s="1107" t="s">
        <v>1854</v>
      </c>
      <c r="AH297" s="1107" t="s">
        <v>1854</v>
      </c>
      <c r="AI297" s="1108">
        <f t="shared" si="4"/>
        <v>1</v>
      </c>
      <c r="AJ297" s="1109" t="s">
        <v>963</v>
      </c>
      <c r="AK297" s="1109" t="s">
        <v>4758</v>
      </c>
      <c r="AL297" s="1109" t="s">
        <v>4758</v>
      </c>
      <c r="AM297" s="1110" t="s">
        <v>3094</v>
      </c>
      <c r="AN297" s="1021" t="s">
        <v>269</v>
      </c>
      <c r="AO297" s="1021" t="s">
        <v>3095</v>
      </c>
      <c r="AP297" s="1278">
        <v>0</v>
      </c>
      <c r="AQ297" s="1079" t="s">
        <v>966</v>
      </c>
      <c r="AR297" s="1112" t="s">
        <v>1854</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996</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3096</v>
      </c>
      <c r="V298" s="1102" t="s">
        <v>3097</v>
      </c>
      <c r="W298" s="1102" t="s">
        <v>3008</v>
      </c>
      <c r="X298" s="1103" t="s">
        <v>3098</v>
      </c>
      <c r="Y298" s="1104" t="s">
        <v>3099</v>
      </c>
      <c r="Z298" s="1105" t="s">
        <v>3100</v>
      </c>
      <c r="AA298" s="1106" t="s">
        <v>1854</v>
      </c>
      <c r="AB298" s="1107" t="s">
        <v>1854</v>
      </c>
      <c r="AC298" s="1107" t="s">
        <v>1854</v>
      </c>
      <c r="AD298" s="1107" t="s">
        <v>1854</v>
      </c>
      <c r="AE298" s="1107">
        <v>1</v>
      </c>
      <c r="AF298" s="1107" t="s">
        <v>1854</v>
      </c>
      <c r="AG298" s="1107" t="s">
        <v>1854</v>
      </c>
      <c r="AH298" s="1107" t="s">
        <v>1854</v>
      </c>
      <c r="AI298" s="1108">
        <f t="shared" si="4"/>
        <v>1</v>
      </c>
      <c r="AJ298" s="1109" t="s">
        <v>963</v>
      </c>
      <c r="AK298" s="1109" t="s">
        <v>4758</v>
      </c>
      <c r="AL298" s="1109" t="s">
        <v>4758</v>
      </c>
      <c r="AM298" s="1110" t="s">
        <v>3094</v>
      </c>
      <c r="AN298" s="1021" t="s">
        <v>269</v>
      </c>
      <c r="AO298" s="1021" t="s">
        <v>3101</v>
      </c>
      <c r="AP298" s="1278">
        <v>0</v>
      </c>
      <c r="AQ298" s="1079" t="s">
        <v>966</v>
      </c>
      <c r="AR298" s="1112" t="s">
        <v>1854</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996</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3102</v>
      </c>
      <c r="V299" s="1102" t="s">
        <v>2989</v>
      </c>
      <c r="W299" s="1102" t="s">
        <v>3008</v>
      </c>
      <c r="X299" s="1103" t="s">
        <v>3103</v>
      </c>
      <c r="Y299" s="1104" t="s">
        <v>3104</v>
      </c>
      <c r="Z299" s="1105" t="s">
        <v>3105</v>
      </c>
      <c r="AA299" s="1106" t="s">
        <v>1854</v>
      </c>
      <c r="AB299" s="1107">
        <v>1</v>
      </c>
      <c r="AC299" s="1107" t="s">
        <v>1854</v>
      </c>
      <c r="AD299" s="1107" t="s">
        <v>1854</v>
      </c>
      <c r="AE299" s="1107" t="s">
        <v>1854</v>
      </c>
      <c r="AF299" s="1107" t="s">
        <v>1854</v>
      </c>
      <c r="AG299" s="1107" t="s">
        <v>1854</v>
      </c>
      <c r="AH299" s="1107" t="s">
        <v>1854</v>
      </c>
      <c r="AI299" s="1108">
        <f t="shared" si="4"/>
        <v>1</v>
      </c>
      <c r="AJ299" s="1109" t="s">
        <v>974</v>
      </c>
      <c r="AK299" s="1109" t="s">
        <v>964</v>
      </c>
      <c r="AL299" s="1109" t="s">
        <v>965</v>
      </c>
      <c r="AM299" s="1110" t="s">
        <v>3106</v>
      </c>
      <c r="AN299" s="1021" t="s">
        <v>990</v>
      </c>
      <c r="AO299" s="1021" t="s">
        <v>3107</v>
      </c>
      <c r="AP299" s="1278">
        <v>0</v>
      </c>
      <c r="AQ299" s="1079" t="s">
        <v>966</v>
      </c>
      <c r="AR299" s="1112" t="s">
        <v>1854</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996</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3108</v>
      </c>
      <c r="V300" s="1102" t="s">
        <v>3109</v>
      </c>
      <c r="W300" s="1102" t="s">
        <v>3008</v>
      </c>
      <c r="X300" s="1103" t="s">
        <v>3110</v>
      </c>
      <c r="Y300" s="1104" t="s">
        <v>3111</v>
      </c>
      <c r="Z300" s="1105" t="s">
        <v>3112</v>
      </c>
      <c r="AA300" s="1106" t="s">
        <v>1854</v>
      </c>
      <c r="AB300" s="1107" t="s">
        <v>1854</v>
      </c>
      <c r="AC300" s="1107">
        <v>1</v>
      </c>
      <c r="AD300" s="1107" t="s">
        <v>1854</v>
      </c>
      <c r="AE300" s="1107" t="s">
        <v>1854</v>
      </c>
      <c r="AF300" s="1107" t="s">
        <v>1854</v>
      </c>
      <c r="AG300" s="1107" t="s">
        <v>1854</v>
      </c>
      <c r="AH300" s="1107" t="s">
        <v>1854</v>
      </c>
      <c r="AI300" s="1108">
        <f t="shared" si="4"/>
        <v>1</v>
      </c>
      <c r="AJ300" s="1109" t="s">
        <v>986</v>
      </c>
      <c r="AK300" s="1109" t="s">
        <v>964</v>
      </c>
      <c r="AL300" s="1109" t="s">
        <v>965</v>
      </c>
      <c r="AM300" s="1110" t="s">
        <v>3113</v>
      </c>
      <c r="AN300" s="1021" t="s">
        <v>1004</v>
      </c>
      <c r="AO300" s="1021" t="s">
        <v>3114</v>
      </c>
      <c r="AP300" s="1278">
        <v>0</v>
      </c>
      <c r="AQ300" s="1079" t="s">
        <v>966</v>
      </c>
      <c r="AR300" s="1112" t="s">
        <v>1854</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996</v>
      </c>
      <c r="B301" s="1060">
        <v>292</v>
      </c>
      <c r="C301" s="1021"/>
      <c r="D301" s="1021" t="s">
        <v>2011</v>
      </c>
      <c r="E301" s="1021"/>
      <c r="F301" s="1021"/>
      <c r="G301" s="1021"/>
      <c r="H301" s="1021"/>
      <c r="I301" s="1021"/>
      <c r="J301" s="1021"/>
      <c r="K301" s="1021"/>
      <c r="L301" s="1021"/>
      <c r="M301" s="1060"/>
      <c r="N301" s="1021"/>
      <c r="O301" s="1021"/>
      <c r="P301" s="1021"/>
      <c r="Q301" s="1021"/>
      <c r="R301" s="1021"/>
      <c r="S301" s="1021"/>
      <c r="T301" s="1022"/>
      <c r="U301" s="1101" t="s">
        <v>3115</v>
      </c>
      <c r="V301" s="1102" t="s">
        <v>3109</v>
      </c>
      <c r="W301" s="1102" t="s">
        <v>3008</v>
      </c>
      <c r="X301" s="1103" t="s">
        <v>3116</v>
      </c>
      <c r="Y301" s="1104" t="s">
        <v>3117</v>
      </c>
      <c r="Z301" s="1105" t="s">
        <v>3118</v>
      </c>
      <c r="AA301" s="1106" t="s">
        <v>1854</v>
      </c>
      <c r="AB301" s="1107">
        <v>0.5</v>
      </c>
      <c r="AC301" s="1107">
        <v>0.5</v>
      </c>
      <c r="AD301" s="1107" t="s">
        <v>1854</v>
      </c>
      <c r="AE301" s="1107" t="s">
        <v>1854</v>
      </c>
      <c r="AF301" s="1107" t="s">
        <v>1854</v>
      </c>
      <c r="AG301" s="1107" t="s">
        <v>1854</v>
      </c>
      <c r="AH301" s="1107" t="s">
        <v>1854</v>
      </c>
      <c r="AI301" s="1108">
        <f t="shared" si="4"/>
        <v>1</v>
      </c>
      <c r="AJ301" s="1109" t="s">
        <v>963</v>
      </c>
      <c r="AK301" s="1109" t="s">
        <v>4758</v>
      </c>
      <c r="AL301" s="1109" t="s">
        <v>4758</v>
      </c>
      <c r="AM301" s="1110" t="s">
        <v>3119</v>
      </c>
      <c r="AN301" s="1021" t="s">
        <v>1044</v>
      </c>
      <c r="AO301" s="1021" t="s">
        <v>3120</v>
      </c>
      <c r="AP301" s="1278">
        <v>0</v>
      </c>
      <c r="AQ301" s="1079" t="s">
        <v>966</v>
      </c>
      <c r="AR301" s="1112" t="s">
        <v>1854</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996</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3121</v>
      </c>
      <c r="V302" s="1102" t="s">
        <v>3109</v>
      </c>
      <c r="W302" s="1102" t="s">
        <v>3008</v>
      </c>
      <c r="X302" s="1103" t="s">
        <v>3122</v>
      </c>
      <c r="Y302" s="1104" t="s">
        <v>3123</v>
      </c>
      <c r="Z302" s="1105" t="s">
        <v>3124</v>
      </c>
      <c r="AA302" s="1106" t="s">
        <v>1854</v>
      </c>
      <c r="AB302" s="1107">
        <v>0.5</v>
      </c>
      <c r="AC302" s="1107">
        <v>0.5</v>
      </c>
      <c r="AD302" s="1107" t="s">
        <v>1854</v>
      </c>
      <c r="AE302" s="1107" t="s">
        <v>1854</v>
      </c>
      <c r="AF302" s="1107" t="s">
        <v>1854</v>
      </c>
      <c r="AG302" s="1107" t="s">
        <v>1854</v>
      </c>
      <c r="AH302" s="1107" t="s">
        <v>1854</v>
      </c>
      <c r="AI302" s="1108">
        <f t="shared" si="4"/>
        <v>1</v>
      </c>
      <c r="AJ302" s="1109" t="s">
        <v>963</v>
      </c>
      <c r="AK302" s="1109" t="s">
        <v>4758</v>
      </c>
      <c r="AL302" s="1109" t="s">
        <v>4758</v>
      </c>
      <c r="AM302" s="1110" t="s">
        <v>2219</v>
      </c>
      <c r="AN302" s="1021" t="s">
        <v>269</v>
      </c>
      <c r="AO302" s="1021" t="s">
        <v>3125</v>
      </c>
      <c r="AP302" s="1278">
        <v>0</v>
      </c>
      <c r="AQ302" s="1079" t="s">
        <v>966</v>
      </c>
      <c r="AR302" s="1112" t="s">
        <v>1854</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996</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3126</v>
      </c>
      <c r="V303" s="1102" t="s">
        <v>3127</v>
      </c>
      <c r="W303" s="1102" t="s">
        <v>2990</v>
      </c>
      <c r="X303" s="1103" t="s">
        <v>3128</v>
      </c>
      <c r="Y303" s="1104" t="s">
        <v>130</v>
      </c>
      <c r="Z303" s="1105" t="s">
        <v>3129</v>
      </c>
      <c r="AA303" s="1106" t="s">
        <v>1854</v>
      </c>
      <c r="AB303" s="1107">
        <v>1</v>
      </c>
      <c r="AC303" s="1107" t="s">
        <v>1854</v>
      </c>
      <c r="AD303" s="1107" t="s">
        <v>1854</v>
      </c>
      <c r="AE303" s="1107" t="s">
        <v>1854</v>
      </c>
      <c r="AF303" s="1107" t="s">
        <v>1854</v>
      </c>
      <c r="AG303" s="1107" t="s">
        <v>1854</v>
      </c>
      <c r="AH303" s="1107" t="s">
        <v>1854</v>
      </c>
      <c r="AI303" s="1108">
        <f t="shared" si="4"/>
        <v>1</v>
      </c>
      <c r="AJ303" s="1109" t="s">
        <v>986</v>
      </c>
      <c r="AK303" s="1109" t="s">
        <v>964</v>
      </c>
      <c r="AL303" s="1109" t="s">
        <v>965</v>
      </c>
      <c r="AM303" s="1110" t="s">
        <v>3130</v>
      </c>
      <c r="AN303" s="1021" t="s">
        <v>4697</v>
      </c>
      <c r="AO303" s="1021" t="s">
        <v>4698</v>
      </c>
      <c r="AP303" s="1311">
        <v>0</v>
      </c>
      <c r="AQ303" s="1079" t="s">
        <v>977</v>
      </c>
      <c r="AR303" s="1112" t="s">
        <v>130</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961</v>
      </c>
      <c r="CE303" s="1122" t="s">
        <v>961</v>
      </c>
      <c r="CF303" s="1122" t="s">
        <v>961</v>
      </c>
      <c r="CG303" s="1122" t="s">
        <v>961</v>
      </c>
      <c r="CH303" s="1123" t="s">
        <v>961</v>
      </c>
      <c r="CI303" s="1152" t="s">
        <v>1854</v>
      </c>
      <c r="CJ303" s="1153" t="s">
        <v>1854</v>
      </c>
      <c r="CK303" s="1153" t="s">
        <v>1854</v>
      </c>
      <c r="CL303" s="1153" t="s">
        <v>1854</v>
      </c>
      <c r="CM303" s="1156" t="s">
        <v>1854</v>
      </c>
      <c r="CN303" s="1152">
        <v>1.5798611111111114E-2</v>
      </c>
      <c r="CO303" s="1153">
        <v>1.5798611111111114E-2</v>
      </c>
      <c r="CP303" s="1153">
        <v>1.5798611111111114E-2</v>
      </c>
      <c r="CQ303" s="1153">
        <v>1.5798611111111114E-2</v>
      </c>
      <c r="CR303" s="1156">
        <v>1.5798611111111114E-2</v>
      </c>
      <c r="CS303" s="1152" t="s">
        <v>1854</v>
      </c>
      <c r="CT303" s="1153" t="s">
        <v>1854</v>
      </c>
      <c r="CU303" s="1153" t="s">
        <v>1854</v>
      </c>
      <c r="CV303" s="1153" t="s">
        <v>1854</v>
      </c>
      <c r="CW303" s="1156" t="s">
        <v>1854</v>
      </c>
      <c r="CX303" s="1152" t="s">
        <v>1854</v>
      </c>
      <c r="CY303" s="1153" t="s">
        <v>1854</v>
      </c>
      <c r="CZ303" s="1153" t="s">
        <v>1854</v>
      </c>
      <c r="DA303" s="1153" t="s">
        <v>1854</v>
      </c>
      <c r="DB303" s="1156" t="s">
        <v>1854</v>
      </c>
      <c r="DC303" s="1153">
        <v>2.430555555555556E-3</v>
      </c>
      <c r="DD303" s="1153">
        <v>2.1759259259259258E-3</v>
      </c>
      <c r="DE303" s="1153">
        <v>1.9097222222222226E-3</v>
      </c>
      <c r="DF303" s="1153">
        <v>1.6550925925925928E-3</v>
      </c>
      <c r="DG303" s="1156">
        <v>1.3888888888888887E-3</v>
      </c>
      <c r="DH303" s="1152" t="s">
        <v>1854</v>
      </c>
      <c r="DI303" s="1153" t="s">
        <v>1854</v>
      </c>
      <c r="DJ303" s="1153" t="s">
        <v>1854</v>
      </c>
      <c r="DK303" s="1153" t="s">
        <v>1854</v>
      </c>
      <c r="DL303" s="1156" t="s">
        <v>1854</v>
      </c>
      <c r="DM303" s="1124">
        <v>-0.24399999999999999</v>
      </c>
      <c r="DN303" s="1125" t="s">
        <v>1854</v>
      </c>
      <c r="DO303" s="1125" t="s">
        <v>1854</v>
      </c>
      <c r="DP303" s="1126" t="s">
        <v>1854</v>
      </c>
      <c r="DQ303" s="1125">
        <v>0.24399999999999999</v>
      </c>
      <c r="DR303" s="1125" t="s">
        <v>1854</v>
      </c>
      <c r="DS303" s="1125" t="s">
        <v>1854</v>
      </c>
      <c r="DT303" s="1126" t="s">
        <v>1854</v>
      </c>
      <c r="DU303" s="1122" t="s">
        <v>1854</v>
      </c>
      <c r="DV303" s="1127">
        <v>1</v>
      </c>
      <c r="DW303" s="1128" t="s">
        <v>1854</v>
      </c>
    </row>
    <row r="304" spans="1:127" s="399" customFormat="1" ht="15.75" customHeight="1">
      <c r="A304" s="1100" t="s">
        <v>996</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3132</v>
      </c>
      <c r="V304" s="1102" t="s">
        <v>3127</v>
      </c>
      <c r="W304" s="1102" t="s">
        <v>2990</v>
      </c>
      <c r="X304" s="1103" t="s">
        <v>3133</v>
      </c>
      <c r="Y304" s="1104" t="s">
        <v>687</v>
      </c>
      <c r="Z304" s="1105" t="s">
        <v>3134</v>
      </c>
      <c r="AA304" s="1106" t="s">
        <v>1854</v>
      </c>
      <c r="AB304" s="1107" t="s">
        <v>1854</v>
      </c>
      <c r="AC304" s="1107">
        <v>1</v>
      </c>
      <c r="AD304" s="1107" t="s">
        <v>1854</v>
      </c>
      <c r="AE304" s="1107" t="s">
        <v>1854</v>
      </c>
      <c r="AF304" s="1107" t="s">
        <v>1854</v>
      </c>
      <c r="AG304" s="1107" t="s">
        <v>1854</v>
      </c>
      <c r="AH304" s="1107" t="s">
        <v>1854</v>
      </c>
      <c r="AI304" s="1108">
        <f t="shared" si="4"/>
        <v>1</v>
      </c>
      <c r="AJ304" s="1109" t="s">
        <v>986</v>
      </c>
      <c r="AK304" s="1109" t="s">
        <v>964</v>
      </c>
      <c r="AL304" s="1109" t="s">
        <v>965</v>
      </c>
      <c r="AM304" s="1110" t="s">
        <v>3113</v>
      </c>
      <c r="AN304" s="1021" t="s">
        <v>2090</v>
      </c>
      <c r="AO304" s="1021" t="s">
        <v>4405</v>
      </c>
      <c r="AP304" s="1311">
        <v>2</v>
      </c>
      <c r="AQ304" s="1079" t="s">
        <v>977</v>
      </c>
      <c r="AR304" s="1112" t="s">
        <v>687</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961</v>
      </c>
      <c r="CE304" s="1122" t="s">
        <v>961</v>
      </c>
      <c r="CF304" s="1122" t="s">
        <v>961</v>
      </c>
      <c r="CG304" s="1122" t="s">
        <v>961</v>
      </c>
      <c r="CH304" s="1123" t="s">
        <v>961</v>
      </c>
      <c r="CI304" s="1078" t="s">
        <v>1854</v>
      </c>
      <c r="CJ304" s="1079" t="s">
        <v>1854</v>
      </c>
      <c r="CK304" s="1079" t="s">
        <v>1854</v>
      </c>
      <c r="CL304" s="1079" t="s">
        <v>1854</v>
      </c>
      <c r="CM304" s="1120" t="s">
        <v>1854</v>
      </c>
      <c r="CN304" s="1078">
        <v>3.35</v>
      </c>
      <c r="CO304" s="1079">
        <v>3.35</v>
      </c>
      <c r="CP304" s="1079">
        <v>3.35</v>
      </c>
      <c r="CQ304" s="1079">
        <v>3.35</v>
      </c>
      <c r="CR304" s="1120">
        <v>3.35</v>
      </c>
      <c r="CS304" s="1078" t="s">
        <v>1854</v>
      </c>
      <c r="CT304" s="1079" t="s">
        <v>1854</v>
      </c>
      <c r="CU304" s="1079" t="s">
        <v>1854</v>
      </c>
      <c r="CV304" s="1079" t="s">
        <v>1854</v>
      </c>
      <c r="CW304" s="1120" t="s">
        <v>1854</v>
      </c>
      <c r="CX304" s="1078" t="s">
        <v>1854</v>
      </c>
      <c r="CY304" s="1079" t="s">
        <v>1854</v>
      </c>
      <c r="CZ304" s="1079" t="s">
        <v>1854</v>
      </c>
      <c r="DA304" s="1079" t="s">
        <v>1854</v>
      </c>
      <c r="DB304" s="1120" t="s">
        <v>1854</v>
      </c>
      <c r="DC304" s="1079">
        <v>1.38</v>
      </c>
      <c r="DD304" s="1079">
        <v>1.33</v>
      </c>
      <c r="DE304" s="1079">
        <v>1.28</v>
      </c>
      <c r="DF304" s="1079">
        <v>1.1399999999999999</v>
      </c>
      <c r="DG304" s="1120">
        <v>1.04</v>
      </c>
      <c r="DH304" s="1078" t="s">
        <v>1854</v>
      </c>
      <c r="DI304" s="1079" t="s">
        <v>1854</v>
      </c>
      <c r="DJ304" s="1079" t="s">
        <v>1854</v>
      </c>
      <c r="DK304" s="1079" t="s">
        <v>1854</v>
      </c>
      <c r="DL304" s="1120" t="s">
        <v>1854</v>
      </c>
      <c r="DM304" s="1124">
        <v>-5.5570000000000004</v>
      </c>
      <c r="DN304" s="1125" t="s">
        <v>1854</v>
      </c>
      <c r="DO304" s="1125" t="s">
        <v>1854</v>
      </c>
      <c r="DP304" s="1126" t="s">
        <v>1854</v>
      </c>
      <c r="DQ304" s="1125">
        <v>5.5570000000000004</v>
      </c>
      <c r="DR304" s="1125" t="s">
        <v>1854</v>
      </c>
      <c r="DS304" s="1125" t="s">
        <v>1854</v>
      </c>
      <c r="DT304" s="1126" t="s">
        <v>1854</v>
      </c>
      <c r="DU304" s="1122" t="s">
        <v>1854</v>
      </c>
      <c r="DV304" s="1127">
        <v>1</v>
      </c>
      <c r="DW304" s="1128" t="s">
        <v>1854</v>
      </c>
    </row>
    <row r="305" spans="1:127" s="399" customFormat="1" ht="15.75" customHeight="1">
      <c r="A305" s="1100" t="s">
        <v>996</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3136</v>
      </c>
      <c r="V305" s="1102" t="s">
        <v>3127</v>
      </c>
      <c r="W305" s="1102" t="s">
        <v>2990</v>
      </c>
      <c r="X305" s="1103" t="s">
        <v>3137</v>
      </c>
      <c r="Y305" s="1104" t="s">
        <v>691</v>
      </c>
      <c r="Z305" s="1105" t="s">
        <v>3138</v>
      </c>
      <c r="AA305" s="1106" t="s">
        <v>1854</v>
      </c>
      <c r="AB305" s="1107" t="s">
        <v>1854</v>
      </c>
      <c r="AC305" s="1107">
        <v>1</v>
      </c>
      <c r="AD305" s="1107" t="s">
        <v>1854</v>
      </c>
      <c r="AE305" s="1107" t="s">
        <v>1854</v>
      </c>
      <c r="AF305" s="1107" t="s">
        <v>1854</v>
      </c>
      <c r="AG305" s="1107" t="s">
        <v>1854</v>
      </c>
      <c r="AH305" s="1107" t="s">
        <v>1854</v>
      </c>
      <c r="AI305" s="1108">
        <f t="shared" si="4"/>
        <v>1</v>
      </c>
      <c r="AJ305" s="1109" t="s">
        <v>986</v>
      </c>
      <c r="AK305" s="1109" t="s">
        <v>964</v>
      </c>
      <c r="AL305" s="1109" t="s">
        <v>965</v>
      </c>
      <c r="AM305" s="1110" t="s">
        <v>3139</v>
      </c>
      <c r="AN305" s="1021" t="s">
        <v>2090</v>
      </c>
      <c r="AO305" s="1021" t="s">
        <v>4714</v>
      </c>
      <c r="AP305" s="1311">
        <v>2</v>
      </c>
      <c r="AQ305" s="1079" t="s">
        <v>977</v>
      </c>
      <c r="AR305" s="1112" t="s">
        <v>691</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961</v>
      </c>
      <c r="CE305" s="1122" t="s">
        <v>961</v>
      </c>
      <c r="CF305" s="1122" t="s">
        <v>961</v>
      </c>
      <c r="CG305" s="1122" t="s">
        <v>961</v>
      </c>
      <c r="CH305" s="1123" t="s">
        <v>961</v>
      </c>
      <c r="CI305" s="1078" t="s">
        <v>1854</v>
      </c>
      <c r="CJ305" s="1079" t="s">
        <v>1854</v>
      </c>
      <c r="CK305" s="1079" t="s">
        <v>1854</v>
      </c>
      <c r="CL305" s="1079" t="s">
        <v>1854</v>
      </c>
      <c r="CM305" s="1120" t="s">
        <v>1854</v>
      </c>
      <c r="CN305" s="1078">
        <v>49.01</v>
      </c>
      <c r="CO305" s="1079">
        <v>49.01</v>
      </c>
      <c r="CP305" s="1079">
        <v>49.01</v>
      </c>
      <c r="CQ305" s="1079">
        <v>49.01</v>
      </c>
      <c r="CR305" s="1120">
        <v>49.01</v>
      </c>
      <c r="CS305" s="1078" t="s">
        <v>1854</v>
      </c>
      <c r="CT305" s="1079" t="s">
        <v>1854</v>
      </c>
      <c r="CU305" s="1079" t="s">
        <v>1854</v>
      </c>
      <c r="CV305" s="1079" t="s">
        <v>1854</v>
      </c>
      <c r="CW305" s="1120" t="s">
        <v>1854</v>
      </c>
      <c r="CX305" s="1078" t="s">
        <v>1854</v>
      </c>
      <c r="CY305" s="1079" t="s">
        <v>1854</v>
      </c>
      <c r="CZ305" s="1079" t="s">
        <v>1854</v>
      </c>
      <c r="DA305" s="1079" t="s">
        <v>1854</v>
      </c>
      <c r="DB305" s="1120" t="s">
        <v>1854</v>
      </c>
      <c r="DC305" s="1079">
        <v>18.57</v>
      </c>
      <c r="DD305" s="1079">
        <v>17.8</v>
      </c>
      <c r="DE305" s="1079">
        <v>17.07</v>
      </c>
      <c r="DF305" s="1079">
        <v>16.47</v>
      </c>
      <c r="DG305" s="1120">
        <v>13.57</v>
      </c>
      <c r="DH305" s="1078" t="s">
        <v>1854</v>
      </c>
      <c r="DI305" s="1079" t="s">
        <v>1854</v>
      </c>
      <c r="DJ305" s="1079" t="s">
        <v>1854</v>
      </c>
      <c r="DK305" s="1079" t="s">
        <v>1854</v>
      </c>
      <c r="DL305" s="1120" t="s">
        <v>1854</v>
      </c>
      <c r="DM305" s="1124">
        <v>-0.315</v>
      </c>
      <c r="DN305" s="1125" t="s">
        <v>1854</v>
      </c>
      <c r="DO305" s="1125" t="s">
        <v>1854</v>
      </c>
      <c r="DP305" s="1126" t="s">
        <v>1854</v>
      </c>
      <c r="DQ305" s="1125">
        <v>0.27</v>
      </c>
      <c r="DR305" s="1125" t="s">
        <v>1854</v>
      </c>
      <c r="DS305" s="1125" t="s">
        <v>1854</v>
      </c>
      <c r="DT305" s="1126" t="s">
        <v>1854</v>
      </c>
      <c r="DU305" s="1122" t="s">
        <v>1854</v>
      </c>
      <c r="DV305" s="1127">
        <v>1</v>
      </c>
      <c r="DW305" s="1128" t="s">
        <v>1854</v>
      </c>
    </row>
    <row r="306" spans="1:127" s="399" customFormat="1" ht="15.75" customHeight="1">
      <c r="A306" s="1100" t="s">
        <v>996</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3141</v>
      </c>
      <c r="V306" s="1102" t="s">
        <v>3127</v>
      </c>
      <c r="W306" s="1102" t="s">
        <v>3008</v>
      </c>
      <c r="X306" s="1103" t="s">
        <v>3142</v>
      </c>
      <c r="Y306" s="1104" t="s">
        <v>491</v>
      </c>
      <c r="Z306" s="1105" t="s">
        <v>3143</v>
      </c>
      <c r="AA306" s="1106">
        <v>1</v>
      </c>
      <c r="AB306" s="1107" t="s">
        <v>1854</v>
      </c>
      <c r="AC306" s="1107" t="s">
        <v>1854</v>
      </c>
      <c r="AD306" s="1107" t="s">
        <v>1854</v>
      </c>
      <c r="AE306" s="1107" t="s">
        <v>1854</v>
      </c>
      <c r="AF306" s="1107" t="s">
        <v>1854</v>
      </c>
      <c r="AG306" s="1107" t="s">
        <v>1854</v>
      </c>
      <c r="AH306" s="1107" t="s">
        <v>1854</v>
      </c>
      <c r="AI306" s="1108">
        <f t="shared" si="4"/>
        <v>1</v>
      </c>
      <c r="AJ306" s="1109" t="s">
        <v>963</v>
      </c>
      <c r="AK306" s="1109" t="s">
        <v>4758</v>
      </c>
      <c r="AL306" s="1109" t="s">
        <v>4758</v>
      </c>
      <c r="AM306" s="1110" t="s">
        <v>3144</v>
      </c>
      <c r="AN306" s="1021" t="s">
        <v>269</v>
      </c>
      <c r="AO306" s="1021" t="s">
        <v>4700</v>
      </c>
      <c r="AP306" s="1311">
        <v>1</v>
      </c>
      <c r="AQ306" s="1079" t="s">
        <v>977</v>
      </c>
      <c r="AR306" s="1112" t="s">
        <v>491</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1854</v>
      </c>
      <c r="CE306" s="1122" t="s">
        <v>1854</v>
      </c>
      <c r="CF306" s="1122" t="s">
        <v>1854</v>
      </c>
      <c r="CG306" s="1122" t="s">
        <v>1854</v>
      </c>
      <c r="CH306" s="1123" t="s">
        <v>1854</v>
      </c>
      <c r="CI306" s="1078" t="s">
        <v>1854</v>
      </c>
      <c r="CJ306" s="1079" t="s">
        <v>1854</v>
      </c>
      <c r="CK306" s="1079" t="s">
        <v>1854</v>
      </c>
      <c r="CL306" s="1079" t="s">
        <v>1854</v>
      </c>
      <c r="CM306" s="1120" t="s">
        <v>1854</v>
      </c>
      <c r="CN306" s="1078" t="s">
        <v>1854</v>
      </c>
      <c r="CO306" s="1079" t="s">
        <v>1854</v>
      </c>
      <c r="CP306" s="1079" t="s">
        <v>1854</v>
      </c>
      <c r="CQ306" s="1079" t="s">
        <v>1854</v>
      </c>
      <c r="CR306" s="1120" t="s">
        <v>1854</v>
      </c>
      <c r="CS306" s="1078" t="s">
        <v>1854</v>
      </c>
      <c r="CT306" s="1079" t="s">
        <v>1854</v>
      </c>
      <c r="CU306" s="1079" t="s">
        <v>1854</v>
      </c>
      <c r="CV306" s="1079" t="s">
        <v>1854</v>
      </c>
      <c r="CW306" s="1120" t="s">
        <v>1854</v>
      </c>
      <c r="CX306" s="1078" t="s">
        <v>1854</v>
      </c>
      <c r="CY306" s="1079" t="s">
        <v>1854</v>
      </c>
      <c r="CZ306" s="1079" t="s">
        <v>1854</v>
      </c>
      <c r="DA306" s="1079" t="s">
        <v>1854</v>
      </c>
      <c r="DB306" s="1120" t="s">
        <v>1854</v>
      </c>
      <c r="DC306" s="1079" t="s">
        <v>1854</v>
      </c>
      <c r="DD306" s="1079" t="s">
        <v>1854</v>
      </c>
      <c r="DE306" s="1079" t="s">
        <v>1854</v>
      </c>
      <c r="DF306" s="1079" t="s">
        <v>1854</v>
      </c>
      <c r="DG306" s="1120" t="s">
        <v>1854</v>
      </c>
      <c r="DH306" s="1078" t="s">
        <v>1854</v>
      </c>
      <c r="DI306" s="1079" t="s">
        <v>1854</v>
      </c>
      <c r="DJ306" s="1079" t="s">
        <v>1854</v>
      </c>
      <c r="DK306" s="1079" t="s">
        <v>1854</v>
      </c>
      <c r="DL306" s="1120" t="s">
        <v>1854</v>
      </c>
      <c r="DM306" s="1124" t="s">
        <v>1854</v>
      </c>
      <c r="DN306" s="1125" t="s">
        <v>1854</v>
      </c>
      <c r="DO306" s="1125" t="s">
        <v>1854</v>
      </c>
      <c r="DP306" s="1126" t="s">
        <v>1854</v>
      </c>
      <c r="DQ306" s="1125" t="s">
        <v>1854</v>
      </c>
      <c r="DR306" s="1125" t="s">
        <v>1854</v>
      </c>
      <c r="DS306" s="1125" t="s">
        <v>1854</v>
      </c>
      <c r="DT306" s="1126" t="s">
        <v>1854</v>
      </c>
      <c r="DU306" s="1122" t="s">
        <v>1854</v>
      </c>
      <c r="DV306" s="1127">
        <v>1</v>
      </c>
      <c r="DW306" s="1128" t="s">
        <v>1854</v>
      </c>
    </row>
    <row r="307" spans="1:127" s="399" customFormat="1" ht="15.75" customHeight="1">
      <c r="A307" s="1100" t="s">
        <v>996</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3146</v>
      </c>
      <c r="V307" s="1102" t="s">
        <v>3127</v>
      </c>
      <c r="W307" s="1102" t="s">
        <v>3008</v>
      </c>
      <c r="X307" s="1103" t="s">
        <v>3147</v>
      </c>
      <c r="Y307" s="1104" t="s">
        <v>794</v>
      </c>
      <c r="Z307" s="1105" t="s">
        <v>3148</v>
      </c>
      <c r="AA307" s="1106" t="s">
        <v>1854</v>
      </c>
      <c r="AB307" s="1107" t="s">
        <v>1854</v>
      </c>
      <c r="AC307" s="1107">
        <v>1</v>
      </c>
      <c r="AD307" s="1107" t="s">
        <v>1854</v>
      </c>
      <c r="AE307" s="1107" t="s">
        <v>1854</v>
      </c>
      <c r="AF307" s="1107" t="s">
        <v>1854</v>
      </c>
      <c r="AG307" s="1107" t="s">
        <v>1854</v>
      </c>
      <c r="AH307" s="1107" t="s">
        <v>1854</v>
      </c>
      <c r="AI307" s="1108">
        <f t="shared" si="4"/>
        <v>1</v>
      </c>
      <c r="AJ307" s="1109" t="s">
        <v>963</v>
      </c>
      <c r="AK307" s="1109" t="s">
        <v>4758</v>
      </c>
      <c r="AL307" s="1109" t="s">
        <v>4758</v>
      </c>
      <c r="AM307" s="1110" t="s">
        <v>3144</v>
      </c>
      <c r="AN307" s="1021" t="s">
        <v>269</v>
      </c>
      <c r="AO307" s="1021" t="s">
        <v>4700</v>
      </c>
      <c r="AP307" s="1311">
        <v>2</v>
      </c>
      <c r="AQ307" s="1079" t="s">
        <v>977</v>
      </c>
      <c r="AR307" s="1112" t="s">
        <v>794</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1854</v>
      </c>
      <c r="CE307" s="1122" t="s">
        <v>1854</v>
      </c>
      <c r="CF307" s="1122" t="s">
        <v>1854</v>
      </c>
      <c r="CG307" s="1122" t="s">
        <v>1854</v>
      </c>
      <c r="CH307" s="1123" t="s">
        <v>1854</v>
      </c>
      <c r="CI307" s="1078" t="s">
        <v>1854</v>
      </c>
      <c r="CJ307" s="1079" t="s">
        <v>1854</v>
      </c>
      <c r="CK307" s="1079" t="s">
        <v>1854</v>
      </c>
      <c r="CL307" s="1079" t="s">
        <v>1854</v>
      </c>
      <c r="CM307" s="1120" t="s">
        <v>1854</v>
      </c>
      <c r="CN307" s="1078" t="s">
        <v>1854</v>
      </c>
      <c r="CO307" s="1079" t="s">
        <v>1854</v>
      </c>
      <c r="CP307" s="1079" t="s">
        <v>1854</v>
      </c>
      <c r="CQ307" s="1079" t="s">
        <v>1854</v>
      </c>
      <c r="CR307" s="1120" t="s">
        <v>1854</v>
      </c>
      <c r="CS307" s="1078" t="s">
        <v>1854</v>
      </c>
      <c r="CT307" s="1079" t="s">
        <v>1854</v>
      </c>
      <c r="CU307" s="1079" t="s">
        <v>1854</v>
      </c>
      <c r="CV307" s="1079" t="s">
        <v>1854</v>
      </c>
      <c r="CW307" s="1120" t="s">
        <v>1854</v>
      </c>
      <c r="CX307" s="1078" t="s">
        <v>1854</v>
      </c>
      <c r="CY307" s="1079" t="s">
        <v>1854</v>
      </c>
      <c r="CZ307" s="1079" t="s">
        <v>1854</v>
      </c>
      <c r="DA307" s="1079" t="s">
        <v>1854</v>
      </c>
      <c r="DB307" s="1120" t="s">
        <v>1854</v>
      </c>
      <c r="DC307" s="1079" t="s">
        <v>1854</v>
      </c>
      <c r="DD307" s="1079" t="s">
        <v>1854</v>
      </c>
      <c r="DE307" s="1079" t="s">
        <v>1854</v>
      </c>
      <c r="DF307" s="1079" t="s">
        <v>1854</v>
      </c>
      <c r="DG307" s="1120" t="s">
        <v>1854</v>
      </c>
      <c r="DH307" s="1078" t="s">
        <v>1854</v>
      </c>
      <c r="DI307" s="1079" t="s">
        <v>1854</v>
      </c>
      <c r="DJ307" s="1079" t="s">
        <v>1854</v>
      </c>
      <c r="DK307" s="1079" t="s">
        <v>1854</v>
      </c>
      <c r="DL307" s="1120" t="s">
        <v>1854</v>
      </c>
      <c r="DM307" s="1124" t="s">
        <v>1854</v>
      </c>
      <c r="DN307" s="1125" t="s">
        <v>1854</v>
      </c>
      <c r="DO307" s="1125" t="s">
        <v>1854</v>
      </c>
      <c r="DP307" s="1126" t="s">
        <v>1854</v>
      </c>
      <c r="DQ307" s="1125" t="s">
        <v>1854</v>
      </c>
      <c r="DR307" s="1125" t="s">
        <v>1854</v>
      </c>
      <c r="DS307" s="1125" t="s">
        <v>1854</v>
      </c>
      <c r="DT307" s="1126" t="s">
        <v>1854</v>
      </c>
      <c r="DU307" s="1122" t="s">
        <v>1854</v>
      </c>
      <c r="DV307" s="1127">
        <v>1</v>
      </c>
      <c r="DW307" s="1128" t="s">
        <v>1854</v>
      </c>
    </row>
    <row r="308" spans="1:127" s="399" customFormat="1" ht="15.75" customHeight="1">
      <c r="A308" s="1100" t="s">
        <v>996</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3150</v>
      </c>
      <c r="V308" s="1102" t="s">
        <v>3127</v>
      </c>
      <c r="W308" s="1102" t="s">
        <v>2990</v>
      </c>
      <c r="X308" s="1103" t="s">
        <v>3151</v>
      </c>
      <c r="Y308" s="1104" t="s">
        <v>154</v>
      </c>
      <c r="Z308" s="1105" t="s">
        <v>3152</v>
      </c>
      <c r="AA308" s="1106" t="s">
        <v>1854</v>
      </c>
      <c r="AB308" s="1107">
        <v>1</v>
      </c>
      <c r="AC308" s="1107" t="s">
        <v>1854</v>
      </c>
      <c r="AD308" s="1107" t="s">
        <v>1854</v>
      </c>
      <c r="AE308" s="1107" t="s">
        <v>1854</v>
      </c>
      <c r="AF308" s="1107" t="s">
        <v>1854</v>
      </c>
      <c r="AG308" s="1107" t="s">
        <v>1854</v>
      </c>
      <c r="AH308" s="1107" t="s">
        <v>1854</v>
      </c>
      <c r="AI308" s="1108">
        <f t="shared" si="4"/>
        <v>1</v>
      </c>
      <c r="AJ308" s="1109" t="s">
        <v>986</v>
      </c>
      <c r="AK308" s="1109" t="s">
        <v>964</v>
      </c>
      <c r="AL308" s="1109" t="s">
        <v>965</v>
      </c>
      <c r="AM308" s="1110" t="s">
        <v>3153</v>
      </c>
      <c r="AN308" s="1021" t="s">
        <v>2090</v>
      </c>
      <c r="AO308" s="1021" t="s">
        <v>4702</v>
      </c>
      <c r="AP308" s="1311">
        <v>1</v>
      </c>
      <c r="AQ308" s="1079" t="s">
        <v>977</v>
      </c>
      <c r="AR308" s="1112" t="s">
        <v>154</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961</v>
      </c>
      <c r="CE308" s="1122" t="s">
        <v>961</v>
      </c>
      <c r="CF308" s="1122" t="s">
        <v>961</v>
      </c>
      <c r="CG308" s="1122" t="s">
        <v>961</v>
      </c>
      <c r="CH308" s="1123" t="s">
        <v>961</v>
      </c>
      <c r="CI308" s="1078" t="s">
        <v>1854</v>
      </c>
      <c r="CJ308" s="1079" t="s">
        <v>1854</v>
      </c>
      <c r="CK308" s="1079" t="s">
        <v>1854</v>
      </c>
      <c r="CL308" s="1079" t="s">
        <v>1854</v>
      </c>
      <c r="CM308" s="1120" t="s">
        <v>1854</v>
      </c>
      <c r="CN308" s="1078">
        <v>180.8</v>
      </c>
      <c r="CO308" s="1079">
        <v>180.8</v>
      </c>
      <c r="CP308" s="1079">
        <v>180.8</v>
      </c>
      <c r="CQ308" s="1079">
        <v>180.8</v>
      </c>
      <c r="CR308" s="1120">
        <v>180.8</v>
      </c>
      <c r="CS308" s="1078" t="s">
        <v>1854</v>
      </c>
      <c r="CT308" s="1079" t="s">
        <v>1854</v>
      </c>
      <c r="CU308" s="1079" t="s">
        <v>1854</v>
      </c>
      <c r="CV308" s="1079" t="s">
        <v>1854</v>
      </c>
      <c r="CW308" s="1120" t="s">
        <v>1854</v>
      </c>
      <c r="CX308" s="1078" t="s">
        <v>1854</v>
      </c>
      <c r="CY308" s="1079" t="s">
        <v>1854</v>
      </c>
      <c r="CZ308" s="1079" t="s">
        <v>1854</v>
      </c>
      <c r="DA308" s="1079" t="s">
        <v>1854</v>
      </c>
      <c r="DB308" s="1120" t="s">
        <v>1854</v>
      </c>
      <c r="DC308" s="1079">
        <v>106.7</v>
      </c>
      <c r="DD308" s="1079">
        <v>95.9</v>
      </c>
      <c r="DE308" s="1079">
        <v>85.3</v>
      </c>
      <c r="DF308" s="1079">
        <v>75</v>
      </c>
      <c r="DG308" s="1120">
        <v>64.900000000000006</v>
      </c>
      <c r="DH308" s="1078" t="s">
        <v>1854</v>
      </c>
      <c r="DI308" s="1079" t="s">
        <v>1854</v>
      </c>
      <c r="DJ308" s="1079" t="s">
        <v>1854</v>
      </c>
      <c r="DK308" s="1079" t="s">
        <v>1854</v>
      </c>
      <c r="DL308" s="1120" t="s">
        <v>1854</v>
      </c>
      <c r="DM308" s="1124">
        <v>-8.4000000000000005E-2</v>
      </c>
      <c r="DN308" s="1125" t="s">
        <v>1854</v>
      </c>
      <c r="DO308" s="1125" t="s">
        <v>1854</v>
      </c>
      <c r="DP308" s="1126" t="s">
        <v>1854</v>
      </c>
      <c r="DQ308" s="1125">
        <v>5.5E-2</v>
      </c>
      <c r="DR308" s="1125" t="s">
        <v>1854</v>
      </c>
      <c r="DS308" s="1125" t="s">
        <v>1854</v>
      </c>
      <c r="DT308" s="1126" t="s">
        <v>1854</v>
      </c>
      <c r="DU308" s="1122" t="s">
        <v>1854</v>
      </c>
      <c r="DV308" s="1127">
        <v>1</v>
      </c>
      <c r="DW308" s="1128" t="s">
        <v>1854</v>
      </c>
    </row>
    <row r="309" spans="1:127" s="399" customFormat="1" ht="15.75" customHeight="1">
      <c r="A309" s="1100" t="s">
        <v>996</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3155</v>
      </c>
      <c r="V309" s="1102" t="s">
        <v>3127</v>
      </c>
      <c r="W309" s="1102" t="s">
        <v>3008</v>
      </c>
      <c r="X309" s="1103" t="s">
        <v>3156</v>
      </c>
      <c r="Y309" s="1104" t="s">
        <v>160</v>
      </c>
      <c r="Z309" s="1105" t="s">
        <v>3157</v>
      </c>
      <c r="AA309" s="1106" t="s">
        <v>1854</v>
      </c>
      <c r="AB309" s="1107">
        <v>1</v>
      </c>
      <c r="AC309" s="1107" t="s">
        <v>1854</v>
      </c>
      <c r="AD309" s="1107" t="s">
        <v>1854</v>
      </c>
      <c r="AE309" s="1107" t="s">
        <v>1854</v>
      </c>
      <c r="AF309" s="1107" t="s">
        <v>1854</v>
      </c>
      <c r="AG309" s="1107" t="s">
        <v>1854</v>
      </c>
      <c r="AH309" s="1107" t="s">
        <v>1854</v>
      </c>
      <c r="AI309" s="1108">
        <f t="shared" si="4"/>
        <v>1</v>
      </c>
      <c r="AJ309" s="1109" t="s">
        <v>983</v>
      </c>
      <c r="AK309" s="1109" t="s">
        <v>964</v>
      </c>
      <c r="AL309" s="1109" t="s">
        <v>965</v>
      </c>
      <c r="AM309" s="1110" t="s">
        <v>3158</v>
      </c>
      <c r="AN309" s="1021" t="s">
        <v>269</v>
      </c>
      <c r="AO309" s="1021" t="s">
        <v>4701</v>
      </c>
      <c r="AP309" s="1311">
        <v>2</v>
      </c>
      <c r="AQ309" s="1079" t="s">
        <v>977</v>
      </c>
      <c r="AR309" s="1112" t="s">
        <v>160</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961</v>
      </c>
      <c r="CE309" s="1122" t="s">
        <v>961</v>
      </c>
      <c r="CF309" s="1122" t="s">
        <v>961</v>
      </c>
      <c r="CG309" s="1122" t="s">
        <v>961</v>
      </c>
      <c r="CH309" s="1123" t="s">
        <v>961</v>
      </c>
      <c r="CI309" s="1078" t="s">
        <v>1854</v>
      </c>
      <c r="CJ309" s="1079" t="s">
        <v>1854</v>
      </c>
      <c r="CK309" s="1079" t="s">
        <v>1854</v>
      </c>
      <c r="CL309" s="1079" t="s">
        <v>1854</v>
      </c>
      <c r="CM309" s="1120" t="s">
        <v>1854</v>
      </c>
      <c r="CN309" s="1078">
        <v>18.88</v>
      </c>
      <c r="CO309" s="1079">
        <v>18.88</v>
      </c>
      <c r="CP309" s="1079">
        <v>18.88</v>
      </c>
      <c r="CQ309" s="1079">
        <v>18.88</v>
      </c>
      <c r="CR309" s="1120">
        <v>18.88</v>
      </c>
      <c r="CS309" s="1078" t="s">
        <v>1854</v>
      </c>
      <c r="CT309" s="1079" t="s">
        <v>1854</v>
      </c>
      <c r="CU309" s="1079" t="s">
        <v>1854</v>
      </c>
      <c r="CV309" s="1079" t="s">
        <v>1854</v>
      </c>
      <c r="CW309" s="1120" t="s">
        <v>1854</v>
      </c>
      <c r="CX309" s="1078" t="s">
        <v>1854</v>
      </c>
      <c r="CY309" s="1079" t="s">
        <v>1854</v>
      </c>
      <c r="CZ309" s="1079" t="s">
        <v>1854</v>
      </c>
      <c r="DA309" s="1079" t="s">
        <v>1854</v>
      </c>
      <c r="DB309" s="1120" t="s">
        <v>1854</v>
      </c>
      <c r="DC309" s="1079" t="s">
        <v>1854</v>
      </c>
      <c r="DD309" s="1079" t="s">
        <v>1854</v>
      </c>
      <c r="DE309" s="1079" t="s">
        <v>1854</v>
      </c>
      <c r="DF309" s="1079" t="s">
        <v>1854</v>
      </c>
      <c r="DG309" s="1120" t="s">
        <v>1854</v>
      </c>
      <c r="DH309" s="1078" t="s">
        <v>1854</v>
      </c>
      <c r="DI309" s="1079" t="s">
        <v>1854</v>
      </c>
      <c r="DJ309" s="1079" t="s">
        <v>1854</v>
      </c>
      <c r="DK309" s="1079" t="s">
        <v>1854</v>
      </c>
      <c r="DL309" s="1120" t="s">
        <v>1854</v>
      </c>
      <c r="DM309" s="1124">
        <v>-0.89600000000000002</v>
      </c>
      <c r="DN309" s="1125" t="s">
        <v>1854</v>
      </c>
      <c r="DO309" s="1125" t="s">
        <v>1854</v>
      </c>
      <c r="DP309" s="1126" t="s">
        <v>1854</v>
      </c>
      <c r="DQ309" s="1125" t="s">
        <v>1854</v>
      </c>
      <c r="DR309" s="1125" t="s">
        <v>1854</v>
      </c>
      <c r="DS309" s="1125" t="s">
        <v>1854</v>
      </c>
      <c r="DT309" s="1126" t="s">
        <v>1854</v>
      </c>
      <c r="DU309" s="1122" t="s">
        <v>1854</v>
      </c>
      <c r="DV309" s="1127">
        <v>1</v>
      </c>
      <c r="DW309" s="1128" t="s">
        <v>1854</v>
      </c>
    </row>
    <row r="310" spans="1:127" s="399" customFormat="1" ht="15.75" customHeight="1">
      <c r="A310" s="1100" t="s">
        <v>996</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3159</v>
      </c>
      <c r="V310" s="1102" t="s">
        <v>3127</v>
      </c>
      <c r="W310" s="1102" t="s">
        <v>2990</v>
      </c>
      <c r="X310" s="1103" t="s">
        <v>3160</v>
      </c>
      <c r="Y310" s="1104" t="s">
        <v>698</v>
      </c>
      <c r="Z310" s="1105" t="s">
        <v>3161</v>
      </c>
      <c r="AA310" s="1106" t="s">
        <v>1854</v>
      </c>
      <c r="AB310" s="1107" t="s">
        <v>1854</v>
      </c>
      <c r="AC310" s="1107">
        <v>1</v>
      </c>
      <c r="AD310" s="1107" t="s">
        <v>1854</v>
      </c>
      <c r="AE310" s="1107" t="s">
        <v>1854</v>
      </c>
      <c r="AF310" s="1107" t="s">
        <v>1854</v>
      </c>
      <c r="AG310" s="1107" t="s">
        <v>1854</v>
      </c>
      <c r="AH310" s="1107" t="s">
        <v>1854</v>
      </c>
      <c r="AI310" s="1108">
        <f t="shared" si="4"/>
        <v>1</v>
      </c>
      <c r="AJ310" s="1109" t="s">
        <v>983</v>
      </c>
      <c r="AK310" s="1109" t="s">
        <v>964</v>
      </c>
      <c r="AL310" s="1109" t="s">
        <v>965</v>
      </c>
      <c r="AM310" s="1110" t="s">
        <v>3162</v>
      </c>
      <c r="AN310" s="1021" t="s">
        <v>2090</v>
      </c>
      <c r="AO310" s="1021" t="s">
        <v>4715</v>
      </c>
      <c r="AP310" s="1311">
        <v>2</v>
      </c>
      <c r="AQ310" s="1079" t="s">
        <v>977</v>
      </c>
      <c r="AR310" s="1112" t="s">
        <v>698</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961</v>
      </c>
      <c r="CE310" s="1122" t="s">
        <v>961</v>
      </c>
      <c r="CF310" s="1122" t="s">
        <v>961</v>
      </c>
      <c r="CG310" s="1122" t="s">
        <v>961</v>
      </c>
      <c r="CH310" s="1123" t="s">
        <v>961</v>
      </c>
      <c r="CI310" s="1078" t="s">
        <v>1854</v>
      </c>
      <c r="CJ310" s="1079" t="s">
        <v>1854</v>
      </c>
      <c r="CK310" s="1079" t="s">
        <v>1854</v>
      </c>
      <c r="CL310" s="1079" t="s">
        <v>1854</v>
      </c>
      <c r="CM310" s="1120" t="s">
        <v>1854</v>
      </c>
      <c r="CN310" s="1078" t="s">
        <v>1854</v>
      </c>
      <c r="CO310" s="1079" t="s">
        <v>1854</v>
      </c>
      <c r="CP310" s="1079" t="s">
        <v>1854</v>
      </c>
      <c r="CQ310" s="1079" t="s">
        <v>1854</v>
      </c>
      <c r="CR310" s="1120" t="s">
        <v>1854</v>
      </c>
      <c r="CS310" s="1078" t="s">
        <v>1854</v>
      </c>
      <c r="CT310" s="1079" t="s">
        <v>1854</v>
      </c>
      <c r="CU310" s="1079" t="s">
        <v>1854</v>
      </c>
      <c r="CV310" s="1079" t="s">
        <v>1854</v>
      </c>
      <c r="CW310" s="1120" t="s">
        <v>1854</v>
      </c>
      <c r="CX310" s="1078" t="s">
        <v>1854</v>
      </c>
      <c r="CY310" s="1079" t="s">
        <v>1854</v>
      </c>
      <c r="CZ310" s="1079" t="s">
        <v>1854</v>
      </c>
      <c r="DA310" s="1079" t="s">
        <v>1854</v>
      </c>
      <c r="DB310" s="1120" t="s">
        <v>1854</v>
      </c>
      <c r="DC310" s="1079" t="s">
        <v>1854</v>
      </c>
      <c r="DD310" s="1079" t="s">
        <v>1854</v>
      </c>
      <c r="DE310" s="1079" t="s">
        <v>1854</v>
      </c>
      <c r="DF310" s="1079" t="s">
        <v>1854</v>
      </c>
      <c r="DG310" s="1120" t="s">
        <v>1854</v>
      </c>
      <c r="DH310" s="1078" t="s">
        <v>1854</v>
      </c>
      <c r="DI310" s="1079" t="s">
        <v>1854</v>
      </c>
      <c r="DJ310" s="1079" t="s">
        <v>1854</v>
      </c>
      <c r="DK310" s="1079" t="s">
        <v>1854</v>
      </c>
      <c r="DL310" s="1120" t="s">
        <v>1854</v>
      </c>
      <c r="DM310" s="1124">
        <v>-1.843</v>
      </c>
      <c r="DN310" s="1125" t="s">
        <v>1854</v>
      </c>
      <c r="DO310" s="1125" t="s">
        <v>1854</v>
      </c>
      <c r="DP310" s="1126" t="s">
        <v>1854</v>
      </c>
      <c r="DQ310" s="1125" t="s">
        <v>1854</v>
      </c>
      <c r="DR310" s="1125" t="s">
        <v>1854</v>
      </c>
      <c r="DS310" s="1125" t="s">
        <v>1854</v>
      </c>
      <c r="DT310" s="1126" t="s">
        <v>1854</v>
      </c>
      <c r="DU310" s="1122" t="s">
        <v>1854</v>
      </c>
      <c r="DV310" s="1127">
        <v>1</v>
      </c>
      <c r="DW310" s="1128" t="s">
        <v>1854</v>
      </c>
    </row>
    <row r="311" spans="1:127" s="399" customFormat="1" ht="15.75" customHeight="1">
      <c r="A311" s="1100" t="s">
        <v>996</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3164</v>
      </c>
      <c r="V311" s="1102" t="s">
        <v>3127</v>
      </c>
      <c r="W311" s="1102" t="s">
        <v>2990</v>
      </c>
      <c r="X311" s="1103" t="s">
        <v>3165</v>
      </c>
      <c r="Y311" s="1104" t="s">
        <v>1016</v>
      </c>
      <c r="Z311" s="1105" t="s">
        <v>3166</v>
      </c>
      <c r="AA311" s="1106" t="s">
        <v>1854</v>
      </c>
      <c r="AB311" s="1107" t="s">
        <v>1854</v>
      </c>
      <c r="AC311" s="1107">
        <v>1</v>
      </c>
      <c r="AD311" s="1107" t="s">
        <v>1854</v>
      </c>
      <c r="AE311" s="1107" t="s">
        <v>1854</v>
      </c>
      <c r="AF311" s="1107" t="s">
        <v>1854</v>
      </c>
      <c r="AG311" s="1107" t="s">
        <v>1854</v>
      </c>
      <c r="AH311" s="1107" t="s">
        <v>1854</v>
      </c>
      <c r="AI311" s="1108">
        <f t="shared" si="4"/>
        <v>1</v>
      </c>
      <c r="AJ311" s="1109" t="s">
        <v>983</v>
      </c>
      <c r="AK311" s="1109" t="s">
        <v>964</v>
      </c>
      <c r="AL311" s="1109" t="s">
        <v>965</v>
      </c>
      <c r="AM311" s="1110" t="s">
        <v>3167</v>
      </c>
      <c r="AN311" s="1021" t="s">
        <v>269</v>
      </c>
      <c r="AO311" s="1021" t="s">
        <v>2362</v>
      </c>
      <c r="AP311" s="1311">
        <v>2</v>
      </c>
      <c r="AQ311" s="1079" t="s">
        <v>966</v>
      </c>
      <c r="AR311" s="1112" t="s">
        <v>1016</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961</v>
      </c>
      <c r="CE311" s="1122" t="s">
        <v>961</v>
      </c>
      <c r="CF311" s="1122" t="s">
        <v>961</v>
      </c>
      <c r="CG311" s="1122" t="s">
        <v>961</v>
      </c>
      <c r="CH311" s="1123" t="s">
        <v>961</v>
      </c>
      <c r="CI311" s="1078" t="s">
        <v>1854</v>
      </c>
      <c r="CJ311" s="1079" t="s">
        <v>1854</v>
      </c>
      <c r="CK311" s="1079" t="s">
        <v>1854</v>
      </c>
      <c r="CL311" s="1079" t="s">
        <v>1854</v>
      </c>
      <c r="CM311" s="1120" t="s">
        <v>1854</v>
      </c>
      <c r="CN311" s="1078">
        <v>97</v>
      </c>
      <c r="CO311" s="1079">
        <v>97</v>
      </c>
      <c r="CP311" s="1079">
        <v>97</v>
      </c>
      <c r="CQ311" s="1079">
        <v>97</v>
      </c>
      <c r="CR311" s="1120">
        <v>97</v>
      </c>
      <c r="CS311" s="1078">
        <v>99</v>
      </c>
      <c r="CT311" s="1079">
        <v>99</v>
      </c>
      <c r="CU311" s="1079">
        <v>99</v>
      </c>
      <c r="CV311" s="1079">
        <v>99</v>
      </c>
      <c r="CW311" s="1120">
        <v>99</v>
      </c>
      <c r="CX311" s="1078" t="s">
        <v>1854</v>
      </c>
      <c r="CY311" s="1079" t="s">
        <v>1854</v>
      </c>
      <c r="CZ311" s="1079" t="s">
        <v>1854</v>
      </c>
      <c r="DA311" s="1079" t="s">
        <v>1854</v>
      </c>
      <c r="DB311" s="1120" t="s">
        <v>1854</v>
      </c>
      <c r="DC311" s="1079" t="s">
        <v>1854</v>
      </c>
      <c r="DD311" s="1079" t="s">
        <v>1854</v>
      </c>
      <c r="DE311" s="1079" t="s">
        <v>1854</v>
      </c>
      <c r="DF311" s="1079" t="s">
        <v>1854</v>
      </c>
      <c r="DG311" s="1120" t="s">
        <v>1854</v>
      </c>
      <c r="DH311" s="1078" t="s">
        <v>1854</v>
      </c>
      <c r="DI311" s="1079" t="s">
        <v>1854</v>
      </c>
      <c r="DJ311" s="1079" t="s">
        <v>1854</v>
      </c>
      <c r="DK311" s="1079" t="s">
        <v>1854</v>
      </c>
      <c r="DL311" s="1120" t="s">
        <v>1854</v>
      </c>
      <c r="DM311" s="1124">
        <v>-10</v>
      </c>
      <c r="DN311" s="1125" t="s">
        <v>1854</v>
      </c>
      <c r="DO311" s="1125" t="s">
        <v>1854</v>
      </c>
      <c r="DP311" s="1126" t="s">
        <v>1854</v>
      </c>
      <c r="DQ311" s="1125" t="s">
        <v>1854</v>
      </c>
      <c r="DR311" s="1125" t="s">
        <v>1854</v>
      </c>
      <c r="DS311" s="1125" t="s">
        <v>1854</v>
      </c>
      <c r="DT311" s="1126" t="s">
        <v>1854</v>
      </c>
      <c r="DU311" s="1122" t="s">
        <v>1854</v>
      </c>
      <c r="DV311" s="1127">
        <v>1</v>
      </c>
      <c r="DW311" s="1128" t="s">
        <v>1854</v>
      </c>
    </row>
    <row r="312" spans="1:127" s="399" customFormat="1" ht="15.75" customHeight="1">
      <c r="A312" s="1100" t="s">
        <v>996</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3169</v>
      </c>
      <c r="V312" s="1102" t="s">
        <v>3127</v>
      </c>
      <c r="W312" s="1102" t="s">
        <v>3008</v>
      </c>
      <c r="X312" s="1103" t="s">
        <v>3170</v>
      </c>
      <c r="Y312" s="1104" t="s">
        <v>3171</v>
      </c>
      <c r="Z312" s="1105" t="s">
        <v>3172</v>
      </c>
      <c r="AA312" s="1106" t="s">
        <v>1854</v>
      </c>
      <c r="AB312" s="1107">
        <v>1</v>
      </c>
      <c r="AC312" s="1107" t="s">
        <v>1854</v>
      </c>
      <c r="AD312" s="1107" t="s">
        <v>1854</v>
      </c>
      <c r="AE312" s="1107" t="s">
        <v>1854</v>
      </c>
      <c r="AF312" s="1107" t="s">
        <v>1854</v>
      </c>
      <c r="AG312" s="1107" t="s">
        <v>1854</v>
      </c>
      <c r="AH312" s="1107" t="s">
        <v>1854</v>
      </c>
      <c r="AI312" s="1108">
        <f t="shared" si="4"/>
        <v>1</v>
      </c>
      <c r="AJ312" s="1109" t="s">
        <v>963</v>
      </c>
      <c r="AK312" s="1109" t="s">
        <v>4758</v>
      </c>
      <c r="AL312" s="1109" t="s">
        <v>4758</v>
      </c>
      <c r="AM312" s="1110" t="s">
        <v>3144</v>
      </c>
      <c r="AN312" s="1021" t="s">
        <v>990</v>
      </c>
      <c r="AO312" s="1021" t="s">
        <v>3173</v>
      </c>
      <c r="AP312" s="1278">
        <v>0</v>
      </c>
      <c r="AQ312" s="1079" t="s">
        <v>977</v>
      </c>
      <c r="AR312" s="1112" t="s">
        <v>1854</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996</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3174</v>
      </c>
      <c r="V313" s="1102" t="s">
        <v>3127</v>
      </c>
      <c r="W313" s="1102" t="s">
        <v>3175</v>
      </c>
      <c r="X313" s="1103" t="s">
        <v>3176</v>
      </c>
      <c r="Y313" s="1104" t="s">
        <v>1895</v>
      </c>
      <c r="Z313" s="1105" t="s">
        <v>3177</v>
      </c>
      <c r="AA313" s="1106" t="s">
        <v>1854</v>
      </c>
      <c r="AB313" s="1107">
        <v>1</v>
      </c>
      <c r="AC313" s="1107" t="s">
        <v>1854</v>
      </c>
      <c r="AD313" s="1107" t="s">
        <v>1854</v>
      </c>
      <c r="AE313" s="1107" t="s">
        <v>1854</v>
      </c>
      <c r="AF313" s="1107" t="s">
        <v>1854</v>
      </c>
      <c r="AG313" s="1107" t="s">
        <v>1854</v>
      </c>
      <c r="AH313" s="1107" t="s">
        <v>1854</v>
      </c>
      <c r="AI313" s="1108">
        <f t="shared" si="4"/>
        <v>1</v>
      </c>
      <c r="AJ313" s="1109" t="s">
        <v>983</v>
      </c>
      <c r="AK313" s="1109" t="s">
        <v>964</v>
      </c>
      <c r="AL313" s="1109" t="s">
        <v>965</v>
      </c>
      <c r="AM313" s="1110" t="s">
        <v>3178</v>
      </c>
      <c r="AN313" s="1021" t="s">
        <v>2090</v>
      </c>
      <c r="AO313" s="1021" t="s">
        <v>4704</v>
      </c>
      <c r="AP313" s="1278">
        <v>0</v>
      </c>
      <c r="AQ313" s="1079" t="s">
        <v>977</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996</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3180</v>
      </c>
      <c r="V314" s="1102" t="s">
        <v>3127</v>
      </c>
      <c r="W314" s="1102" t="s">
        <v>2990</v>
      </c>
      <c r="X314" s="1103" t="s">
        <v>3181</v>
      </c>
      <c r="Y314" s="1104" t="s">
        <v>2011</v>
      </c>
      <c r="Z314" s="1105" t="s">
        <v>3182</v>
      </c>
      <c r="AA314" s="1106" t="s">
        <v>1854</v>
      </c>
      <c r="AB314" s="1107" t="s">
        <v>1854</v>
      </c>
      <c r="AC314" s="1107">
        <v>1</v>
      </c>
      <c r="AD314" s="1107" t="s">
        <v>1854</v>
      </c>
      <c r="AE314" s="1107" t="s">
        <v>1854</v>
      </c>
      <c r="AF314" s="1107" t="s">
        <v>1854</v>
      </c>
      <c r="AG314" s="1107" t="s">
        <v>1854</v>
      </c>
      <c r="AH314" s="1107" t="s">
        <v>1854</v>
      </c>
      <c r="AI314" s="1108">
        <f t="shared" si="4"/>
        <v>1</v>
      </c>
      <c r="AJ314" s="1109" t="s">
        <v>986</v>
      </c>
      <c r="AK314" s="1109" t="s">
        <v>964</v>
      </c>
      <c r="AL314" s="1109" t="s">
        <v>965</v>
      </c>
      <c r="AM314" s="1110" t="s">
        <v>3113</v>
      </c>
      <c r="AN314" s="1021" t="s">
        <v>2090</v>
      </c>
      <c r="AO314" s="1021" t="s">
        <v>4405</v>
      </c>
      <c r="AP314" s="1278">
        <v>0</v>
      </c>
      <c r="AQ314" s="1079" t="s">
        <v>977</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996</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3184</v>
      </c>
      <c r="V315" s="1102" t="s">
        <v>3032</v>
      </c>
      <c r="W315" s="1102" t="s">
        <v>3008</v>
      </c>
      <c r="X315" s="1103" t="s">
        <v>3185</v>
      </c>
      <c r="Y315" s="1104" t="s">
        <v>3186</v>
      </c>
      <c r="Z315" s="1105" t="s">
        <v>3187</v>
      </c>
      <c r="AA315" s="1106" t="s">
        <v>1854</v>
      </c>
      <c r="AB315" s="1107" t="s">
        <v>1854</v>
      </c>
      <c r="AC315" s="1107">
        <v>1</v>
      </c>
      <c r="AD315" s="1107" t="s">
        <v>1854</v>
      </c>
      <c r="AE315" s="1107" t="s">
        <v>1854</v>
      </c>
      <c r="AF315" s="1107" t="s">
        <v>1854</v>
      </c>
      <c r="AG315" s="1107" t="s">
        <v>1854</v>
      </c>
      <c r="AH315" s="1107" t="s">
        <v>1854</v>
      </c>
      <c r="AI315" s="1108">
        <f t="shared" si="4"/>
        <v>1</v>
      </c>
      <c r="AJ315" s="1109" t="s">
        <v>963</v>
      </c>
      <c r="AK315" s="1109" t="s">
        <v>4758</v>
      </c>
      <c r="AL315" s="1109" t="s">
        <v>4758</v>
      </c>
      <c r="AM315" s="1110" t="s">
        <v>3144</v>
      </c>
      <c r="AN315" s="1021" t="s">
        <v>269</v>
      </c>
      <c r="AO315" s="1021" t="s">
        <v>3188</v>
      </c>
      <c r="AP315" s="1278">
        <v>2</v>
      </c>
      <c r="AQ315" s="1079" t="s">
        <v>966</v>
      </c>
      <c r="AR315" s="1112" t="s">
        <v>1854</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996</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3189</v>
      </c>
      <c r="V316" s="1102" t="s">
        <v>3032</v>
      </c>
      <c r="W316" s="1102" t="s">
        <v>3008</v>
      </c>
      <c r="X316" s="1103" t="s">
        <v>3190</v>
      </c>
      <c r="Y316" s="1104" t="s">
        <v>3191</v>
      </c>
      <c r="Z316" s="1105" t="s">
        <v>3192</v>
      </c>
      <c r="AA316" s="1106" t="s">
        <v>1854</v>
      </c>
      <c r="AB316" s="1107">
        <v>0.5</v>
      </c>
      <c r="AC316" s="1107">
        <v>0.5</v>
      </c>
      <c r="AD316" s="1107" t="s">
        <v>1854</v>
      </c>
      <c r="AE316" s="1107" t="s">
        <v>1854</v>
      </c>
      <c r="AF316" s="1107" t="s">
        <v>1854</v>
      </c>
      <c r="AG316" s="1107" t="s">
        <v>1854</v>
      </c>
      <c r="AH316" s="1107" t="s">
        <v>1854</v>
      </c>
      <c r="AI316" s="1108">
        <f t="shared" si="4"/>
        <v>1</v>
      </c>
      <c r="AJ316" s="1109" t="s">
        <v>963</v>
      </c>
      <c r="AK316" s="1109" t="s">
        <v>4758</v>
      </c>
      <c r="AL316" s="1109" t="s">
        <v>4758</v>
      </c>
      <c r="AM316" s="1110" t="s">
        <v>3017</v>
      </c>
      <c r="AN316" s="1021" t="s">
        <v>990</v>
      </c>
      <c r="AO316" s="1021" t="s">
        <v>3193</v>
      </c>
      <c r="AP316" s="1278">
        <v>0</v>
      </c>
      <c r="AQ316" s="1079" t="s">
        <v>966</v>
      </c>
      <c r="AR316" s="1112" t="s">
        <v>1854</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996</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3194</v>
      </c>
      <c r="V317" s="1102" t="s">
        <v>3195</v>
      </c>
      <c r="W317" s="1102" t="s">
        <v>3008</v>
      </c>
      <c r="X317" s="1103" t="s">
        <v>3196</v>
      </c>
      <c r="Y317" s="1104" t="s">
        <v>3197</v>
      </c>
      <c r="Z317" s="1105" t="s">
        <v>3198</v>
      </c>
      <c r="AA317" s="1106" t="s">
        <v>1854</v>
      </c>
      <c r="AB317" s="1107" t="s">
        <v>1854</v>
      </c>
      <c r="AC317" s="1107" t="s">
        <v>1854</v>
      </c>
      <c r="AD317" s="1107" t="s">
        <v>1854</v>
      </c>
      <c r="AE317" s="1107">
        <v>1</v>
      </c>
      <c r="AF317" s="1107" t="s">
        <v>1854</v>
      </c>
      <c r="AG317" s="1107" t="s">
        <v>1854</v>
      </c>
      <c r="AH317" s="1107" t="s">
        <v>1854</v>
      </c>
      <c r="AI317" s="1108">
        <f t="shared" si="4"/>
        <v>1</v>
      </c>
      <c r="AJ317" s="1109" t="s">
        <v>963</v>
      </c>
      <c r="AK317" s="1109" t="s">
        <v>4758</v>
      </c>
      <c r="AL317" s="1109" t="s">
        <v>4758</v>
      </c>
      <c r="AM317" s="1110" t="s">
        <v>3088</v>
      </c>
      <c r="AN317" s="1021" t="s">
        <v>990</v>
      </c>
      <c r="AO317" s="1021" t="s">
        <v>3199</v>
      </c>
      <c r="AP317" s="1278">
        <v>0</v>
      </c>
      <c r="AQ317" s="1079" t="s">
        <v>966</v>
      </c>
      <c r="AR317" s="1112" t="s">
        <v>1854</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996</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3200</v>
      </c>
      <c r="V318" s="1102" t="s">
        <v>3032</v>
      </c>
      <c r="W318" s="1102" t="s">
        <v>3008</v>
      </c>
      <c r="X318" s="1103" t="s">
        <v>3201</v>
      </c>
      <c r="Y318" s="1104" t="s">
        <v>3202</v>
      </c>
      <c r="Z318" s="1105" t="s">
        <v>3203</v>
      </c>
      <c r="AA318" s="1106" t="s">
        <v>1854</v>
      </c>
      <c r="AB318" s="1107" t="s">
        <v>1854</v>
      </c>
      <c r="AC318" s="1107">
        <v>1</v>
      </c>
      <c r="AD318" s="1107" t="s">
        <v>1854</v>
      </c>
      <c r="AE318" s="1107" t="s">
        <v>1854</v>
      </c>
      <c r="AF318" s="1107" t="s">
        <v>1854</v>
      </c>
      <c r="AG318" s="1107" t="s">
        <v>1854</v>
      </c>
      <c r="AH318" s="1107" t="s">
        <v>1854</v>
      </c>
      <c r="AI318" s="1108">
        <f t="shared" si="4"/>
        <v>1</v>
      </c>
      <c r="AJ318" s="1109" t="s">
        <v>983</v>
      </c>
      <c r="AK318" s="1109" t="s">
        <v>975</v>
      </c>
      <c r="AL318" s="1109" t="s">
        <v>4761</v>
      </c>
      <c r="AM318" s="1110" t="s">
        <v>3144</v>
      </c>
      <c r="AN318" s="1021" t="s">
        <v>982</v>
      </c>
      <c r="AO318" s="1021" t="s">
        <v>1854</v>
      </c>
      <c r="AP318" s="1278">
        <v>0</v>
      </c>
      <c r="AQ318" s="1079" t="s">
        <v>966</v>
      </c>
      <c r="AR318" s="1112" t="s">
        <v>1854</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996</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3204</v>
      </c>
      <c r="V319" s="1102" t="s">
        <v>3032</v>
      </c>
      <c r="W319" s="1102" t="s">
        <v>3175</v>
      </c>
      <c r="X319" s="1103" t="s">
        <v>3205</v>
      </c>
      <c r="Y319" s="1104" t="s">
        <v>3206</v>
      </c>
      <c r="Z319" s="1105" t="s">
        <v>3207</v>
      </c>
      <c r="AA319" s="1106">
        <v>1</v>
      </c>
      <c r="AB319" s="1107" t="s">
        <v>1854</v>
      </c>
      <c r="AC319" s="1107" t="s">
        <v>1854</v>
      </c>
      <c r="AD319" s="1107" t="s">
        <v>1854</v>
      </c>
      <c r="AE319" s="1107" t="s">
        <v>1854</v>
      </c>
      <c r="AF319" s="1107" t="s">
        <v>1854</v>
      </c>
      <c r="AG319" s="1107" t="s">
        <v>1854</v>
      </c>
      <c r="AH319" s="1107" t="s">
        <v>1854</v>
      </c>
      <c r="AI319" s="1108">
        <f t="shared" si="4"/>
        <v>1</v>
      </c>
      <c r="AJ319" s="1109" t="s">
        <v>963</v>
      </c>
      <c r="AK319" s="1109" t="s">
        <v>4758</v>
      </c>
      <c r="AL319" s="1109" t="s">
        <v>4758</v>
      </c>
      <c r="AM319" s="1110" t="s">
        <v>2019</v>
      </c>
      <c r="AN319" s="1021" t="s">
        <v>990</v>
      </c>
      <c r="AO319" s="1021" t="s">
        <v>2994</v>
      </c>
      <c r="AP319" s="1278">
        <v>0</v>
      </c>
      <c r="AQ319" s="1079" t="s">
        <v>977</v>
      </c>
      <c r="AR319" s="1112" t="s">
        <v>1854</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996</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3208</v>
      </c>
      <c r="V320" s="1102" t="s">
        <v>3195</v>
      </c>
      <c r="W320" s="1102" t="s">
        <v>3175</v>
      </c>
      <c r="X320" s="1103" t="s">
        <v>3209</v>
      </c>
      <c r="Y320" s="1104" t="s">
        <v>2084</v>
      </c>
      <c r="Z320" s="1105" t="s">
        <v>3210</v>
      </c>
      <c r="AA320" s="1106" t="s">
        <v>1854</v>
      </c>
      <c r="AB320" s="1107" t="s">
        <v>1854</v>
      </c>
      <c r="AC320" s="1107" t="s">
        <v>1854</v>
      </c>
      <c r="AD320" s="1107" t="s">
        <v>1854</v>
      </c>
      <c r="AE320" s="1107">
        <v>1</v>
      </c>
      <c r="AF320" s="1107" t="s">
        <v>1854</v>
      </c>
      <c r="AG320" s="1107" t="s">
        <v>1854</v>
      </c>
      <c r="AH320" s="1107" t="s">
        <v>1854</v>
      </c>
      <c r="AI320" s="1108">
        <f t="shared" si="4"/>
        <v>1</v>
      </c>
      <c r="AJ320" s="1109" t="s">
        <v>963</v>
      </c>
      <c r="AK320" s="1109" t="s">
        <v>1854</v>
      </c>
      <c r="AL320" s="1109" t="s">
        <v>1854</v>
      </c>
      <c r="AM320" s="1110" t="s">
        <v>2313</v>
      </c>
      <c r="AN320" s="1021" t="s">
        <v>269</v>
      </c>
      <c r="AO320" s="1021" t="s">
        <v>3211</v>
      </c>
      <c r="AP320" s="1278">
        <v>0</v>
      </c>
      <c r="AQ320" s="1079" t="s">
        <v>966</v>
      </c>
      <c r="AR320" s="1112" t="s">
        <v>1854</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996</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3212</v>
      </c>
      <c r="V321" s="1102" t="s">
        <v>3097</v>
      </c>
      <c r="W321" s="1102" t="s">
        <v>3008</v>
      </c>
      <c r="X321" s="1103" t="s">
        <v>3213</v>
      </c>
      <c r="Y321" s="1104" t="s">
        <v>659</v>
      </c>
      <c r="Z321" s="1105" t="s">
        <v>3214</v>
      </c>
      <c r="AA321" s="1106" t="s">
        <v>1854</v>
      </c>
      <c r="AB321" s="1107" t="s">
        <v>1854</v>
      </c>
      <c r="AC321" s="1107" t="s">
        <v>1854</v>
      </c>
      <c r="AD321" s="1107" t="s">
        <v>1854</v>
      </c>
      <c r="AE321" s="1107">
        <v>1</v>
      </c>
      <c r="AF321" s="1107" t="s">
        <v>1854</v>
      </c>
      <c r="AG321" s="1107" t="s">
        <v>1854</v>
      </c>
      <c r="AH321" s="1107" t="s">
        <v>1854</v>
      </c>
      <c r="AI321" s="1108">
        <f t="shared" si="4"/>
        <v>1</v>
      </c>
      <c r="AJ321" s="1109" t="s">
        <v>963</v>
      </c>
      <c r="AK321" s="1109" t="s">
        <v>1854</v>
      </c>
      <c r="AL321" s="1109" t="s">
        <v>1854</v>
      </c>
      <c r="AM321" s="1110" t="s">
        <v>1859</v>
      </c>
      <c r="AN321" s="1021" t="s">
        <v>269</v>
      </c>
      <c r="AO321" s="1021" t="s">
        <v>4707</v>
      </c>
      <c r="AP321" s="1311">
        <v>1</v>
      </c>
      <c r="AQ321" s="1079" t="s">
        <v>966</v>
      </c>
      <c r="AR321" s="1112" t="s">
        <v>659</v>
      </c>
      <c r="AS321" s="1113"/>
      <c r="AT321" s="1103"/>
      <c r="AU321" s="1103"/>
      <c r="AV321" s="1103"/>
      <c r="AW321" s="1114"/>
      <c r="AX321" s="1115"/>
      <c r="AY321" s="1078"/>
      <c r="AZ321" s="1079"/>
      <c r="BA321" s="1079"/>
      <c r="BB321" s="1079"/>
      <c r="BC321" s="1079"/>
      <c r="BD321" s="1079"/>
      <c r="BE321" s="1079"/>
      <c r="BF321" s="1079"/>
      <c r="BG321" s="1079"/>
      <c r="BH321" s="1079"/>
      <c r="BI321" s="1078" t="s">
        <v>4743</v>
      </c>
      <c r="BJ321" s="1079" t="s">
        <v>4762</v>
      </c>
      <c r="BK321" s="1079" t="s">
        <v>4763</v>
      </c>
      <c r="BL321" s="1079" t="s">
        <v>4711</v>
      </c>
      <c r="BM321" s="1079" t="s">
        <v>4730</v>
      </c>
      <c r="BN321" s="1078"/>
      <c r="BO321" s="1079"/>
      <c r="BP321" s="1079"/>
      <c r="BQ321" s="1079"/>
      <c r="BR321" s="1079"/>
      <c r="BS321" s="1118"/>
      <c r="BT321" s="1079"/>
      <c r="BU321" s="1079"/>
      <c r="BV321" s="1079"/>
      <c r="BW321" s="1119"/>
      <c r="BX321" s="1118"/>
      <c r="BY321" s="1079"/>
      <c r="BZ321" s="1079"/>
      <c r="CA321" s="1079"/>
      <c r="CB321" s="1119"/>
      <c r="CC321" s="1120"/>
      <c r="CD321" s="1121" t="s">
        <v>1854</v>
      </c>
      <c r="CE321" s="1122" t="s">
        <v>1854</v>
      </c>
      <c r="CF321" s="1122" t="s">
        <v>1854</v>
      </c>
      <c r="CG321" s="1122" t="s">
        <v>1854</v>
      </c>
      <c r="CH321" s="1123" t="s">
        <v>1854</v>
      </c>
      <c r="CI321" s="1078" t="s">
        <v>1854</v>
      </c>
      <c r="CJ321" s="1079" t="s">
        <v>1854</v>
      </c>
      <c r="CK321" s="1079" t="s">
        <v>1854</v>
      </c>
      <c r="CL321" s="1079" t="s">
        <v>1854</v>
      </c>
      <c r="CM321" s="1120" t="s">
        <v>1854</v>
      </c>
      <c r="CN321" s="1078" t="s">
        <v>1854</v>
      </c>
      <c r="CO321" s="1079" t="s">
        <v>1854</v>
      </c>
      <c r="CP321" s="1079" t="s">
        <v>1854</v>
      </c>
      <c r="CQ321" s="1079" t="s">
        <v>1854</v>
      </c>
      <c r="CR321" s="1120" t="s">
        <v>1854</v>
      </c>
      <c r="CS321" s="1078" t="s">
        <v>1854</v>
      </c>
      <c r="CT321" s="1079" t="s">
        <v>1854</v>
      </c>
      <c r="CU321" s="1079" t="s">
        <v>1854</v>
      </c>
      <c r="CV321" s="1079" t="s">
        <v>1854</v>
      </c>
      <c r="CW321" s="1120" t="s">
        <v>1854</v>
      </c>
      <c r="CX321" s="1078" t="s">
        <v>1854</v>
      </c>
      <c r="CY321" s="1079" t="s">
        <v>1854</v>
      </c>
      <c r="CZ321" s="1079" t="s">
        <v>1854</v>
      </c>
      <c r="DA321" s="1079" t="s">
        <v>1854</v>
      </c>
      <c r="DB321" s="1120" t="s">
        <v>1854</v>
      </c>
      <c r="DC321" s="1079" t="s">
        <v>1854</v>
      </c>
      <c r="DD321" s="1079" t="s">
        <v>1854</v>
      </c>
      <c r="DE321" s="1079" t="s">
        <v>1854</v>
      </c>
      <c r="DF321" s="1079" t="s">
        <v>1854</v>
      </c>
      <c r="DG321" s="1120" t="s">
        <v>1854</v>
      </c>
      <c r="DH321" s="1078" t="s">
        <v>1854</v>
      </c>
      <c r="DI321" s="1079" t="s">
        <v>1854</v>
      </c>
      <c r="DJ321" s="1079" t="s">
        <v>1854</v>
      </c>
      <c r="DK321" s="1079" t="s">
        <v>1854</v>
      </c>
      <c r="DL321" s="1120" t="s">
        <v>1854</v>
      </c>
      <c r="DM321" s="1124" t="s">
        <v>1854</v>
      </c>
      <c r="DN321" s="1125" t="s">
        <v>1854</v>
      </c>
      <c r="DO321" s="1125" t="s">
        <v>1854</v>
      </c>
      <c r="DP321" s="1126" t="s">
        <v>1854</v>
      </c>
      <c r="DQ321" s="1125" t="s">
        <v>1854</v>
      </c>
      <c r="DR321" s="1125" t="s">
        <v>1854</v>
      </c>
      <c r="DS321" s="1125" t="s">
        <v>1854</v>
      </c>
      <c r="DT321" s="1126" t="s">
        <v>1854</v>
      </c>
      <c r="DU321" s="1122" t="s">
        <v>1854</v>
      </c>
      <c r="DV321" s="1127">
        <v>1</v>
      </c>
      <c r="DW321" s="1128" t="s">
        <v>1854</v>
      </c>
    </row>
    <row r="322" spans="1:127" s="399" customFormat="1" ht="15.75" customHeight="1">
      <c r="A322" s="1100" t="s">
        <v>996</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3216</v>
      </c>
      <c r="V322" s="1102" t="s">
        <v>3068</v>
      </c>
      <c r="W322" s="1102" t="s">
        <v>3008</v>
      </c>
      <c r="X322" s="1103" t="s">
        <v>3217</v>
      </c>
      <c r="Y322" s="1104" t="s">
        <v>3218</v>
      </c>
      <c r="Z322" s="1105" t="s">
        <v>3219</v>
      </c>
      <c r="AA322" s="1106" t="s">
        <v>1854</v>
      </c>
      <c r="AB322" s="1107">
        <v>1</v>
      </c>
      <c r="AC322" s="1107" t="s">
        <v>1854</v>
      </c>
      <c r="AD322" s="1107" t="s">
        <v>1854</v>
      </c>
      <c r="AE322" s="1107" t="s">
        <v>1854</v>
      </c>
      <c r="AF322" s="1107" t="s">
        <v>1854</v>
      </c>
      <c r="AG322" s="1107" t="s">
        <v>1854</v>
      </c>
      <c r="AH322" s="1107" t="s">
        <v>1854</v>
      </c>
      <c r="AI322" s="1108">
        <f t="shared" si="4"/>
        <v>1</v>
      </c>
      <c r="AJ322" s="1109" t="s">
        <v>983</v>
      </c>
      <c r="AK322" s="1109" t="s">
        <v>964</v>
      </c>
      <c r="AL322" s="1109" t="s">
        <v>4761</v>
      </c>
      <c r="AM322" s="1110" t="s">
        <v>1822</v>
      </c>
      <c r="AN322" s="1021" t="s">
        <v>982</v>
      </c>
      <c r="AO322" s="1021" t="s">
        <v>2233</v>
      </c>
      <c r="AP322" s="1278">
        <v>0</v>
      </c>
      <c r="AQ322" s="1079" t="s">
        <v>977</v>
      </c>
      <c r="AR322" s="1112" t="s">
        <v>1854</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996</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3220</v>
      </c>
      <c r="V323" s="1102" t="s">
        <v>1854</v>
      </c>
      <c r="W323" s="1102" t="s">
        <v>1854</v>
      </c>
      <c r="X323" s="1103" t="s">
        <v>3221</v>
      </c>
      <c r="Y323" s="1104" t="s">
        <v>3222</v>
      </c>
      <c r="Z323" s="1105" t="s">
        <v>1854</v>
      </c>
      <c r="AA323" s="1106">
        <v>1</v>
      </c>
      <c r="AB323" s="1107" t="s">
        <v>1854</v>
      </c>
      <c r="AC323" s="1107" t="s">
        <v>1854</v>
      </c>
      <c r="AD323" s="1107" t="s">
        <v>1854</v>
      </c>
      <c r="AE323" s="1107" t="s">
        <v>1854</v>
      </c>
      <c r="AF323" s="1107" t="s">
        <v>1854</v>
      </c>
      <c r="AG323" s="1107" t="s">
        <v>1854</v>
      </c>
      <c r="AH323" s="1107" t="s">
        <v>1854</v>
      </c>
      <c r="AI323" s="1108">
        <f t="shared" si="4"/>
        <v>1</v>
      </c>
      <c r="AJ323" s="1109" t="s">
        <v>983</v>
      </c>
      <c r="AK323" s="1109" t="s">
        <v>964</v>
      </c>
      <c r="AL323" s="1109" t="s">
        <v>965</v>
      </c>
      <c r="AM323" s="1110" t="s">
        <v>1854</v>
      </c>
      <c r="AN323" s="1021" t="s">
        <v>269</v>
      </c>
      <c r="AO323" s="1021" t="s">
        <v>3223</v>
      </c>
      <c r="AP323" s="1278">
        <v>1</v>
      </c>
      <c r="AQ323" s="1079" t="s">
        <v>966</v>
      </c>
      <c r="AR323" s="1112" t="s">
        <v>1854</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996</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3224</v>
      </c>
      <c r="V324" s="1102" t="s">
        <v>1854</v>
      </c>
      <c r="W324" s="1102" t="s">
        <v>1854</v>
      </c>
      <c r="X324" s="1103" t="s">
        <v>1944</v>
      </c>
      <c r="Y324" s="1104" t="s">
        <v>1945</v>
      </c>
      <c r="Z324" s="1105" t="s">
        <v>1854</v>
      </c>
      <c r="AA324" s="1106" t="s">
        <v>1854</v>
      </c>
      <c r="AB324" s="1107" t="s">
        <v>1854</v>
      </c>
      <c r="AC324" s="1107" t="s">
        <v>1854</v>
      </c>
      <c r="AD324" s="1107" t="s">
        <v>1854</v>
      </c>
      <c r="AE324" s="1107" t="s">
        <v>1854</v>
      </c>
      <c r="AF324" s="1107" t="s">
        <v>1854</v>
      </c>
      <c r="AG324" s="1107" t="s">
        <v>1854</v>
      </c>
      <c r="AH324" s="1107" t="s">
        <v>1854</v>
      </c>
      <c r="AI324" s="1108">
        <f t="shared" si="4"/>
        <v>0</v>
      </c>
      <c r="AJ324" s="1109" t="s">
        <v>963</v>
      </c>
      <c r="AK324" s="1109" t="s">
        <v>1854</v>
      </c>
      <c r="AL324" s="1109" t="s">
        <v>1854</v>
      </c>
      <c r="AM324" s="1110" t="s">
        <v>1854</v>
      </c>
      <c r="AN324" s="1021" t="s">
        <v>1854</v>
      </c>
      <c r="AO324" s="1021" t="s">
        <v>1946</v>
      </c>
      <c r="AP324" s="1278">
        <v>0</v>
      </c>
      <c r="AQ324" s="1079" t="s">
        <v>1854</v>
      </c>
      <c r="AR324" s="1112" t="s">
        <v>1854</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1036</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3225</v>
      </c>
      <c r="V325" s="1102" t="s">
        <v>3226</v>
      </c>
      <c r="W325" s="1102" t="s">
        <v>1819</v>
      </c>
      <c r="X325" s="1103" t="s">
        <v>2246</v>
      </c>
      <c r="Y325" s="1104" t="s">
        <v>1843</v>
      </c>
      <c r="Z325" s="1105" t="s">
        <v>3227</v>
      </c>
      <c r="AA325" s="1106">
        <v>0</v>
      </c>
      <c r="AB325" s="1107">
        <v>0</v>
      </c>
      <c r="AC325" s="1107" t="s">
        <v>1854</v>
      </c>
      <c r="AD325" s="1107" t="s">
        <v>1854</v>
      </c>
      <c r="AE325" s="1107">
        <v>1</v>
      </c>
      <c r="AF325" s="1107" t="s">
        <v>1854</v>
      </c>
      <c r="AG325" s="1107" t="s">
        <v>1854</v>
      </c>
      <c r="AH325" s="1107" t="s">
        <v>1854</v>
      </c>
      <c r="AI325" s="1108">
        <f t="shared" si="4"/>
        <v>1</v>
      </c>
      <c r="AJ325" s="1109" t="s">
        <v>986</v>
      </c>
      <c r="AK325" s="1109" t="s">
        <v>964</v>
      </c>
      <c r="AL325" s="1109" t="s">
        <v>965</v>
      </c>
      <c r="AM325" s="1110" t="s">
        <v>1027</v>
      </c>
      <c r="AN325" s="1021" t="s">
        <v>1039</v>
      </c>
      <c r="AO325" s="1021" t="s">
        <v>3228</v>
      </c>
      <c r="AP325" s="1337">
        <v>2</v>
      </c>
      <c r="AQ325" s="1079" t="s">
        <v>966</v>
      </c>
      <c r="AR325" s="1112" t="s">
        <v>1843</v>
      </c>
      <c r="AS325" s="1113"/>
      <c r="AT325" s="1103"/>
      <c r="AU325" s="1103"/>
      <c r="AV325" s="1103"/>
      <c r="AW325" s="1114"/>
      <c r="AX325" s="1115"/>
      <c r="AY325" s="1078"/>
      <c r="AZ325" s="1079"/>
      <c r="BA325" s="1079"/>
      <c r="BB325" s="1079"/>
      <c r="BC325" s="1079"/>
      <c r="BD325" s="1079"/>
      <c r="BE325" s="1079"/>
      <c r="BF325" s="1079"/>
      <c r="BG325" s="1079"/>
      <c r="BH325" s="1079"/>
      <c r="BI325" s="1078" t="s">
        <v>4732</v>
      </c>
      <c r="BJ325" s="1079" t="s">
        <v>4732</v>
      </c>
      <c r="BK325" s="1079" t="s">
        <v>4732</v>
      </c>
      <c r="BL325" s="1079" t="s">
        <v>4732</v>
      </c>
      <c r="BM325" s="1079" t="s">
        <v>4732</v>
      </c>
      <c r="BN325" s="1078"/>
      <c r="BO325" s="1079"/>
      <c r="BP325" s="1079"/>
      <c r="BQ325" s="1079"/>
      <c r="BR325" s="1079"/>
      <c r="BS325" s="1118"/>
      <c r="BT325" s="1079"/>
      <c r="BU325" s="1079"/>
      <c r="BV325" s="1079"/>
      <c r="BW325" s="1119"/>
      <c r="BX325" s="1118"/>
      <c r="BY325" s="1079"/>
      <c r="BZ325" s="1079"/>
      <c r="CA325" s="1079"/>
      <c r="CB325" s="1119"/>
      <c r="CC325" s="1120"/>
      <c r="CD325" s="1121" t="s">
        <v>961</v>
      </c>
      <c r="CE325" s="1122" t="s">
        <v>961</v>
      </c>
      <c r="CF325" s="1122" t="s">
        <v>961</v>
      </c>
      <c r="CG325" s="1122" t="s">
        <v>961</v>
      </c>
      <c r="CH325" s="1123" t="s">
        <v>961</v>
      </c>
      <c r="CI325" s="1078" t="s">
        <v>1854</v>
      </c>
      <c r="CJ325" s="1079" t="s">
        <v>1854</v>
      </c>
      <c r="CK325" s="1079" t="s">
        <v>1854</v>
      </c>
      <c r="CL325" s="1079" t="s">
        <v>1854</v>
      </c>
      <c r="CM325" s="1120" t="s">
        <v>1854</v>
      </c>
      <c r="CN325" s="1078" t="s">
        <v>1854</v>
      </c>
      <c r="CO325" s="1079" t="s">
        <v>1854</v>
      </c>
      <c r="CP325" s="1079" t="s">
        <v>1854</v>
      </c>
      <c r="CQ325" s="1079" t="s">
        <v>1854</v>
      </c>
      <c r="CR325" s="1120" t="s">
        <v>1854</v>
      </c>
      <c r="CS325" s="1078" t="s">
        <v>1854</v>
      </c>
      <c r="CT325" s="1079" t="s">
        <v>1854</v>
      </c>
      <c r="CU325" s="1079" t="s">
        <v>1854</v>
      </c>
      <c r="CV325" s="1079" t="s">
        <v>1854</v>
      </c>
      <c r="CW325" s="1120" t="s">
        <v>1854</v>
      </c>
      <c r="CX325" s="1078" t="s">
        <v>1854</v>
      </c>
      <c r="CY325" s="1079" t="s">
        <v>1854</v>
      </c>
      <c r="CZ325" s="1079" t="s">
        <v>1854</v>
      </c>
      <c r="DA325" s="1079" t="s">
        <v>1854</v>
      </c>
      <c r="DB325" s="1120" t="s">
        <v>1854</v>
      </c>
      <c r="DC325" s="1079" t="s">
        <v>1854</v>
      </c>
      <c r="DD325" s="1079" t="s">
        <v>1854</v>
      </c>
      <c r="DE325" s="1079" t="s">
        <v>1854</v>
      </c>
      <c r="DF325" s="1079" t="s">
        <v>1854</v>
      </c>
      <c r="DG325" s="1120" t="s">
        <v>1854</v>
      </c>
      <c r="DH325" s="1078" t="s">
        <v>1854</v>
      </c>
      <c r="DI325" s="1079" t="s">
        <v>1854</v>
      </c>
      <c r="DJ325" s="1079" t="s">
        <v>1854</v>
      </c>
      <c r="DK325" s="1079" t="s">
        <v>1854</v>
      </c>
      <c r="DL325" s="1120" t="s">
        <v>1854</v>
      </c>
      <c r="DM325" s="1124" t="s">
        <v>1854</v>
      </c>
      <c r="DN325" s="1125" t="s">
        <v>1854</v>
      </c>
      <c r="DO325" s="1125" t="s">
        <v>1854</v>
      </c>
      <c r="DP325" s="1126" t="s">
        <v>1854</v>
      </c>
      <c r="DQ325" s="1125" t="s">
        <v>1854</v>
      </c>
      <c r="DR325" s="1125" t="s">
        <v>1854</v>
      </c>
      <c r="DS325" s="1125" t="s">
        <v>1854</v>
      </c>
      <c r="DT325" s="1126" t="s">
        <v>1854</v>
      </c>
      <c r="DU325" s="1122" t="s">
        <v>1854</v>
      </c>
      <c r="DV325" s="1127" t="s">
        <v>1854</v>
      </c>
      <c r="DW325" s="1128" t="s">
        <v>1854</v>
      </c>
    </row>
    <row r="326" spans="1:127" s="399" customFormat="1" ht="15.75" customHeight="1">
      <c r="A326" s="1100" t="s">
        <v>1036</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3229</v>
      </c>
      <c r="V326" s="1102" t="s">
        <v>3226</v>
      </c>
      <c r="W326" s="1102" t="s">
        <v>1819</v>
      </c>
      <c r="X326" s="1103" t="s">
        <v>2250</v>
      </c>
      <c r="Y326" s="1104" t="s">
        <v>1847</v>
      </c>
      <c r="Z326" s="1105" t="s">
        <v>3230</v>
      </c>
      <c r="AA326" s="1106">
        <v>0</v>
      </c>
      <c r="AB326" s="1107">
        <v>1</v>
      </c>
      <c r="AC326" s="1107" t="s">
        <v>1854</v>
      </c>
      <c r="AD326" s="1107" t="s">
        <v>1854</v>
      </c>
      <c r="AE326" s="1107">
        <v>0</v>
      </c>
      <c r="AF326" s="1107" t="s">
        <v>1854</v>
      </c>
      <c r="AG326" s="1107" t="s">
        <v>1854</v>
      </c>
      <c r="AH326" s="1107" t="s">
        <v>1854</v>
      </c>
      <c r="AI326" s="1108">
        <f t="shared" si="4"/>
        <v>1</v>
      </c>
      <c r="AJ326" s="1109" t="s">
        <v>986</v>
      </c>
      <c r="AK326" s="1109" t="s">
        <v>964</v>
      </c>
      <c r="AL326" s="1109" t="s">
        <v>965</v>
      </c>
      <c r="AM326" s="1110" t="s">
        <v>1031</v>
      </c>
      <c r="AN326" s="1021" t="s">
        <v>1039</v>
      </c>
      <c r="AO326" s="1021" t="s">
        <v>3231</v>
      </c>
      <c r="AP326" s="1337">
        <v>2</v>
      </c>
      <c r="AQ326" s="1079" t="s">
        <v>966</v>
      </c>
      <c r="AR326" s="1112" t="s">
        <v>1847</v>
      </c>
      <c r="AS326" s="1113"/>
      <c r="AT326" s="1103"/>
      <c r="AU326" s="1103"/>
      <c r="AV326" s="1103"/>
      <c r="AW326" s="1114"/>
      <c r="AX326" s="1115"/>
      <c r="AY326" s="1078"/>
      <c r="AZ326" s="1079"/>
      <c r="BA326" s="1079"/>
      <c r="BB326" s="1079"/>
      <c r="BC326" s="1079"/>
      <c r="BD326" s="1079"/>
      <c r="BE326" s="1079"/>
      <c r="BF326" s="1079"/>
      <c r="BG326" s="1079"/>
      <c r="BH326" s="1079"/>
      <c r="BI326" s="1078" t="s">
        <v>4732</v>
      </c>
      <c r="BJ326" s="1079" t="s">
        <v>4732</v>
      </c>
      <c r="BK326" s="1079" t="s">
        <v>4732</v>
      </c>
      <c r="BL326" s="1079" t="s">
        <v>4732</v>
      </c>
      <c r="BM326" s="1079" t="s">
        <v>4732</v>
      </c>
      <c r="BN326" s="1078"/>
      <c r="BO326" s="1079"/>
      <c r="BP326" s="1079"/>
      <c r="BQ326" s="1079"/>
      <c r="BR326" s="1079"/>
      <c r="BS326" s="1118"/>
      <c r="BT326" s="1079"/>
      <c r="BU326" s="1079"/>
      <c r="BV326" s="1079"/>
      <c r="BW326" s="1119"/>
      <c r="BX326" s="1118"/>
      <c r="BY326" s="1079"/>
      <c r="BZ326" s="1079"/>
      <c r="CA326" s="1079"/>
      <c r="CB326" s="1119"/>
      <c r="CC326" s="1120"/>
      <c r="CD326" s="1121" t="s">
        <v>961</v>
      </c>
      <c r="CE326" s="1122" t="s">
        <v>961</v>
      </c>
      <c r="CF326" s="1122" t="s">
        <v>961</v>
      </c>
      <c r="CG326" s="1122" t="s">
        <v>961</v>
      </c>
      <c r="CH326" s="1123" t="s">
        <v>961</v>
      </c>
      <c r="CI326" s="1078" t="s">
        <v>1854</v>
      </c>
      <c r="CJ326" s="1079" t="s">
        <v>1854</v>
      </c>
      <c r="CK326" s="1079" t="s">
        <v>1854</v>
      </c>
      <c r="CL326" s="1079" t="s">
        <v>1854</v>
      </c>
      <c r="CM326" s="1120" t="s">
        <v>1854</v>
      </c>
      <c r="CN326" s="1078" t="s">
        <v>1854</v>
      </c>
      <c r="CO326" s="1079" t="s">
        <v>1854</v>
      </c>
      <c r="CP326" s="1079" t="s">
        <v>1854</v>
      </c>
      <c r="CQ326" s="1079" t="s">
        <v>1854</v>
      </c>
      <c r="CR326" s="1120" t="s">
        <v>1854</v>
      </c>
      <c r="CS326" s="1078" t="s">
        <v>1854</v>
      </c>
      <c r="CT326" s="1079" t="s">
        <v>1854</v>
      </c>
      <c r="CU326" s="1079" t="s">
        <v>1854</v>
      </c>
      <c r="CV326" s="1079" t="s">
        <v>1854</v>
      </c>
      <c r="CW326" s="1120" t="s">
        <v>1854</v>
      </c>
      <c r="CX326" s="1078" t="s">
        <v>1854</v>
      </c>
      <c r="CY326" s="1079" t="s">
        <v>1854</v>
      </c>
      <c r="CZ326" s="1079" t="s">
        <v>1854</v>
      </c>
      <c r="DA326" s="1079" t="s">
        <v>1854</v>
      </c>
      <c r="DB326" s="1120" t="s">
        <v>1854</v>
      </c>
      <c r="DC326" s="1079" t="s">
        <v>1854</v>
      </c>
      <c r="DD326" s="1079" t="s">
        <v>1854</v>
      </c>
      <c r="DE326" s="1079" t="s">
        <v>1854</v>
      </c>
      <c r="DF326" s="1079" t="s">
        <v>1854</v>
      </c>
      <c r="DG326" s="1120" t="s">
        <v>1854</v>
      </c>
      <c r="DH326" s="1078" t="s">
        <v>1854</v>
      </c>
      <c r="DI326" s="1079" t="s">
        <v>1854</v>
      </c>
      <c r="DJ326" s="1079" t="s">
        <v>1854</v>
      </c>
      <c r="DK326" s="1079" t="s">
        <v>1854</v>
      </c>
      <c r="DL326" s="1120" t="s">
        <v>1854</v>
      </c>
      <c r="DM326" s="1124" t="s">
        <v>1854</v>
      </c>
      <c r="DN326" s="1125" t="s">
        <v>1854</v>
      </c>
      <c r="DO326" s="1125" t="s">
        <v>1854</v>
      </c>
      <c r="DP326" s="1126" t="s">
        <v>1854</v>
      </c>
      <c r="DQ326" s="1125" t="s">
        <v>1854</v>
      </c>
      <c r="DR326" s="1125" t="s">
        <v>1854</v>
      </c>
      <c r="DS326" s="1125" t="s">
        <v>1854</v>
      </c>
      <c r="DT326" s="1126" t="s">
        <v>1854</v>
      </c>
      <c r="DU326" s="1122" t="s">
        <v>1854</v>
      </c>
      <c r="DV326" s="1127">
        <v>1</v>
      </c>
      <c r="DW326" s="1128" t="s">
        <v>1854</v>
      </c>
    </row>
    <row r="327" spans="1:127" s="399" customFormat="1" ht="15.75" customHeight="1">
      <c r="A327" s="1100" t="s">
        <v>1036</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3232</v>
      </c>
      <c r="V327" s="1102" t="s">
        <v>3226</v>
      </c>
      <c r="W327" s="1102" t="s">
        <v>1819</v>
      </c>
      <c r="X327" s="1103" t="s">
        <v>2255</v>
      </c>
      <c r="Y327" s="1104" t="s">
        <v>3233</v>
      </c>
      <c r="Z327" s="1105" t="s">
        <v>3234</v>
      </c>
      <c r="AA327" s="1106">
        <v>0</v>
      </c>
      <c r="AB327" s="1107">
        <v>1</v>
      </c>
      <c r="AC327" s="1107" t="s">
        <v>1854</v>
      </c>
      <c r="AD327" s="1107" t="s">
        <v>1854</v>
      </c>
      <c r="AE327" s="1107">
        <v>0</v>
      </c>
      <c r="AF327" s="1107" t="s">
        <v>1854</v>
      </c>
      <c r="AG327" s="1107" t="s">
        <v>1854</v>
      </c>
      <c r="AH327" s="1107" t="s">
        <v>1854</v>
      </c>
      <c r="AI327" s="1108">
        <f t="shared" si="4"/>
        <v>1</v>
      </c>
      <c r="AJ327" s="1109" t="s">
        <v>963</v>
      </c>
      <c r="AK327" s="1109" t="s">
        <v>1854</v>
      </c>
      <c r="AL327" s="1109" t="s">
        <v>1854</v>
      </c>
      <c r="AM327" s="1110" t="s">
        <v>2258</v>
      </c>
      <c r="AN327" s="1021" t="s">
        <v>269</v>
      </c>
      <c r="AO327" s="1021" t="s">
        <v>1061</v>
      </c>
      <c r="AP327" s="1337">
        <v>1</v>
      </c>
      <c r="AQ327" s="1079" t="s">
        <v>966</v>
      </c>
      <c r="AR327" s="1112" t="s">
        <v>1854</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1036</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3235</v>
      </c>
      <c r="V328" s="1102" t="s">
        <v>3236</v>
      </c>
      <c r="W328" s="1102" t="s">
        <v>1808</v>
      </c>
      <c r="X328" s="1103" t="s">
        <v>2262</v>
      </c>
      <c r="Y328" s="1104" t="s">
        <v>3237</v>
      </c>
      <c r="Z328" s="1105" t="s">
        <v>3238</v>
      </c>
      <c r="AA328" s="1106">
        <v>0</v>
      </c>
      <c r="AB328" s="1107">
        <v>0</v>
      </c>
      <c r="AC328" s="1107" t="s">
        <v>1854</v>
      </c>
      <c r="AD328" s="1107" t="s">
        <v>1854</v>
      </c>
      <c r="AE328" s="1107">
        <v>1</v>
      </c>
      <c r="AF328" s="1107" t="s">
        <v>1854</v>
      </c>
      <c r="AG328" s="1107" t="s">
        <v>1854</v>
      </c>
      <c r="AH328" s="1107" t="s">
        <v>1854</v>
      </c>
      <c r="AI328" s="1108">
        <f t="shared" si="4"/>
        <v>1</v>
      </c>
      <c r="AJ328" s="1109" t="s">
        <v>983</v>
      </c>
      <c r="AK328" s="1109" t="s">
        <v>964</v>
      </c>
      <c r="AL328" s="1109" t="s">
        <v>965</v>
      </c>
      <c r="AM328" s="1110" t="s">
        <v>1941</v>
      </c>
      <c r="AN328" s="1021" t="s">
        <v>990</v>
      </c>
      <c r="AO328" s="1021" t="s">
        <v>3239</v>
      </c>
      <c r="AP328" s="1337">
        <v>0</v>
      </c>
      <c r="AQ328" s="1079" t="s">
        <v>966</v>
      </c>
      <c r="AR328" s="1112" t="s">
        <v>1854</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1036</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3240</v>
      </c>
      <c r="V329" s="1102" t="s">
        <v>3236</v>
      </c>
      <c r="W329" s="1102" t="s">
        <v>1819</v>
      </c>
      <c r="X329" s="1103" t="s">
        <v>2266</v>
      </c>
      <c r="Y329" s="1104" t="s">
        <v>3241</v>
      </c>
      <c r="Z329" s="1105" t="s">
        <v>3242</v>
      </c>
      <c r="AA329" s="1106">
        <v>0</v>
      </c>
      <c r="AB329" s="1107">
        <v>0</v>
      </c>
      <c r="AC329" s="1107" t="s">
        <v>1854</v>
      </c>
      <c r="AD329" s="1107" t="s">
        <v>1854</v>
      </c>
      <c r="AE329" s="1107">
        <v>1</v>
      </c>
      <c r="AF329" s="1107" t="s">
        <v>1854</v>
      </c>
      <c r="AG329" s="1107" t="s">
        <v>1854</v>
      </c>
      <c r="AH329" s="1107" t="s">
        <v>1854</v>
      </c>
      <c r="AI329" s="1108">
        <f t="shared" si="4"/>
        <v>1</v>
      </c>
      <c r="AJ329" s="1109" t="s">
        <v>983</v>
      </c>
      <c r="AK329" s="1109" t="s">
        <v>964</v>
      </c>
      <c r="AL329" s="1109" t="s">
        <v>965</v>
      </c>
      <c r="AM329" s="1110" t="s">
        <v>1941</v>
      </c>
      <c r="AN329" s="1021" t="s">
        <v>269</v>
      </c>
      <c r="AO329" s="1021" t="s">
        <v>1061</v>
      </c>
      <c r="AP329" s="1337">
        <v>1</v>
      </c>
      <c r="AQ329" s="1079" t="s">
        <v>966</v>
      </c>
      <c r="AR329" s="1112" t="s">
        <v>1854</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1036</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3243</v>
      </c>
      <c r="V330" s="1102" t="s">
        <v>3236</v>
      </c>
      <c r="W330" s="1102" t="s">
        <v>1801</v>
      </c>
      <c r="X330" s="1103" t="s">
        <v>2269</v>
      </c>
      <c r="Y330" s="1104" t="s">
        <v>3244</v>
      </c>
      <c r="Z330" s="1105" t="s">
        <v>3245</v>
      </c>
      <c r="AA330" s="1106">
        <v>8.1000000000000003E-2</v>
      </c>
      <c r="AB330" s="1107">
        <v>0.91900000000000004</v>
      </c>
      <c r="AC330" s="1107" t="s">
        <v>1854</v>
      </c>
      <c r="AD330" s="1107" t="s">
        <v>1854</v>
      </c>
      <c r="AE330" s="1107">
        <v>0</v>
      </c>
      <c r="AF330" s="1107" t="s">
        <v>1854</v>
      </c>
      <c r="AG330" s="1107" t="s">
        <v>1854</v>
      </c>
      <c r="AH330" s="1107" t="s">
        <v>1854</v>
      </c>
      <c r="AI330" s="1108">
        <f t="shared" ref="AI330:AI393" si="5">SUM(AA330:AH330)</f>
        <v>1</v>
      </c>
      <c r="AJ330" s="1109" t="s">
        <v>986</v>
      </c>
      <c r="AK330" s="1109" t="s">
        <v>964</v>
      </c>
      <c r="AL330" s="1109" t="s">
        <v>965</v>
      </c>
      <c r="AM330" s="1110" t="s">
        <v>2313</v>
      </c>
      <c r="AN330" s="1021" t="s">
        <v>990</v>
      </c>
      <c r="AO330" s="1021" t="s">
        <v>2314</v>
      </c>
      <c r="AP330" s="1337">
        <v>0</v>
      </c>
      <c r="AQ330" s="1079" t="s">
        <v>966</v>
      </c>
      <c r="AR330" s="1112" t="s">
        <v>1854</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1036</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3246</v>
      </c>
      <c r="V331" s="1102" t="s">
        <v>3236</v>
      </c>
      <c r="W331" s="1102" t="s">
        <v>1819</v>
      </c>
      <c r="X331" s="1103" t="s">
        <v>2273</v>
      </c>
      <c r="Y331" s="1104" t="s">
        <v>659</v>
      </c>
      <c r="Z331" s="1105" t="s">
        <v>3247</v>
      </c>
      <c r="AA331" s="1106">
        <v>0</v>
      </c>
      <c r="AB331" s="1107">
        <v>0</v>
      </c>
      <c r="AC331" s="1107" t="s">
        <v>1854</v>
      </c>
      <c r="AD331" s="1107" t="s">
        <v>1854</v>
      </c>
      <c r="AE331" s="1107">
        <v>1</v>
      </c>
      <c r="AF331" s="1107" t="s">
        <v>1854</v>
      </c>
      <c r="AG331" s="1107" t="s">
        <v>1854</v>
      </c>
      <c r="AH331" s="1107" t="s">
        <v>1854</v>
      </c>
      <c r="AI331" s="1108">
        <f t="shared" si="5"/>
        <v>1</v>
      </c>
      <c r="AJ331" s="1109" t="s">
        <v>963</v>
      </c>
      <c r="AK331" s="1109" t="s">
        <v>1854</v>
      </c>
      <c r="AL331" s="1109" t="s">
        <v>1854</v>
      </c>
      <c r="AM331" s="1110" t="s">
        <v>1941</v>
      </c>
      <c r="AN331" s="1021" t="s">
        <v>269</v>
      </c>
      <c r="AO331" s="1021" t="s">
        <v>4707</v>
      </c>
      <c r="AP331" s="1311">
        <v>1</v>
      </c>
      <c r="AQ331" s="1079" t="s">
        <v>966</v>
      </c>
      <c r="AR331" s="1112" t="s">
        <v>659</v>
      </c>
      <c r="AS331" s="1113"/>
      <c r="AT331" s="1103"/>
      <c r="AU331" s="1103"/>
      <c r="AV331" s="1103"/>
      <c r="AW331" s="1114"/>
      <c r="AX331" s="1115"/>
      <c r="AY331" s="1078"/>
      <c r="AZ331" s="1079"/>
      <c r="BA331" s="1079"/>
      <c r="BB331" s="1079"/>
      <c r="BC331" s="1079"/>
      <c r="BD331" s="1079"/>
      <c r="BE331" s="1079"/>
      <c r="BF331" s="1079"/>
      <c r="BG331" s="1079"/>
      <c r="BH331" s="1079"/>
      <c r="BI331" s="1078" t="s">
        <v>4764</v>
      </c>
      <c r="BJ331" s="1079" t="s">
        <v>4765</v>
      </c>
      <c r="BK331" s="1079" t="s">
        <v>4766</v>
      </c>
      <c r="BL331" s="1079" t="s">
        <v>4767</v>
      </c>
      <c r="BM331" s="1079" t="s">
        <v>4768</v>
      </c>
      <c r="BN331" s="1078"/>
      <c r="BO331" s="1079"/>
      <c r="BP331" s="1079"/>
      <c r="BQ331" s="1079"/>
      <c r="BR331" s="1079"/>
      <c r="BS331" s="1118"/>
      <c r="BT331" s="1079"/>
      <c r="BU331" s="1079"/>
      <c r="BV331" s="1079"/>
      <c r="BW331" s="1119"/>
      <c r="BX331" s="1118"/>
      <c r="BY331" s="1079"/>
      <c r="BZ331" s="1079"/>
      <c r="CA331" s="1079"/>
      <c r="CB331" s="1119"/>
      <c r="CC331" s="1120"/>
      <c r="CD331" s="1121" t="s">
        <v>1854</v>
      </c>
      <c r="CE331" s="1122" t="s">
        <v>1854</v>
      </c>
      <c r="CF331" s="1122" t="s">
        <v>1854</v>
      </c>
      <c r="CG331" s="1122" t="s">
        <v>1854</v>
      </c>
      <c r="CH331" s="1123" t="s">
        <v>1854</v>
      </c>
      <c r="CI331" s="1078" t="s">
        <v>1854</v>
      </c>
      <c r="CJ331" s="1079" t="s">
        <v>1854</v>
      </c>
      <c r="CK331" s="1079" t="s">
        <v>1854</v>
      </c>
      <c r="CL331" s="1079" t="s">
        <v>1854</v>
      </c>
      <c r="CM331" s="1120" t="s">
        <v>1854</v>
      </c>
      <c r="CN331" s="1078" t="s">
        <v>1854</v>
      </c>
      <c r="CO331" s="1079" t="s">
        <v>1854</v>
      </c>
      <c r="CP331" s="1079" t="s">
        <v>1854</v>
      </c>
      <c r="CQ331" s="1079" t="s">
        <v>1854</v>
      </c>
      <c r="CR331" s="1120" t="s">
        <v>1854</v>
      </c>
      <c r="CS331" s="1078" t="s">
        <v>1854</v>
      </c>
      <c r="CT331" s="1079" t="s">
        <v>1854</v>
      </c>
      <c r="CU331" s="1079" t="s">
        <v>1854</v>
      </c>
      <c r="CV331" s="1079" t="s">
        <v>1854</v>
      </c>
      <c r="CW331" s="1120" t="s">
        <v>1854</v>
      </c>
      <c r="CX331" s="1078" t="s">
        <v>1854</v>
      </c>
      <c r="CY331" s="1079" t="s">
        <v>1854</v>
      </c>
      <c r="CZ331" s="1079" t="s">
        <v>1854</v>
      </c>
      <c r="DA331" s="1079" t="s">
        <v>1854</v>
      </c>
      <c r="DB331" s="1120" t="s">
        <v>1854</v>
      </c>
      <c r="DC331" s="1079" t="s">
        <v>1854</v>
      </c>
      <c r="DD331" s="1079" t="s">
        <v>1854</v>
      </c>
      <c r="DE331" s="1079" t="s">
        <v>1854</v>
      </c>
      <c r="DF331" s="1079" t="s">
        <v>1854</v>
      </c>
      <c r="DG331" s="1120" t="s">
        <v>1854</v>
      </c>
      <c r="DH331" s="1078" t="s">
        <v>1854</v>
      </c>
      <c r="DI331" s="1079" t="s">
        <v>1854</v>
      </c>
      <c r="DJ331" s="1079" t="s">
        <v>1854</v>
      </c>
      <c r="DK331" s="1079" t="s">
        <v>1854</v>
      </c>
      <c r="DL331" s="1120" t="s">
        <v>1854</v>
      </c>
      <c r="DM331" s="1124" t="s">
        <v>1854</v>
      </c>
      <c r="DN331" s="1125" t="s">
        <v>1854</v>
      </c>
      <c r="DO331" s="1125" t="s">
        <v>1854</v>
      </c>
      <c r="DP331" s="1126" t="s">
        <v>1854</v>
      </c>
      <c r="DQ331" s="1125" t="s">
        <v>1854</v>
      </c>
      <c r="DR331" s="1125" t="s">
        <v>1854</v>
      </c>
      <c r="DS331" s="1125" t="s">
        <v>1854</v>
      </c>
      <c r="DT331" s="1126" t="s">
        <v>1854</v>
      </c>
      <c r="DU331" s="1122" t="s">
        <v>1854</v>
      </c>
      <c r="DV331" s="1127">
        <v>1</v>
      </c>
      <c r="DW331" s="1128" t="s">
        <v>1854</v>
      </c>
    </row>
    <row r="332" spans="1:127" s="399" customFormat="1" ht="15.75" customHeight="1">
      <c r="A332" s="1057" t="s">
        <v>1036</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3249</v>
      </c>
      <c r="V332" s="1063" t="s">
        <v>3250</v>
      </c>
      <c r="W332" s="1063" t="s">
        <v>1808</v>
      </c>
      <c r="X332" s="1064" t="s">
        <v>2290</v>
      </c>
      <c r="Y332" s="1065" t="s">
        <v>3251</v>
      </c>
      <c r="Z332" s="1066" t="s">
        <v>3252</v>
      </c>
      <c r="AA332" s="1067">
        <v>0</v>
      </c>
      <c r="AB332" s="1068">
        <v>1</v>
      </c>
      <c r="AC332" s="1068" t="s">
        <v>1854</v>
      </c>
      <c r="AD332" s="1068" t="s">
        <v>1854</v>
      </c>
      <c r="AE332" s="1068">
        <v>0</v>
      </c>
      <c r="AF332" s="1068" t="s">
        <v>1854</v>
      </c>
      <c r="AG332" s="1068" t="s">
        <v>1854</v>
      </c>
      <c r="AH332" s="1068" t="s">
        <v>1854</v>
      </c>
      <c r="AI332" s="1069">
        <f t="shared" si="5"/>
        <v>1</v>
      </c>
      <c r="AJ332" s="1070" t="s">
        <v>986</v>
      </c>
      <c r="AK332" s="1070" t="s">
        <v>964</v>
      </c>
      <c r="AL332" s="1070" t="s">
        <v>965</v>
      </c>
      <c r="AM332" s="1071" t="s">
        <v>625</v>
      </c>
      <c r="AN332" s="1065" t="s">
        <v>269</v>
      </c>
      <c r="AO332" s="1065" t="s">
        <v>4699</v>
      </c>
      <c r="AP332" s="1311">
        <v>1</v>
      </c>
      <c r="AQ332" s="836" t="s">
        <v>966</v>
      </c>
      <c r="AR332" s="1074" t="s">
        <v>625</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961</v>
      </c>
      <c r="CE332" s="1088" t="s">
        <v>961</v>
      </c>
      <c r="CF332" s="1088" t="s">
        <v>961</v>
      </c>
      <c r="CG332" s="1088" t="s">
        <v>961</v>
      </c>
      <c r="CH332" s="1089" t="s">
        <v>961</v>
      </c>
      <c r="CI332" s="1092" t="s">
        <v>1854</v>
      </c>
      <c r="CJ332" s="1090" t="s">
        <v>1854</v>
      </c>
      <c r="CK332" s="1090" t="s">
        <v>1854</v>
      </c>
      <c r="CL332" s="1090" t="s">
        <v>1854</v>
      </c>
      <c r="CM332" s="1091" t="s">
        <v>1854</v>
      </c>
      <c r="CN332" s="1092">
        <v>-5</v>
      </c>
      <c r="CO332" s="1090">
        <v>-5</v>
      </c>
      <c r="CP332" s="1090">
        <v>-5</v>
      </c>
      <c r="CQ332" s="1090">
        <v>-5</v>
      </c>
      <c r="CR332" s="1091">
        <v>-5</v>
      </c>
      <c r="CS332" s="1082" t="s">
        <v>1854</v>
      </c>
      <c r="CT332" s="1083" t="s">
        <v>1854</v>
      </c>
      <c r="CU332" s="1083" t="s">
        <v>1854</v>
      </c>
      <c r="CV332" s="1083" t="s">
        <v>1854</v>
      </c>
      <c r="CW332" s="1086" t="s">
        <v>1854</v>
      </c>
      <c r="CX332" s="1082" t="s">
        <v>1854</v>
      </c>
      <c r="CY332" s="1083" t="s">
        <v>1854</v>
      </c>
      <c r="CZ332" s="1083" t="s">
        <v>1854</v>
      </c>
      <c r="DA332" s="1083" t="s">
        <v>1854</v>
      </c>
      <c r="DB332" s="1086" t="s">
        <v>1854</v>
      </c>
      <c r="DC332" s="1090">
        <v>6</v>
      </c>
      <c r="DD332" s="1090">
        <v>8.4</v>
      </c>
      <c r="DE332" s="1090">
        <v>12</v>
      </c>
      <c r="DF332" s="1090">
        <v>15.6</v>
      </c>
      <c r="DG332" s="1091">
        <v>19.2</v>
      </c>
      <c r="DH332" s="1092" t="s">
        <v>1854</v>
      </c>
      <c r="DI332" s="1083" t="s">
        <v>1854</v>
      </c>
      <c r="DJ332" s="1083" t="s">
        <v>1854</v>
      </c>
      <c r="DK332" s="1083" t="s">
        <v>1854</v>
      </c>
      <c r="DL332" s="1086" t="s">
        <v>1854</v>
      </c>
      <c r="DM332" s="1094">
        <v>-0.23499999999999999</v>
      </c>
      <c r="DN332" s="1095" t="s">
        <v>1854</v>
      </c>
      <c r="DO332" s="1095" t="s">
        <v>1854</v>
      </c>
      <c r="DP332" s="1096" t="s">
        <v>1854</v>
      </c>
      <c r="DQ332" s="1095">
        <v>0.19600000000000001</v>
      </c>
      <c r="DR332" s="1095" t="s">
        <v>1854</v>
      </c>
      <c r="DS332" s="1095" t="s">
        <v>1854</v>
      </c>
      <c r="DT332" s="1096" t="s">
        <v>1854</v>
      </c>
      <c r="DU332" s="1088" t="s">
        <v>1854</v>
      </c>
      <c r="DV332" s="1097">
        <v>1</v>
      </c>
      <c r="DW332" s="1098" t="s">
        <v>1854</v>
      </c>
    </row>
    <row r="333" spans="1:127" s="399" customFormat="1" ht="15.75" customHeight="1">
      <c r="A333" s="1057" t="s">
        <v>1036</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3254</v>
      </c>
      <c r="V333" s="1063" t="s">
        <v>3250</v>
      </c>
      <c r="W333" s="1063" t="s">
        <v>1808</v>
      </c>
      <c r="X333" s="1064" t="s">
        <v>2295</v>
      </c>
      <c r="Y333" s="1065" t="s">
        <v>3255</v>
      </c>
      <c r="Z333" s="1066" t="s">
        <v>3256</v>
      </c>
      <c r="AA333" s="1067">
        <v>0</v>
      </c>
      <c r="AB333" s="1068">
        <v>1</v>
      </c>
      <c r="AC333" s="1068" t="s">
        <v>1854</v>
      </c>
      <c r="AD333" s="1068" t="s">
        <v>1854</v>
      </c>
      <c r="AE333" s="1068">
        <v>0</v>
      </c>
      <c r="AF333" s="1068" t="s">
        <v>1854</v>
      </c>
      <c r="AG333" s="1068" t="s">
        <v>1854</v>
      </c>
      <c r="AH333" s="1068" t="s">
        <v>1854</v>
      </c>
      <c r="AI333" s="1069">
        <f t="shared" si="5"/>
        <v>1</v>
      </c>
      <c r="AJ333" s="1070" t="s">
        <v>986</v>
      </c>
      <c r="AK333" s="1070" t="s">
        <v>964</v>
      </c>
      <c r="AL333" s="1070" t="s">
        <v>965</v>
      </c>
      <c r="AM333" s="1071" t="s">
        <v>625</v>
      </c>
      <c r="AN333" s="1065" t="s">
        <v>269</v>
      </c>
      <c r="AO333" s="1065" t="s">
        <v>4699</v>
      </c>
      <c r="AP333" s="1311">
        <v>1</v>
      </c>
      <c r="AQ333" s="836" t="s">
        <v>966</v>
      </c>
      <c r="AR333" s="1074" t="s">
        <v>625</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961</v>
      </c>
      <c r="CE333" s="1088" t="s">
        <v>961</v>
      </c>
      <c r="CF333" s="1088" t="s">
        <v>961</v>
      </c>
      <c r="CG333" s="1088" t="s">
        <v>961</v>
      </c>
      <c r="CH333" s="1089" t="s">
        <v>961</v>
      </c>
      <c r="CI333" s="1092" t="s">
        <v>1854</v>
      </c>
      <c r="CJ333" s="1090" t="s">
        <v>1854</v>
      </c>
      <c r="CK333" s="1090" t="s">
        <v>1854</v>
      </c>
      <c r="CL333" s="1090" t="s">
        <v>1854</v>
      </c>
      <c r="CM333" s="1091" t="s">
        <v>1854</v>
      </c>
      <c r="CN333" s="1092">
        <v>-5</v>
      </c>
      <c r="CO333" s="1090">
        <v>-5</v>
      </c>
      <c r="CP333" s="1090">
        <v>-5</v>
      </c>
      <c r="CQ333" s="1090">
        <v>-5</v>
      </c>
      <c r="CR333" s="1091">
        <v>-5</v>
      </c>
      <c r="CS333" s="1082" t="s">
        <v>1854</v>
      </c>
      <c r="CT333" s="1083" t="s">
        <v>1854</v>
      </c>
      <c r="CU333" s="1083" t="s">
        <v>1854</v>
      </c>
      <c r="CV333" s="1083" t="s">
        <v>1854</v>
      </c>
      <c r="CW333" s="1086" t="s">
        <v>1854</v>
      </c>
      <c r="CX333" s="1082" t="s">
        <v>1854</v>
      </c>
      <c r="CY333" s="1083" t="s">
        <v>1854</v>
      </c>
      <c r="CZ333" s="1083" t="s">
        <v>1854</v>
      </c>
      <c r="DA333" s="1083" t="s">
        <v>1854</v>
      </c>
      <c r="DB333" s="1086" t="s">
        <v>1854</v>
      </c>
      <c r="DC333" s="1090">
        <v>8.6</v>
      </c>
      <c r="DD333" s="1090">
        <v>10.8</v>
      </c>
      <c r="DE333" s="1090">
        <v>13.7</v>
      </c>
      <c r="DF333" s="1090">
        <v>16.600000000000001</v>
      </c>
      <c r="DG333" s="1091">
        <v>19.5</v>
      </c>
      <c r="DH333" s="1092" t="s">
        <v>1854</v>
      </c>
      <c r="DI333" s="1083" t="s">
        <v>1854</v>
      </c>
      <c r="DJ333" s="1083" t="s">
        <v>1854</v>
      </c>
      <c r="DK333" s="1083" t="s">
        <v>1854</v>
      </c>
      <c r="DL333" s="1086" t="s">
        <v>1854</v>
      </c>
      <c r="DM333" s="1094">
        <v>-0.254</v>
      </c>
      <c r="DN333" s="1095" t="s">
        <v>1854</v>
      </c>
      <c r="DO333" s="1095" t="s">
        <v>1854</v>
      </c>
      <c r="DP333" s="1096" t="s">
        <v>1854</v>
      </c>
      <c r="DQ333" s="1095">
        <v>0.21099999999999999</v>
      </c>
      <c r="DR333" s="1095" t="s">
        <v>1854</v>
      </c>
      <c r="DS333" s="1095" t="s">
        <v>1854</v>
      </c>
      <c r="DT333" s="1096" t="s">
        <v>1854</v>
      </c>
      <c r="DU333" s="1088" t="s">
        <v>1854</v>
      </c>
      <c r="DV333" s="1097">
        <v>1</v>
      </c>
      <c r="DW333" s="1098" t="s">
        <v>1854</v>
      </c>
    </row>
    <row r="334" spans="1:127" s="399" customFormat="1" ht="15.75" customHeight="1">
      <c r="A334" s="1057" t="s">
        <v>1036</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3257</v>
      </c>
      <c r="V334" s="1063" t="s">
        <v>3250</v>
      </c>
      <c r="W334" s="1063" t="s">
        <v>1808</v>
      </c>
      <c r="X334" s="1064" t="s">
        <v>2300</v>
      </c>
      <c r="Y334" s="1065" t="s">
        <v>3258</v>
      </c>
      <c r="Z334" s="1066" t="s">
        <v>3259</v>
      </c>
      <c r="AA334" s="1067">
        <v>0</v>
      </c>
      <c r="AB334" s="1068">
        <v>1</v>
      </c>
      <c r="AC334" s="1068" t="s">
        <v>1854</v>
      </c>
      <c r="AD334" s="1068" t="s">
        <v>1854</v>
      </c>
      <c r="AE334" s="1068">
        <v>0</v>
      </c>
      <c r="AF334" s="1068" t="s">
        <v>1854</v>
      </c>
      <c r="AG334" s="1068" t="s">
        <v>1854</v>
      </c>
      <c r="AH334" s="1068" t="s">
        <v>1854</v>
      </c>
      <c r="AI334" s="1069">
        <f t="shared" si="5"/>
        <v>1</v>
      </c>
      <c r="AJ334" s="1070" t="s">
        <v>986</v>
      </c>
      <c r="AK334" s="1070" t="s">
        <v>964</v>
      </c>
      <c r="AL334" s="1444" t="s">
        <v>976</v>
      </c>
      <c r="AM334" s="1071" t="s">
        <v>1967</v>
      </c>
      <c r="AN334" s="1065" t="s">
        <v>2031</v>
      </c>
      <c r="AO334" s="1065" t="s">
        <v>4699</v>
      </c>
      <c r="AP334" s="1311">
        <v>1</v>
      </c>
      <c r="AQ334" s="836" t="s">
        <v>966</v>
      </c>
      <c r="AR334" s="1074" t="s">
        <v>1814</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961</v>
      </c>
      <c r="CE334" s="1088" t="s">
        <v>961</v>
      </c>
      <c r="CF334" s="1088" t="s">
        <v>961</v>
      </c>
      <c r="CG334" s="1088" t="s">
        <v>961</v>
      </c>
      <c r="CH334" s="1089" t="s">
        <v>961</v>
      </c>
      <c r="CI334" s="1092" t="s">
        <v>1854</v>
      </c>
      <c r="CJ334" s="1090" t="s">
        <v>1854</v>
      </c>
      <c r="CK334" s="1090" t="s">
        <v>1854</v>
      </c>
      <c r="CL334" s="1090" t="s">
        <v>1854</v>
      </c>
      <c r="CM334" s="1091" t="s">
        <v>1854</v>
      </c>
      <c r="CN334" s="1092" t="s">
        <v>1854</v>
      </c>
      <c r="CO334" s="1090" t="s">
        <v>1854</v>
      </c>
      <c r="CP334" s="1090" t="s">
        <v>1854</v>
      </c>
      <c r="CQ334" s="1090" t="s">
        <v>1854</v>
      </c>
      <c r="CR334" s="1091" t="s">
        <v>1854</v>
      </c>
      <c r="CS334" s="1082" t="s">
        <v>1854</v>
      </c>
      <c r="CT334" s="1083" t="s">
        <v>1854</v>
      </c>
      <c r="CU334" s="1083" t="s">
        <v>1854</v>
      </c>
      <c r="CV334" s="1083" t="s">
        <v>1854</v>
      </c>
      <c r="CW334" s="1086" t="s">
        <v>1854</v>
      </c>
      <c r="CX334" s="1082" t="s">
        <v>1854</v>
      </c>
      <c r="CY334" s="1083" t="s">
        <v>1854</v>
      </c>
      <c r="CZ334" s="1083" t="s">
        <v>1854</v>
      </c>
      <c r="DA334" s="1083" t="s">
        <v>1854</v>
      </c>
      <c r="DB334" s="1086" t="s">
        <v>1854</v>
      </c>
      <c r="DC334" s="1090" t="s">
        <v>1854</v>
      </c>
      <c r="DD334" s="1090" t="s">
        <v>1854</v>
      </c>
      <c r="DE334" s="1090" t="s">
        <v>1854</v>
      </c>
      <c r="DF334" s="1090" t="s">
        <v>1854</v>
      </c>
      <c r="DG334" s="1091" t="s">
        <v>1854</v>
      </c>
      <c r="DH334" s="1092" t="s">
        <v>1854</v>
      </c>
      <c r="DI334" s="1083" t="s">
        <v>1854</v>
      </c>
      <c r="DJ334" s="1083" t="s">
        <v>1854</v>
      </c>
      <c r="DK334" s="1083" t="s">
        <v>1854</v>
      </c>
      <c r="DL334" s="1086" t="s">
        <v>1854</v>
      </c>
      <c r="DM334" s="1094">
        <v>-0.16900000000000001</v>
      </c>
      <c r="DN334" s="1095" t="s">
        <v>1854</v>
      </c>
      <c r="DO334" s="1095" t="s">
        <v>1854</v>
      </c>
      <c r="DP334" s="1096" t="s">
        <v>1854</v>
      </c>
      <c r="DQ334" s="1095">
        <v>0.125</v>
      </c>
      <c r="DR334" s="1095" t="s">
        <v>1854</v>
      </c>
      <c r="DS334" s="1095" t="s">
        <v>1854</v>
      </c>
      <c r="DT334" s="1096" t="s">
        <v>1854</v>
      </c>
      <c r="DU334" s="1088" t="s">
        <v>1854</v>
      </c>
      <c r="DV334" s="1097">
        <v>1</v>
      </c>
      <c r="DW334" s="1098" t="s">
        <v>1854</v>
      </c>
    </row>
    <row r="335" spans="1:127" s="399" customFormat="1" ht="15.75" customHeight="1">
      <c r="A335" s="1057" t="s">
        <v>1036</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3261</v>
      </c>
      <c r="V335" s="1063" t="s">
        <v>3250</v>
      </c>
      <c r="W335" s="1063" t="s">
        <v>1808</v>
      </c>
      <c r="X335" s="1064" t="s">
        <v>2305</v>
      </c>
      <c r="Y335" s="1065" t="s">
        <v>3262</v>
      </c>
      <c r="Z335" s="1066" t="s">
        <v>3263</v>
      </c>
      <c r="AA335" s="1067">
        <v>0</v>
      </c>
      <c r="AB335" s="1068">
        <v>1</v>
      </c>
      <c r="AC335" s="1068" t="s">
        <v>1854</v>
      </c>
      <c r="AD335" s="1068" t="s">
        <v>1854</v>
      </c>
      <c r="AE335" s="1068">
        <v>0</v>
      </c>
      <c r="AF335" s="1068" t="s">
        <v>1854</v>
      </c>
      <c r="AG335" s="1068" t="s">
        <v>1854</v>
      </c>
      <c r="AH335" s="1068" t="s">
        <v>1854</v>
      </c>
      <c r="AI335" s="1069">
        <f t="shared" si="5"/>
        <v>1</v>
      </c>
      <c r="AJ335" s="1070" t="s">
        <v>986</v>
      </c>
      <c r="AK335" s="1070" t="s">
        <v>964</v>
      </c>
      <c r="AL335" s="1444" t="s">
        <v>976</v>
      </c>
      <c r="AM335" s="1071" t="s">
        <v>1967</v>
      </c>
      <c r="AN335" s="1065" t="s">
        <v>2031</v>
      </c>
      <c r="AO335" s="1065" t="s">
        <v>4699</v>
      </c>
      <c r="AP335" s="1311">
        <v>1</v>
      </c>
      <c r="AQ335" s="836" t="s">
        <v>966</v>
      </c>
      <c r="AR335" s="1074" t="s">
        <v>1814</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961</v>
      </c>
      <c r="CE335" s="1088" t="s">
        <v>961</v>
      </c>
      <c r="CF335" s="1088" t="s">
        <v>961</v>
      </c>
      <c r="CG335" s="1088" t="s">
        <v>961</v>
      </c>
      <c r="CH335" s="1089" t="s">
        <v>961</v>
      </c>
      <c r="CI335" s="1092" t="s">
        <v>1854</v>
      </c>
      <c r="CJ335" s="1090" t="s">
        <v>1854</v>
      </c>
      <c r="CK335" s="1090" t="s">
        <v>1854</v>
      </c>
      <c r="CL335" s="1090" t="s">
        <v>1854</v>
      </c>
      <c r="CM335" s="1091" t="s">
        <v>1854</v>
      </c>
      <c r="CN335" s="1092" t="s">
        <v>1854</v>
      </c>
      <c r="CO335" s="1090" t="s">
        <v>1854</v>
      </c>
      <c r="CP335" s="1090" t="s">
        <v>1854</v>
      </c>
      <c r="CQ335" s="1090" t="s">
        <v>1854</v>
      </c>
      <c r="CR335" s="1091" t="s">
        <v>1854</v>
      </c>
      <c r="CS335" s="1082" t="s">
        <v>1854</v>
      </c>
      <c r="CT335" s="1083" t="s">
        <v>1854</v>
      </c>
      <c r="CU335" s="1083" t="s">
        <v>1854</v>
      </c>
      <c r="CV335" s="1083" t="s">
        <v>1854</v>
      </c>
      <c r="CW335" s="1086" t="s">
        <v>1854</v>
      </c>
      <c r="CX335" s="1082" t="s">
        <v>1854</v>
      </c>
      <c r="CY335" s="1083" t="s">
        <v>1854</v>
      </c>
      <c r="CZ335" s="1083" t="s">
        <v>1854</v>
      </c>
      <c r="DA335" s="1083" t="s">
        <v>1854</v>
      </c>
      <c r="DB335" s="1086" t="s">
        <v>1854</v>
      </c>
      <c r="DC335" s="1090" t="s">
        <v>1854</v>
      </c>
      <c r="DD335" s="1090" t="s">
        <v>1854</v>
      </c>
      <c r="DE335" s="1090" t="s">
        <v>1854</v>
      </c>
      <c r="DF335" s="1090" t="s">
        <v>1854</v>
      </c>
      <c r="DG335" s="1091" t="s">
        <v>1854</v>
      </c>
      <c r="DH335" s="1092" t="s">
        <v>1854</v>
      </c>
      <c r="DI335" s="1083" t="s">
        <v>1854</v>
      </c>
      <c r="DJ335" s="1083" t="s">
        <v>1854</v>
      </c>
      <c r="DK335" s="1083" t="s">
        <v>1854</v>
      </c>
      <c r="DL335" s="1086" t="s">
        <v>1854</v>
      </c>
      <c r="DM335" s="1094">
        <v>-2.5000000000000001E-2</v>
      </c>
      <c r="DN335" s="1095" t="s">
        <v>1854</v>
      </c>
      <c r="DO335" s="1095" t="s">
        <v>1854</v>
      </c>
      <c r="DP335" s="1096" t="s">
        <v>1854</v>
      </c>
      <c r="DQ335" s="1095">
        <v>2.1000000000000001E-2</v>
      </c>
      <c r="DR335" s="1095" t="s">
        <v>1854</v>
      </c>
      <c r="DS335" s="1095" t="s">
        <v>1854</v>
      </c>
      <c r="DT335" s="1096" t="s">
        <v>1854</v>
      </c>
      <c r="DU335" s="1088" t="s">
        <v>1854</v>
      </c>
      <c r="DV335" s="1097">
        <v>1</v>
      </c>
      <c r="DW335" s="1098" t="s">
        <v>1854</v>
      </c>
    </row>
    <row r="336" spans="1:127" s="399" customFormat="1" ht="15.75" customHeight="1">
      <c r="A336" s="1100" t="s">
        <v>1036</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3264</v>
      </c>
      <c r="V336" s="1102" t="s">
        <v>3250</v>
      </c>
      <c r="W336" s="1102" t="s">
        <v>1819</v>
      </c>
      <c r="X336" s="1103" t="s">
        <v>3265</v>
      </c>
      <c r="Y336" s="1104" t="s">
        <v>3266</v>
      </c>
      <c r="Z336" s="1105" t="s">
        <v>3267</v>
      </c>
      <c r="AA336" s="1106">
        <v>1</v>
      </c>
      <c r="AB336" s="1107">
        <v>0</v>
      </c>
      <c r="AC336" s="1107" t="s">
        <v>1854</v>
      </c>
      <c r="AD336" s="1107" t="s">
        <v>1854</v>
      </c>
      <c r="AE336" s="1107">
        <v>0</v>
      </c>
      <c r="AF336" s="1107" t="s">
        <v>1854</v>
      </c>
      <c r="AG336" s="1107" t="s">
        <v>1854</v>
      </c>
      <c r="AH336" s="1107" t="s">
        <v>1854</v>
      </c>
      <c r="AI336" s="1108">
        <f t="shared" si="5"/>
        <v>1</v>
      </c>
      <c r="AJ336" s="1109" t="s">
        <v>986</v>
      </c>
      <c r="AK336" s="1109" t="s">
        <v>964</v>
      </c>
      <c r="AL336" s="1109" t="s">
        <v>965</v>
      </c>
      <c r="AM336" s="1110" t="s">
        <v>1891</v>
      </c>
      <c r="AN336" s="859" t="s">
        <v>387</v>
      </c>
      <c r="AO336" s="1021" t="s">
        <v>3268</v>
      </c>
      <c r="AP336" s="1337">
        <v>2</v>
      </c>
      <c r="AQ336" s="1079" t="s">
        <v>966</v>
      </c>
      <c r="AR336" s="1112" t="s">
        <v>1854</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1036</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3269</v>
      </c>
      <c r="V337" s="1102" t="s">
        <v>3250</v>
      </c>
      <c r="W337" s="1102" t="s">
        <v>1819</v>
      </c>
      <c r="X337" s="1103" t="s">
        <v>3270</v>
      </c>
      <c r="Y337" s="1104" t="s">
        <v>3271</v>
      </c>
      <c r="Z337" s="1105" t="s">
        <v>3272</v>
      </c>
      <c r="AA337" s="1106">
        <v>0</v>
      </c>
      <c r="AB337" s="1107">
        <v>1</v>
      </c>
      <c r="AC337" s="1107" t="s">
        <v>1854</v>
      </c>
      <c r="AD337" s="1107" t="s">
        <v>1854</v>
      </c>
      <c r="AE337" s="1107">
        <v>0</v>
      </c>
      <c r="AF337" s="1107" t="s">
        <v>1854</v>
      </c>
      <c r="AG337" s="1107" t="s">
        <v>1854</v>
      </c>
      <c r="AH337" s="1107" t="s">
        <v>1854</v>
      </c>
      <c r="AI337" s="1108">
        <f t="shared" si="5"/>
        <v>1</v>
      </c>
      <c r="AJ337" s="1109" t="s">
        <v>963</v>
      </c>
      <c r="AK337" s="1109" t="s">
        <v>1854</v>
      </c>
      <c r="AL337" s="1109" t="s">
        <v>1854</v>
      </c>
      <c r="AM337" s="1110" t="s">
        <v>1967</v>
      </c>
      <c r="AN337" s="1021" t="s">
        <v>990</v>
      </c>
      <c r="AO337" s="1021" t="s">
        <v>3273</v>
      </c>
      <c r="AP337" s="1337">
        <v>1</v>
      </c>
      <c r="AQ337" s="1079" t="s">
        <v>966</v>
      </c>
      <c r="AR337" s="1112" t="s">
        <v>1854</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1036</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3274</v>
      </c>
      <c r="V338" s="1102" t="s">
        <v>3250</v>
      </c>
      <c r="W338" s="1102" t="s">
        <v>1801</v>
      </c>
      <c r="X338" s="1103" t="s">
        <v>3275</v>
      </c>
      <c r="Y338" s="1104" t="s">
        <v>3276</v>
      </c>
      <c r="Z338" s="1105" t="s">
        <v>3277</v>
      </c>
      <c r="AA338" s="1106">
        <v>0.5</v>
      </c>
      <c r="AB338" s="1107">
        <v>0.5</v>
      </c>
      <c r="AC338" s="1107" t="s">
        <v>1854</v>
      </c>
      <c r="AD338" s="1107" t="s">
        <v>1854</v>
      </c>
      <c r="AE338" s="1107">
        <v>0</v>
      </c>
      <c r="AF338" s="1107" t="s">
        <v>1854</v>
      </c>
      <c r="AG338" s="1107" t="s">
        <v>1854</v>
      </c>
      <c r="AH338" s="1107" t="s">
        <v>1854</v>
      </c>
      <c r="AI338" s="1108">
        <f t="shared" si="5"/>
        <v>1</v>
      </c>
      <c r="AJ338" s="1109" t="s">
        <v>986</v>
      </c>
      <c r="AK338" s="1109" t="s">
        <v>964</v>
      </c>
      <c r="AL338" s="1109" t="s">
        <v>965</v>
      </c>
      <c r="AM338" s="1110" t="s">
        <v>2202</v>
      </c>
      <c r="AN338" s="1021" t="s">
        <v>990</v>
      </c>
      <c r="AO338" s="1021" t="s">
        <v>3278</v>
      </c>
      <c r="AP338" s="1337">
        <v>1</v>
      </c>
      <c r="AQ338" s="1079" t="s">
        <v>966</v>
      </c>
      <c r="AR338" s="1112" t="s">
        <v>1854</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1036</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3279</v>
      </c>
      <c r="V339" s="1102" t="s">
        <v>3250</v>
      </c>
      <c r="W339" s="1102" t="s">
        <v>1801</v>
      </c>
      <c r="X339" s="1103" t="s">
        <v>3280</v>
      </c>
      <c r="Y339" s="1104" t="s">
        <v>3281</v>
      </c>
      <c r="Z339" s="1105" t="s">
        <v>3282</v>
      </c>
      <c r="AA339" s="1106">
        <v>0.16200000000000001</v>
      </c>
      <c r="AB339" s="1107">
        <v>0.83799999999999997</v>
      </c>
      <c r="AC339" s="1107" t="s">
        <v>1854</v>
      </c>
      <c r="AD339" s="1107" t="s">
        <v>1854</v>
      </c>
      <c r="AE339" s="1107">
        <v>0</v>
      </c>
      <c r="AF339" s="1107" t="s">
        <v>1854</v>
      </c>
      <c r="AG339" s="1107" t="s">
        <v>1854</v>
      </c>
      <c r="AH339" s="1107" t="s">
        <v>1854</v>
      </c>
      <c r="AI339" s="1108">
        <f t="shared" si="5"/>
        <v>1</v>
      </c>
      <c r="AJ339" s="1109" t="s">
        <v>963</v>
      </c>
      <c r="AK339" s="1109" t="s">
        <v>1854</v>
      </c>
      <c r="AL339" s="1109" t="s">
        <v>1854</v>
      </c>
      <c r="AM339" s="1110" t="s">
        <v>2045</v>
      </c>
      <c r="AN339" s="1021" t="s">
        <v>990</v>
      </c>
      <c r="AO339" s="1021" t="s">
        <v>3283</v>
      </c>
      <c r="AP339" s="1337">
        <v>1</v>
      </c>
      <c r="AQ339" s="1079" t="s">
        <v>977</v>
      </c>
      <c r="AR339" s="1112" t="s">
        <v>1854</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1036</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3284</v>
      </c>
      <c r="V340" s="1102" t="s">
        <v>3285</v>
      </c>
      <c r="W340" s="1102" t="s">
        <v>1819</v>
      </c>
      <c r="X340" s="1103" t="s">
        <v>2310</v>
      </c>
      <c r="Y340" s="1104" t="s">
        <v>124</v>
      </c>
      <c r="Z340" s="1105" t="s">
        <v>3286</v>
      </c>
      <c r="AA340" s="1106">
        <v>0</v>
      </c>
      <c r="AB340" s="1107">
        <v>1</v>
      </c>
      <c r="AC340" s="1107" t="s">
        <v>1854</v>
      </c>
      <c r="AD340" s="1107" t="s">
        <v>1854</v>
      </c>
      <c r="AE340" s="1107">
        <v>0</v>
      </c>
      <c r="AF340" s="1107" t="s">
        <v>1854</v>
      </c>
      <c r="AG340" s="1107" t="s">
        <v>1854</v>
      </c>
      <c r="AH340" s="1107" t="s">
        <v>1854</v>
      </c>
      <c r="AI340" s="1108">
        <f t="shared" si="5"/>
        <v>1</v>
      </c>
      <c r="AJ340" s="1109" t="s">
        <v>983</v>
      </c>
      <c r="AK340" s="1109" t="s">
        <v>964</v>
      </c>
      <c r="AL340" s="1109" t="s">
        <v>965</v>
      </c>
      <c r="AM340" s="1110" t="s">
        <v>1838</v>
      </c>
      <c r="AN340" s="1021" t="s">
        <v>2090</v>
      </c>
      <c r="AO340" s="1021" t="s">
        <v>4703</v>
      </c>
      <c r="AP340" s="1311">
        <v>2</v>
      </c>
      <c r="AQ340" s="1079" t="s">
        <v>977</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961</v>
      </c>
      <c r="CE340" s="1122" t="s">
        <v>961</v>
      </c>
      <c r="CF340" s="1122" t="s">
        <v>961</v>
      </c>
      <c r="CG340" s="1122" t="s">
        <v>961</v>
      </c>
      <c r="CH340" s="1123" t="s">
        <v>961</v>
      </c>
      <c r="CI340" s="1078" t="s">
        <v>1854</v>
      </c>
      <c r="CJ340" s="1079" t="s">
        <v>1854</v>
      </c>
      <c r="CK340" s="1079" t="s">
        <v>1854</v>
      </c>
      <c r="CL340" s="1079" t="s">
        <v>1854</v>
      </c>
      <c r="CM340" s="1120" t="s">
        <v>1854</v>
      </c>
      <c r="CN340" s="1078">
        <v>6.7</v>
      </c>
      <c r="CO340" s="1079">
        <v>7.4</v>
      </c>
      <c r="CP340" s="1079">
        <v>8.1</v>
      </c>
      <c r="CQ340" s="1079">
        <v>8.8000000000000007</v>
      </c>
      <c r="CR340" s="1120">
        <v>9.5</v>
      </c>
      <c r="CS340" s="1078">
        <v>2</v>
      </c>
      <c r="CT340" s="1079">
        <v>2</v>
      </c>
      <c r="CU340" s="1079">
        <v>2</v>
      </c>
      <c r="CV340" s="1079">
        <v>2</v>
      </c>
      <c r="CW340" s="1120">
        <v>2</v>
      </c>
      <c r="CX340" s="1078" t="s">
        <v>1854</v>
      </c>
      <c r="CY340" s="1079" t="s">
        <v>1854</v>
      </c>
      <c r="CZ340" s="1079" t="s">
        <v>1854</v>
      </c>
      <c r="DA340" s="1079" t="s">
        <v>1854</v>
      </c>
      <c r="DB340" s="1120" t="s">
        <v>1854</v>
      </c>
      <c r="DC340" s="1079" t="s">
        <v>1854</v>
      </c>
      <c r="DD340" s="1079" t="s">
        <v>1854</v>
      </c>
      <c r="DE340" s="1079" t="s">
        <v>1854</v>
      </c>
      <c r="DF340" s="1079" t="s">
        <v>1854</v>
      </c>
      <c r="DG340" s="1120" t="s">
        <v>1854</v>
      </c>
      <c r="DH340" s="1078" t="s">
        <v>1854</v>
      </c>
      <c r="DI340" s="1079" t="s">
        <v>1854</v>
      </c>
      <c r="DJ340" s="1079" t="s">
        <v>1854</v>
      </c>
      <c r="DK340" s="1079" t="s">
        <v>1854</v>
      </c>
      <c r="DL340" s="1120" t="s">
        <v>1854</v>
      </c>
      <c r="DM340" s="1124">
        <v>-0.26700000000000002</v>
      </c>
      <c r="DN340" s="1125" t="s">
        <v>1854</v>
      </c>
      <c r="DO340" s="1125" t="s">
        <v>1854</v>
      </c>
      <c r="DP340" s="1126" t="s">
        <v>1854</v>
      </c>
      <c r="DQ340" s="1125">
        <v>0</v>
      </c>
      <c r="DR340" s="1125" t="s">
        <v>1854</v>
      </c>
      <c r="DS340" s="1125" t="s">
        <v>1854</v>
      </c>
      <c r="DT340" s="1126" t="s">
        <v>1854</v>
      </c>
      <c r="DU340" s="1122" t="s">
        <v>1854</v>
      </c>
      <c r="DV340" s="1127">
        <v>1</v>
      </c>
      <c r="DW340" s="1128" t="s">
        <v>1854</v>
      </c>
    </row>
    <row r="341" spans="1:127" s="399" customFormat="1" ht="15.75" customHeight="1">
      <c r="A341" s="1100" t="s">
        <v>1036</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3288</v>
      </c>
      <c r="V341" s="1102" t="s">
        <v>3285</v>
      </c>
      <c r="W341" s="1102" t="s">
        <v>1808</v>
      </c>
      <c r="X341" s="1103" t="s">
        <v>3289</v>
      </c>
      <c r="Y341" s="1104" t="s">
        <v>130</v>
      </c>
      <c r="Z341" s="1105" t="s">
        <v>3290</v>
      </c>
      <c r="AA341" s="1106">
        <v>0</v>
      </c>
      <c r="AB341" s="1107">
        <v>1</v>
      </c>
      <c r="AC341" s="1107" t="s">
        <v>1854</v>
      </c>
      <c r="AD341" s="1107" t="s">
        <v>1854</v>
      </c>
      <c r="AE341" s="1107">
        <v>0</v>
      </c>
      <c r="AF341" s="1107" t="s">
        <v>1854</v>
      </c>
      <c r="AG341" s="1107" t="s">
        <v>1854</v>
      </c>
      <c r="AH341" s="1107" t="s">
        <v>1854</v>
      </c>
      <c r="AI341" s="1108">
        <f t="shared" si="5"/>
        <v>1</v>
      </c>
      <c r="AJ341" s="1109" t="s">
        <v>986</v>
      </c>
      <c r="AK341" s="1109" t="s">
        <v>964</v>
      </c>
      <c r="AL341" s="1109" t="s">
        <v>965</v>
      </c>
      <c r="AM341" s="1110" t="s">
        <v>1804</v>
      </c>
      <c r="AN341" s="1021" t="s">
        <v>4697</v>
      </c>
      <c r="AO341" s="1021" t="s">
        <v>4698</v>
      </c>
      <c r="AP341" s="1311">
        <v>0</v>
      </c>
      <c r="AQ341" s="1079" t="s">
        <v>977</v>
      </c>
      <c r="AR341" s="1112" t="s">
        <v>130</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961</v>
      </c>
      <c r="CE341" s="1122" t="s">
        <v>961</v>
      </c>
      <c r="CF341" s="1122" t="s">
        <v>961</v>
      </c>
      <c r="CG341" s="1122" t="s">
        <v>961</v>
      </c>
      <c r="CH341" s="1123" t="s">
        <v>961</v>
      </c>
      <c r="CI341" s="1152" t="s">
        <v>1854</v>
      </c>
      <c r="CJ341" s="1153" t="s">
        <v>1854</v>
      </c>
      <c r="CK341" s="1153" t="s">
        <v>1854</v>
      </c>
      <c r="CL341" s="1153" t="s">
        <v>1854</v>
      </c>
      <c r="CM341" s="1156" t="s">
        <v>1854</v>
      </c>
      <c r="CN341" s="1152">
        <v>7.2916666666666659E-3</v>
      </c>
      <c r="CO341" s="1153">
        <v>7.6388888888888886E-3</v>
      </c>
      <c r="CP341" s="1153">
        <v>7.9861111111111105E-3</v>
      </c>
      <c r="CQ341" s="1153">
        <v>8.3333333333333297E-3</v>
      </c>
      <c r="CR341" s="1156">
        <v>8.6805555555555594E-3</v>
      </c>
      <c r="CS341" s="1152" t="s">
        <v>1854</v>
      </c>
      <c r="CT341" s="1153" t="s">
        <v>1854</v>
      </c>
      <c r="CU341" s="1153" t="s">
        <v>1854</v>
      </c>
      <c r="CV341" s="1153" t="s">
        <v>1854</v>
      </c>
      <c r="CW341" s="1156" t="s">
        <v>1854</v>
      </c>
      <c r="CX341" s="1152" t="s">
        <v>1854</v>
      </c>
      <c r="CY341" s="1153" t="s">
        <v>1854</v>
      </c>
      <c r="CZ341" s="1153" t="s">
        <v>1854</v>
      </c>
      <c r="DA341" s="1153" t="s">
        <v>1854</v>
      </c>
      <c r="DB341" s="1156" t="s">
        <v>1854</v>
      </c>
      <c r="DC341" s="1153">
        <v>2.8009259259259268E-3</v>
      </c>
      <c r="DD341" s="1153">
        <v>2.5462962962962965E-3</v>
      </c>
      <c r="DE341" s="1153">
        <v>2.2800925925925931E-3</v>
      </c>
      <c r="DF341" s="1153">
        <v>2.0254629629629633E-3</v>
      </c>
      <c r="DG341" s="1156">
        <v>1.7592592592592592E-3</v>
      </c>
      <c r="DH341" s="1152" t="s">
        <v>1854</v>
      </c>
      <c r="DI341" s="1153" t="s">
        <v>1854</v>
      </c>
      <c r="DJ341" s="1153" t="s">
        <v>1854</v>
      </c>
      <c r="DK341" s="1153" t="s">
        <v>1854</v>
      </c>
      <c r="DL341" s="1156" t="s">
        <v>1854</v>
      </c>
      <c r="DM341" s="1124">
        <v>-0.19700000000000001</v>
      </c>
      <c r="DN341" s="1125" t="s">
        <v>1854</v>
      </c>
      <c r="DO341" s="1125" t="s">
        <v>1854</v>
      </c>
      <c r="DP341" s="1126" t="s">
        <v>1854</v>
      </c>
      <c r="DQ341" s="1125">
        <v>0.19700000000000001</v>
      </c>
      <c r="DR341" s="1125" t="s">
        <v>1854</v>
      </c>
      <c r="DS341" s="1125" t="s">
        <v>1854</v>
      </c>
      <c r="DT341" s="1126" t="s">
        <v>1854</v>
      </c>
      <c r="DU341" s="1122" t="s">
        <v>1854</v>
      </c>
      <c r="DV341" s="1127">
        <v>1</v>
      </c>
      <c r="DW341" s="1128" t="s">
        <v>1854</v>
      </c>
    </row>
    <row r="342" spans="1:127" s="399" customFormat="1" ht="15.75" customHeight="1">
      <c r="A342" s="1100" t="s">
        <v>1036</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3292</v>
      </c>
      <c r="V342" s="1102" t="s">
        <v>3285</v>
      </c>
      <c r="W342" s="1102" t="s">
        <v>1819</v>
      </c>
      <c r="X342" s="1103" t="s">
        <v>3293</v>
      </c>
      <c r="Y342" s="1104" t="s">
        <v>491</v>
      </c>
      <c r="Z342" s="1105" t="s">
        <v>3294</v>
      </c>
      <c r="AA342" s="1106">
        <v>1</v>
      </c>
      <c r="AB342" s="1107">
        <v>0</v>
      </c>
      <c r="AC342" s="1107" t="s">
        <v>1854</v>
      </c>
      <c r="AD342" s="1107" t="s">
        <v>1854</v>
      </c>
      <c r="AE342" s="1107">
        <v>0</v>
      </c>
      <c r="AF342" s="1107" t="s">
        <v>1854</v>
      </c>
      <c r="AG342" s="1107" t="s">
        <v>1854</v>
      </c>
      <c r="AH342" s="1107" t="s">
        <v>1854</v>
      </c>
      <c r="AI342" s="1108">
        <f t="shared" si="5"/>
        <v>1</v>
      </c>
      <c r="AJ342" s="1109" t="s">
        <v>963</v>
      </c>
      <c r="AK342" s="1109" t="s">
        <v>1854</v>
      </c>
      <c r="AL342" s="1109" t="s">
        <v>1854</v>
      </c>
      <c r="AM342" s="1110" t="s">
        <v>2857</v>
      </c>
      <c r="AN342" s="1021" t="s">
        <v>269</v>
      </c>
      <c r="AO342" s="1021" t="s">
        <v>4700</v>
      </c>
      <c r="AP342" s="1311">
        <v>1</v>
      </c>
      <c r="AQ342" s="1079" t="s">
        <v>977</v>
      </c>
      <c r="AR342" s="1112" t="s">
        <v>491</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1854</v>
      </c>
      <c r="CE342" s="1122" t="s">
        <v>1854</v>
      </c>
      <c r="CF342" s="1122" t="s">
        <v>1854</v>
      </c>
      <c r="CG342" s="1122" t="s">
        <v>1854</v>
      </c>
      <c r="CH342" s="1123" t="s">
        <v>1854</v>
      </c>
      <c r="CI342" s="1078" t="s">
        <v>1854</v>
      </c>
      <c r="CJ342" s="1079" t="s">
        <v>1854</v>
      </c>
      <c r="CK342" s="1079" t="s">
        <v>1854</v>
      </c>
      <c r="CL342" s="1079" t="s">
        <v>1854</v>
      </c>
      <c r="CM342" s="1120" t="s">
        <v>1854</v>
      </c>
      <c r="CN342" s="1078" t="s">
        <v>1854</v>
      </c>
      <c r="CO342" s="1079" t="s">
        <v>1854</v>
      </c>
      <c r="CP342" s="1079" t="s">
        <v>1854</v>
      </c>
      <c r="CQ342" s="1079" t="s">
        <v>1854</v>
      </c>
      <c r="CR342" s="1120" t="s">
        <v>1854</v>
      </c>
      <c r="CS342" s="1078" t="s">
        <v>1854</v>
      </c>
      <c r="CT342" s="1079" t="s">
        <v>1854</v>
      </c>
      <c r="CU342" s="1079" t="s">
        <v>1854</v>
      </c>
      <c r="CV342" s="1079" t="s">
        <v>1854</v>
      </c>
      <c r="CW342" s="1120" t="s">
        <v>1854</v>
      </c>
      <c r="CX342" s="1078" t="s">
        <v>1854</v>
      </c>
      <c r="CY342" s="1079" t="s">
        <v>1854</v>
      </c>
      <c r="CZ342" s="1079" t="s">
        <v>1854</v>
      </c>
      <c r="DA342" s="1079" t="s">
        <v>1854</v>
      </c>
      <c r="DB342" s="1120" t="s">
        <v>1854</v>
      </c>
      <c r="DC342" s="1079" t="s">
        <v>1854</v>
      </c>
      <c r="DD342" s="1079" t="s">
        <v>1854</v>
      </c>
      <c r="DE342" s="1079" t="s">
        <v>1854</v>
      </c>
      <c r="DF342" s="1079" t="s">
        <v>1854</v>
      </c>
      <c r="DG342" s="1120" t="s">
        <v>1854</v>
      </c>
      <c r="DH342" s="1078" t="s">
        <v>1854</v>
      </c>
      <c r="DI342" s="1079" t="s">
        <v>1854</v>
      </c>
      <c r="DJ342" s="1079" t="s">
        <v>1854</v>
      </c>
      <c r="DK342" s="1079" t="s">
        <v>1854</v>
      </c>
      <c r="DL342" s="1120" t="s">
        <v>1854</v>
      </c>
      <c r="DM342" s="1124" t="s">
        <v>1854</v>
      </c>
      <c r="DN342" s="1125" t="s">
        <v>1854</v>
      </c>
      <c r="DO342" s="1125" t="s">
        <v>1854</v>
      </c>
      <c r="DP342" s="1126" t="s">
        <v>1854</v>
      </c>
      <c r="DQ342" s="1125" t="s">
        <v>1854</v>
      </c>
      <c r="DR342" s="1125" t="s">
        <v>1854</v>
      </c>
      <c r="DS342" s="1125" t="s">
        <v>1854</v>
      </c>
      <c r="DT342" s="1126" t="s">
        <v>1854</v>
      </c>
      <c r="DU342" s="1122" t="s">
        <v>1854</v>
      </c>
      <c r="DV342" s="1127">
        <v>1</v>
      </c>
      <c r="DW342" s="1128" t="s">
        <v>1854</v>
      </c>
    </row>
    <row r="343" spans="1:127" s="399" customFormat="1" ht="15.75" customHeight="1">
      <c r="A343" s="1100" t="s">
        <v>1036</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3295</v>
      </c>
      <c r="V343" s="1102" t="s">
        <v>3285</v>
      </c>
      <c r="W343" s="1102" t="s">
        <v>1819</v>
      </c>
      <c r="X343" s="1103" t="s">
        <v>3296</v>
      </c>
      <c r="Y343" s="1104" t="s">
        <v>154</v>
      </c>
      <c r="Z343" s="1105" t="s">
        <v>3297</v>
      </c>
      <c r="AA343" s="1106">
        <v>0</v>
      </c>
      <c r="AB343" s="1107">
        <v>1</v>
      </c>
      <c r="AC343" s="1107" t="s">
        <v>1854</v>
      </c>
      <c r="AD343" s="1107" t="s">
        <v>1854</v>
      </c>
      <c r="AE343" s="1107">
        <v>0</v>
      </c>
      <c r="AF343" s="1107" t="s">
        <v>1854</v>
      </c>
      <c r="AG343" s="1107" t="s">
        <v>1854</v>
      </c>
      <c r="AH343" s="1107" t="s">
        <v>1854</v>
      </c>
      <c r="AI343" s="1108">
        <f t="shared" si="5"/>
        <v>1</v>
      </c>
      <c r="AJ343" s="1109" t="s">
        <v>986</v>
      </c>
      <c r="AK343" s="1109" t="s">
        <v>964</v>
      </c>
      <c r="AL343" s="1109" t="s">
        <v>965</v>
      </c>
      <c r="AM343" s="1110" t="s">
        <v>1832</v>
      </c>
      <c r="AN343" s="1021" t="s">
        <v>2090</v>
      </c>
      <c r="AO343" s="1021" t="s">
        <v>4702</v>
      </c>
      <c r="AP343" s="1311">
        <v>1</v>
      </c>
      <c r="AQ343" s="1079" t="s">
        <v>977</v>
      </c>
      <c r="AR343" s="1112" t="s">
        <v>154</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961</v>
      </c>
      <c r="CE343" s="1122" t="s">
        <v>961</v>
      </c>
      <c r="CF343" s="1122" t="s">
        <v>961</v>
      </c>
      <c r="CG343" s="1122" t="s">
        <v>961</v>
      </c>
      <c r="CH343" s="1123" t="s">
        <v>961</v>
      </c>
      <c r="CI343" s="1078" t="s">
        <v>1854</v>
      </c>
      <c r="CJ343" s="1079" t="s">
        <v>1854</v>
      </c>
      <c r="CK343" s="1079" t="s">
        <v>1854</v>
      </c>
      <c r="CL343" s="1079" t="s">
        <v>1854</v>
      </c>
      <c r="CM343" s="1120" t="s">
        <v>1854</v>
      </c>
      <c r="CN343" s="1078">
        <v>142</v>
      </c>
      <c r="CO343" s="1079">
        <v>144</v>
      </c>
      <c r="CP343" s="1079">
        <v>146</v>
      </c>
      <c r="CQ343" s="1079">
        <v>148</v>
      </c>
      <c r="CR343" s="1120">
        <v>150</v>
      </c>
      <c r="CS343" s="1078" t="s">
        <v>1854</v>
      </c>
      <c r="CT343" s="1079" t="s">
        <v>1854</v>
      </c>
      <c r="CU343" s="1079" t="s">
        <v>1854</v>
      </c>
      <c r="CV343" s="1079" t="s">
        <v>1854</v>
      </c>
      <c r="CW343" s="1120" t="s">
        <v>1854</v>
      </c>
      <c r="CX343" s="1078" t="s">
        <v>1854</v>
      </c>
      <c r="CY343" s="1079" t="s">
        <v>1854</v>
      </c>
      <c r="CZ343" s="1079" t="s">
        <v>1854</v>
      </c>
      <c r="DA343" s="1079" t="s">
        <v>1854</v>
      </c>
      <c r="DB343" s="1120" t="s">
        <v>1854</v>
      </c>
      <c r="DC343" s="1079">
        <v>111.6</v>
      </c>
      <c r="DD343" s="1079">
        <v>109.8</v>
      </c>
      <c r="DE343" s="1079">
        <v>108</v>
      </c>
      <c r="DF343" s="1079">
        <v>106.2</v>
      </c>
      <c r="DG343" s="1120">
        <v>104.4</v>
      </c>
      <c r="DH343" s="1078" t="s">
        <v>1854</v>
      </c>
      <c r="DI343" s="1079" t="s">
        <v>1854</v>
      </c>
      <c r="DJ343" s="1079" t="s">
        <v>1854</v>
      </c>
      <c r="DK343" s="1079" t="s">
        <v>1854</v>
      </c>
      <c r="DL343" s="1120" t="s">
        <v>1854</v>
      </c>
      <c r="DM343" s="1124">
        <v>-5.6000000000000001E-2</v>
      </c>
      <c r="DN343" s="1125" t="s">
        <v>1854</v>
      </c>
      <c r="DO343" s="1125" t="s">
        <v>1854</v>
      </c>
      <c r="DP343" s="1126" t="s">
        <v>1854</v>
      </c>
      <c r="DQ343" s="1125">
        <v>1.9E-2</v>
      </c>
      <c r="DR343" s="1125" t="s">
        <v>1854</v>
      </c>
      <c r="DS343" s="1125" t="s">
        <v>1854</v>
      </c>
      <c r="DT343" s="1126" t="s">
        <v>1854</v>
      </c>
      <c r="DU343" s="1122" t="s">
        <v>1854</v>
      </c>
      <c r="DV343" s="1127">
        <v>1</v>
      </c>
      <c r="DW343" s="1128" t="s">
        <v>1854</v>
      </c>
    </row>
    <row r="344" spans="1:127" s="399" customFormat="1" ht="15.75" customHeight="1">
      <c r="A344" s="1100" t="s">
        <v>1036</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3299</v>
      </c>
      <c r="V344" s="1102" t="s">
        <v>3285</v>
      </c>
      <c r="W344" s="1102" t="s">
        <v>1819</v>
      </c>
      <c r="X344" s="1103" t="s">
        <v>3300</v>
      </c>
      <c r="Y344" s="1104" t="s">
        <v>160</v>
      </c>
      <c r="Z344" s="1105" t="s">
        <v>3301</v>
      </c>
      <c r="AA344" s="1106">
        <v>0.10100000000000001</v>
      </c>
      <c r="AB344" s="1107">
        <v>0.89900000000000002</v>
      </c>
      <c r="AC344" s="1107" t="s">
        <v>1854</v>
      </c>
      <c r="AD344" s="1107" t="s">
        <v>1854</v>
      </c>
      <c r="AE344" s="1107">
        <v>0</v>
      </c>
      <c r="AF344" s="1107" t="s">
        <v>1854</v>
      </c>
      <c r="AG344" s="1107" t="s">
        <v>1854</v>
      </c>
      <c r="AH344" s="1107" t="s">
        <v>1854</v>
      </c>
      <c r="AI344" s="1108">
        <f t="shared" si="5"/>
        <v>1</v>
      </c>
      <c r="AJ344" s="1109" t="s">
        <v>986</v>
      </c>
      <c r="AK344" s="1109" t="s">
        <v>964</v>
      </c>
      <c r="AL344" s="1109" t="s">
        <v>965</v>
      </c>
      <c r="AM344" s="1110" t="s">
        <v>1832</v>
      </c>
      <c r="AN344" s="1021" t="s">
        <v>269</v>
      </c>
      <c r="AO344" s="1021" t="s">
        <v>4701</v>
      </c>
      <c r="AP344" s="1311">
        <v>2</v>
      </c>
      <c r="AQ344" s="1079" t="s">
        <v>977</v>
      </c>
      <c r="AR344" s="1112" t="s">
        <v>160</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961</v>
      </c>
      <c r="CE344" s="1122" t="s">
        <v>961</v>
      </c>
      <c r="CF344" s="1122" t="s">
        <v>961</v>
      </c>
      <c r="CG344" s="1122" t="s">
        <v>961</v>
      </c>
      <c r="CH344" s="1123" t="s">
        <v>961</v>
      </c>
      <c r="CI344" s="1078" t="s">
        <v>1854</v>
      </c>
      <c r="CJ344" s="1079" t="s">
        <v>1854</v>
      </c>
      <c r="CK344" s="1079" t="s">
        <v>1854</v>
      </c>
      <c r="CL344" s="1079" t="s">
        <v>1854</v>
      </c>
      <c r="CM344" s="1120" t="s">
        <v>1854</v>
      </c>
      <c r="CN344" s="1078">
        <v>4.68</v>
      </c>
      <c r="CO344" s="1079">
        <v>4.68</v>
      </c>
      <c r="CP344" s="1079">
        <v>4.68</v>
      </c>
      <c r="CQ344" s="1079">
        <v>4.68</v>
      </c>
      <c r="CR344" s="1120">
        <v>4.68</v>
      </c>
      <c r="CS344" s="1078" t="s">
        <v>1854</v>
      </c>
      <c r="CT344" s="1079" t="s">
        <v>1854</v>
      </c>
      <c r="CU344" s="1079" t="s">
        <v>1854</v>
      </c>
      <c r="CV344" s="1079" t="s">
        <v>1854</v>
      </c>
      <c r="CW344" s="1120" t="s">
        <v>1854</v>
      </c>
      <c r="CX344" s="1078" t="s">
        <v>1854</v>
      </c>
      <c r="CY344" s="1079" t="s">
        <v>1854</v>
      </c>
      <c r="CZ344" s="1079" t="s">
        <v>1854</v>
      </c>
      <c r="DA344" s="1079" t="s">
        <v>1854</v>
      </c>
      <c r="DB344" s="1120" t="s">
        <v>1854</v>
      </c>
      <c r="DC344" s="1079">
        <v>1.64</v>
      </c>
      <c r="DD344" s="1079">
        <v>1.64</v>
      </c>
      <c r="DE344" s="1079">
        <v>1.64</v>
      </c>
      <c r="DF344" s="1079">
        <v>1.64</v>
      </c>
      <c r="DG344" s="1120">
        <v>1.64</v>
      </c>
      <c r="DH344" s="1078" t="s">
        <v>1854</v>
      </c>
      <c r="DI344" s="1079" t="s">
        <v>1854</v>
      </c>
      <c r="DJ344" s="1079" t="s">
        <v>1854</v>
      </c>
      <c r="DK344" s="1079" t="s">
        <v>1854</v>
      </c>
      <c r="DL344" s="1120" t="s">
        <v>1854</v>
      </c>
      <c r="DM344" s="1124">
        <v>-0.54700000000000004</v>
      </c>
      <c r="DN344" s="1125" t="s">
        <v>1854</v>
      </c>
      <c r="DO344" s="1125" t="s">
        <v>1854</v>
      </c>
      <c r="DP344" s="1126" t="s">
        <v>1854</v>
      </c>
      <c r="DQ344" s="1125">
        <v>0.36199999999999999</v>
      </c>
      <c r="DR344" s="1125" t="s">
        <v>1854</v>
      </c>
      <c r="DS344" s="1125" t="s">
        <v>1854</v>
      </c>
      <c r="DT344" s="1126" t="s">
        <v>1854</v>
      </c>
      <c r="DU344" s="1122" t="s">
        <v>1854</v>
      </c>
      <c r="DV344" s="1127">
        <v>1</v>
      </c>
      <c r="DW344" s="1128" t="s">
        <v>1854</v>
      </c>
    </row>
    <row r="345" spans="1:127" s="399" customFormat="1" ht="15.75" customHeight="1">
      <c r="A345" s="1100" t="s">
        <v>1036</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3302</v>
      </c>
      <c r="V345" s="1102" t="s">
        <v>3285</v>
      </c>
      <c r="W345" s="1102" t="s">
        <v>1808</v>
      </c>
      <c r="X345" s="1103" t="s">
        <v>3303</v>
      </c>
      <c r="Y345" s="1104" t="s">
        <v>3304</v>
      </c>
      <c r="Z345" s="1105" t="s">
        <v>3305</v>
      </c>
      <c r="AA345" s="1106">
        <v>0</v>
      </c>
      <c r="AB345" s="1107">
        <v>1</v>
      </c>
      <c r="AC345" s="1107" t="s">
        <v>1854</v>
      </c>
      <c r="AD345" s="1107" t="s">
        <v>1854</v>
      </c>
      <c r="AE345" s="1107">
        <v>0</v>
      </c>
      <c r="AF345" s="1107" t="s">
        <v>1854</v>
      </c>
      <c r="AG345" s="1107" t="s">
        <v>1854</v>
      </c>
      <c r="AH345" s="1107" t="s">
        <v>1854</v>
      </c>
      <c r="AI345" s="1108">
        <f t="shared" si="5"/>
        <v>1</v>
      </c>
      <c r="AJ345" s="1109" t="s">
        <v>986</v>
      </c>
      <c r="AK345" s="1109" t="s">
        <v>964</v>
      </c>
      <c r="AL345" s="1109" t="s">
        <v>965</v>
      </c>
      <c r="AM345" s="1110" t="s">
        <v>2062</v>
      </c>
      <c r="AN345" s="1021" t="s">
        <v>387</v>
      </c>
      <c r="AO345" s="1021" t="s">
        <v>4706</v>
      </c>
      <c r="AP345" s="1311">
        <v>2</v>
      </c>
      <c r="AQ345" s="1079" t="s">
        <v>977</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1036</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3307</v>
      </c>
      <c r="V346" s="1102" t="s">
        <v>3285</v>
      </c>
      <c r="W346" s="1102" t="s">
        <v>1819</v>
      </c>
      <c r="X346" s="1103" t="s">
        <v>3308</v>
      </c>
      <c r="Y346" s="1104" t="s">
        <v>2470</v>
      </c>
      <c r="Z346" s="1105" t="s">
        <v>3309</v>
      </c>
      <c r="AA346" s="1106">
        <v>0</v>
      </c>
      <c r="AB346" s="1107">
        <v>1</v>
      </c>
      <c r="AC346" s="1107" t="s">
        <v>1854</v>
      </c>
      <c r="AD346" s="1107" t="s">
        <v>1854</v>
      </c>
      <c r="AE346" s="1107">
        <v>0</v>
      </c>
      <c r="AF346" s="1107" t="s">
        <v>1854</v>
      </c>
      <c r="AG346" s="1107" t="s">
        <v>1854</v>
      </c>
      <c r="AH346" s="1107" t="s">
        <v>1854</v>
      </c>
      <c r="AI346" s="1108">
        <f t="shared" si="5"/>
        <v>1</v>
      </c>
      <c r="AJ346" s="1109" t="s">
        <v>986</v>
      </c>
      <c r="AK346" s="1109" t="s">
        <v>964</v>
      </c>
      <c r="AL346" s="1109" t="s">
        <v>965</v>
      </c>
      <c r="AM346" s="1110" t="s">
        <v>2150</v>
      </c>
      <c r="AN346" s="1021" t="s">
        <v>1030</v>
      </c>
      <c r="AO346" s="1021" t="s">
        <v>3310</v>
      </c>
      <c r="AP346" s="1337">
        <v>0</v>
      </c>
      <c r="AQ346" s="1079" t="s">
        <v>977</v>
      </c>
      <c r="AR346" s="1112" t="s">
        <v>1854</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1036</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3311</v>
      </c>
      <c r="V347" s="1102" t="s">
        <v>3285</v>
      </c>
      <c r="W347" s="1102" t="s">
        <v>1819</v>
      </c>
      <c r="X347" s="1103" t="s">
        <v>3312</v>
      </c>
      <c r="Y347" s="1104" t="s">
        <v>3313</v>
      </c>
      <c r="Z347" s="1105" t="s">
        <v>3314</v>
      </c>
      <c r="AA347" s="1106">
        <v>0</v>
      </c>
      <c r="AB347" s="1107">
        <v>1</v>
      </c>
      <c r="AC347" s="1107" t="s">
        <v>1854</v>
      </c>
      <c r="AD347" s="1107" t="s">
        <v>1854</v>
      </c>
      <c r="AE347" s="1107">
        <v>0</v>
      </c>
      <c r="AF347" s="1107" t="s">
        <v>1854</v>
      </c>
      <c r="AG347" s="1107" t="s">
        <v>1854</v>
      </c>
      <c r="AH347" s="1107" t="s">
        <v>1854</v>
      </c>
      <c r="AI347" s="1108">
        <f t="shared" si="5"/>
        <v>1</v>
      </c>
      <c r="AJ347" s="1109" t="s">
        <v>983</v>
      </c>
      <c r="AK347" s="1109" t="s">
        <v>964</v>
      </c>
      <c r="AL347" s="1109" t="s">
        <v>965</v>
      </c>
      <c r="AM347" s="1110" t="s">
        <v>1998</v>
      </c>
      <c r="AN347" s="1021" t="s">
        <v>269</v>
      </c>
      <c r="AO347" s="1021" t="s">
        <v>3315</v>
      </c>
      <c r="AP347" s="1337">
        <v>1</v>
      </c>
      <c r="AQ347" s="1079" t="s">
        <v>966</v>
      </c>
      <c r="AR347" s="1112" t="s">
        <v>1854</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1036</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3316</v>
      </c>
      <c r="V348" s="1102" t="s">
        <v>3317</v>
      </c>
      <c r="W348" s="1102" t="s">
        <v>1819</v>
      </c>
      <c r="X348" s="1103" t="s">
        <v>2317</v>
      </c>
      <c r="Y348" s="1104" t="s">
        <v>3318</v>
      </c>
      <c r="Z348" s="1105" t="s">
        <v>3319</v>
      </c>
      <c r="AA348" s="1106">
        <v>0</v>
      </c>
      <c r="AB348" s="1107">
        <v>0</v>
      </c>
      <c r="AC348" s="1107" t="s">
        <v>1854</v>
      </c>
      <c r="AD348" s="1107" t="s">
        <v>1854</v>
      </c>
      <c r="AE348" s="1107">
        <v>1</v>
      </c>
      <c r="AF348" s="1107" t="s">
        <v>1854</v>
      </c>
      <c r="AG348" s="1107" t="s">
        <v>1854</v>
      </c>
      <c r="AH348" s="1107" t="s">
        <v>1854</v>
      </c>
      <c r="AI348" s="1108">
        <f t="shared" si="5"/>
        <v>1</v>
      </c>
      <c r="AJ348" s="1109" t="s">
        <v>963</v>
      </c>
      <c r="AK348" s="1109" t="s">
        <v>1854</v>
      </c>
      <c r="AL348" s="1109" t="s">
        <v>1854</v>
      </c>
      <c r="AM348" s="1110" t="s">
        <v>2590</v>
      </c>
      <c r="AN348" s="1021" t="s">
        <v>269</v>
      </c>
      <c r="AO348" s="1021" t="s">
        <v>1061</v>
      </c>
      <c r="AP348" s="1337">
        <v>2</v>
      </c>
      <c r="AQ348" s="1079" t="s">
        <v>977</v>
      </c>
      <c r="AR348" s="1112" t="s">
        <v>1854</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1036</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3320</v>
      </c>
      <c r="V349" s="1102" t="s">
        <v>3317</v>
      </c>
      <c r="W349" s="1102" t="s">
        <v>1819</v>
      </c>
      <c r="X349" s="1103" t="s">
        <v>2321</v>
      </c>
      <c r="Y349" s="1104" t="s">
        <v>3321</v>
      </c>
      <c r="Z349" s="1105" t="s">
        <v>3322</v>
      </c>
      <c r="AA349" s="1106">
        <v>0</v>
      </c>
      <c r="AB349" s="1107">
        <v>0</v>
      </c>
      <c r="AC349" s="1107" t="s">
        <v>1854</v>
      </c>
      <c r="AD349" s="1107" t="s">
        <v>1854</v>
      </c>
      <c r="AE349" s="1107">
        <v>1</v>
      </c>
      <c r="AF349" s="1107" t="s">
        <v>1854</v>
      </c>
      <c r="AG349" s="1107" t="s">
        <v>1854</v>
      </c>
      <c r="AH349" s="1107" t="s">
        <v>1854</v>
      </c>
      <c r="AI349" s="1108">
        <f t="shared" si="5"/>
        <v>1</v>
      </c>
      <c r="AJ349" s="1109" t="s">
        <v>983</v>
      </c>
      <c r="AK349" s="1109" t="s">
        <v>964</v>
      </c>
      <c r="AL349" s="1109" t="s">
        <v>965</v>
      </c>
      <c r="AM349" s="1110" t="s">
        <v>2676</v>
      </c>
      <c r="AN349" s="1021" t="s">
        <v>269</v>
      </c>
      <c r="AO349" s="1021" t="s">
        <v>1061</v>
      </c>
      <c r="AP349" s="1337">
        <v>0</v>
      </c>
      <c r="AQ349" s="1079" t="s">
        <v>966</v>
      </c>
      <c r="AR349" s="1112" t="s">
        <v>1854</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1036</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3323</v>
      </c>
      <c r="V350" s="1102" t="s">
        <v>3317</v>
      </c>
      <c r="W350" s="1102" t="s">
        <v>1819</v>
      </c>
      <c r="X350" s="1103" t="s">
        <v>2325</v>
      </c>
      <c r="Y350" s="1104" t="s">
        <v>3324</v>
      </c>
      <c r="Z350" s="1105" t="s">
        <v>3325</v>
      </c>
      <c r="AA350" s="1106">
        <v>8.1000000000000003E-2</v>
      </c>
      <c r="AB350" s="1107">
        <v>0.91900000000000004</v>
      </c>
      <c r="AC350" s="1107" t="s">
        <v>1854</v>
      </c>
      <c r="AD350" s="1107" t="s">
        <v>1854</v>
      </c>
      <c r="AE350" s="1107">
        <v>0</v>
      </c>
      <c r="AF350" s="1107" t="s">
        <v>1854</v>
      </c>
      <c r="AG350" s="1107" t="s">
        <v>1854</v>
      </c>
      <c r="AH350" s="1107" t="s">
        <v>1854</v>
      </c>
      <c r="AI350" s="1108">
        <f t="shared" si="5"/>
        <v>1</v>
      </c>
      <c r="AJ350" s="1109" t="s">
        <v>963</v>
      </c>
      <c r="AK350" s="1109" t="s">
        <v>1854</v>
      </c>
      <c r="AL350" s="1109" t="s">
        <v>1854</v>
      </c>
      <c r="AM350" s="1110" t="s">
        <v>3326</v>
      </c>
      <c r="AN350" s="1021" t="s">
        <v>1039</v>
      </c>
      <c r="AO350" s="1021" t="s">
        <v>3327</v>
      </c>
      <c r="AP350" s="1337">
        <v>0</v>
      </c>
      <c r="AQ350" s="1079" t="s">
        <v>966</v>
      </c>
      <c r="AR350" s="1112" t="s">
        <v>1854</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1036</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3328</v>
      </c>
      <c r="V351" s="1102" t="s">
        <v>3317</v>
      </c>
      <c r="W351" s="1102" t="s">
        <v>1819</v>
      </c>
      <c r="X351" s="1103" t="s">
        <v>2331</v>
      </c>
      <c r="Y351" s="1104" t="s">
        <v>3329</v>
      </c>
      <c r="Z351" s="1105" t="s">
        <v>3330</v>
      </c>
      <c r="AA351" s="1106">
        <v>0.10100000000000001</v>
      </c>
      <c r="AB351" s="1107">
        <v>0.89900000000000002</v>
      </c>
      <c r="AC351" s="1107" t="s">
        <v>1854</v>
      </c>
      <c r="AD351" s="1107" t="s">
        <v>1854</v>
      </c>
      <c r="AE351" s="1107">
        <v>0</v>
      </c>
      <c r="AF351" s="1107" t="s">
        <v>1854</v>
      </c>
      <c r="AG351" s="1107" t="s">
        <v>1854</v>
      </c>
      <c r="AH351" s="1107" t="s">
        <v>1854</v>
      </c>
      <c r="AI351" s="1108">
        <f t="shared" si="5"/>
        <v>1</v>
      </c>
      <c r="AJ351" s="1109" t="s">
        <v>963</v>
      </c>
      <c r="AK351" s="1109" t="s">
        <v>1854</v>
      </c>
      <c r="AL351" s="1109" t="s">
        <v>1854</v>
      </c>
      <c r="AM351" s="1110" t="s">
        <v>3331</v>
      </c>
      <c r="AN351" s="1021" t="s">
        <v>269</v>
      </c>
      <c r="AO351" s="1021" t="s">
        <v>1061</v>
      </c>
      <c r="AP351" s="1337">
        <v>0</v>
      </c>
      <c r="AQ351" s="1079" t="s">
        <v>966</v>
      </c>
      <c r="AR351" s="1112" t="s">
        <v>1854</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1036</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3332</v>
      </c>
      <c r="V352" s="1102" t="s">
        <v>3333</v>
      </c>
      <c r="W352" s="1102" t="s">
        <v>1819</v>
      </c>
      <c r="X352" s="1103" t="s">
        <v>2340</v>
      </c>
      <c r="Y352" s="1104" t="s">
        <v>3334</v>
      </c>
      <c r="Z352" s="1105" t="s">
        <v>3335</v>
      </c>
      <c r="AA352" s="1106">
        <v>0</v>
      </c>
      <c r="AB352" s="1107">
        <v>0</v>
      </c>
      <c r="AC352" s="1107" t="s">
        <v>1854</v>
      </c>
      <c r="AD352" s="1107" t="s">
        <v>1854</v>
      </c>
      <c r="AE352" s="1107">
        <v>1</v>
      </c>
      <c r="AF352" s="1107" t="s">
        <v>1854</v>
      </c>
      <c r="AG352" s="1107" t="s">
        <v>1854</v>
      </c>
      <c r="AH352" s="1107" t="s">
        <v>1854</v>
      </c>
      <c r="AI352" s="1108">
        <f t="shared" si="5"/>
        <v>1</v>
      </c>
      <c r="AJ352" s="1109" t="s">
        <v>963</v>
      </c>
      <c r="AK352" s="1109" t="s">
        <v>1854</v>
      </c>
      <c r="AL352" s="1109" t="s">
        <v>1854</v>
      </c>
      <c r="AM352" s="1110" t="s">
        <v>1859</v>
      </c>
      <c r="AN352" s="1021" t="s">
        <v>990</v>
      </c>
      <c r="AO352" s="1021" t="s">
        <v>3336</v>
      </c>
      <c r="AP352" s="1337">
        <v>2</v>
      </c>
      <c r="AQ352" s="1079" t="s">
        <v>966</v>
      </c>
      <c r="AR352" s="1112" t="s">
        <v>1854</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1036</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3337</v>
      </c>
      <c r="V353" s="1102" t="s">
        <v>3333</v>
      </c>
      <c r="W353" s="1102" t="s">
        <v>1801</v>
      </c>
      <c r="X353" s="1103" t="s">
        <v>3338</v>
      </c>
      <c r="Y353" s="1104" t="s">
        <v>2166</v>
      </c>
      <c r="Z353" s="1105" t="s">
        <v>3339</v>
      </c>
      <c r="AA353" s="1106">
        <v>0</v>
      </c>
      <c r="AB353" s="1107">
        <v>0</v>
      </c>
      <c r="AC353" s="1107" t="s">
        <v>1854</v>
      </c>
      <c r="AD353" s="1107" t="s">
        <v>1854</v>
      </c>
      <c r="AE353" s="1107">
        <v>1</v>
      </c>
      <c r="AF353" s="1107" t="s">
        <v>1854</v>
      </c>
      <c r="AG353" s="1107" t="s">
        <v>1854</v>
      </c>
      <c r="AH353" s="1107" t="s">
        <v>1854</v>
      </c>
      <c r="AI353" s="1108">
        <f t="shared" si="5"/>
        <v>1</v>
      </c>
      <c r="AJ353" s="1109" t="s">
        <v>963</v>
      </c>
      <c r="AK353" s="1109" t="s">
        <v>1854</v>
      </c>
      <c r="AL353" s="1109" t="s">
        <v>1854</v>
      </c>
      <c r="AM353" s="1110" t="s">
        <v>2590</v>
      </c>
      <c r="AN353" s="1021" t="s">
        <v>269</v>
      </c>
      <c r="AO353" s="1021" t="s">
        <v>1061</v>
      </c>
      <c r="AP353" s="1337">
        <v>0</v>
      </c>
      <c r="AQ353" s="1079" t="s">
        <v>966</v>
      </c>
      <c r="AR353" s="1112" t="s">
        <v>1854</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1036</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3340</v>
      </c>
      <c r="V354" s="1102" t="s">
        <v>1854</v>
      </c>
      <c r="W354" s="1102" t="s">
        <v>1854</v>
      </c>
      <c r="X354" s="1103" t="s">
        <v>1944</v>
      </c>
      <c r="Y354" s="1104" t="s">
        <v>1945</v>
      </c>
      <c r="Z354" s="1105" t="s">
        <v>1854</v>
      </c>
      <c r="AA354" s="1106" t="s">
        <v>1854</v>
      </c>
      <c r="AB354" s="1107" t="s">
        <v>1854</v>
      </c>
      <c r="AC354" s="1107" t="s">
        <v>1854</v>
      </c>
      <c r="AD354" s="1107" t="s">
        <v>1854</v>
      </c>
      <c r="AE354" s="1107" t="s">
        <v>1854</v>
      </c>
      <c r="AF354" s="1107" t="s">
        <v>1854</v>
      </c>
      <c r="AG354" s="1107" t="s">
        <v>1854</v>
      </c>
      <c r="AH354" s="1107" t="s">
        <v>1854</v>
      </c>
      <c r="AI354" s="1108">
        <f t="shared" si="5"/>
        <v>0</v>
      </c>
      <c r="AJ354" s="1109" t="s">
        <v>963</v>
      </c>
      <c r="AK354" s="1109" t="s">
        <v>1854</v>
      </c>
      <c r="AL354" s="1109" t="s">
        <v>1854</v>
      </c>
      <c r="AM354" s="1110" t="s">
        <v>1854</v>
      </c>
      <c r="AN354" s="1021" t="s">
        <v>1854</v>
      </c>
      <c r="AO354" s="1021" t="s">
        <v>1946</v>
      </c>
      <c r="AP354" s="1337">
        <v>0</v>
      </c>
      <c r="AQ354" s="1079" t="s">
        <v>1854</v>
      </c>
      <c r="AR354" s="1112" t="s">
        <v>1854</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993</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3341</v>
      </c>
      <c r="V355" s="1102" t="s">
        <v>2339</v>
      </c>
      <c r="W355" s="1102" t="s">
        <v>1819</v>
      </c>
      <c r="X355" s="1103" t="s">
        <v>3342</v>
      </c>
      <c r="Y355" s="1104" t="s">
        <v>3343</v>
      </c>
      <c r="Z355" s="1105" t="s">
        <v>3344</v>
      </c>
      <c r="AA355" s="1106" t="s">
        <v>1854</v>
      </c>
      <c r="AB355" s="1107" t="s">
        <v>1854</v>
      </c>
      <c r="AC355" s="1107" t="s">
        <v>1854</v>
      </c>
      <c r="AD355" s="1107" t="s">
        <v>1854</v>
      </c>
      <c r="AE355" s="1107">
        <v>1</v>
      </c>
      <c r="AF355" s="1107" t="s">
        <v>1854</v>
      </c>
      <c r="AG355" s="1107" t="s">
        <v>1854</v>
      </c>
      <c r="AH355" s="1107" t="s">
        <v>1854</v>
      </c>
      <c r="AI355" s="1108">
        <f t="shared" si="5"/>
        <v>1</v>
      </c>
      <c r="AJ355" s="1109" t="s">
        <v>974</v>
      </c>
      <c r="AK355" s="1109" t="s">
        <v>964</v>
      </c>
      <c r="AL355" s="1109" t="s">
        <v>965</v>
      </c>
      <c r="AM355" s="1110" t="s">
        <v>2590</v>
      </c>
      <c r="AN355" s="1021" t="s">
        <v>990</v>
      </c>
      <c r="AO355" s="1021" t="s">
        <v>3345</v>
      </c>
      <c r="AP355" s="1337">
        <v>0</v>
      </c>
      <c r="AQ355" s="1079" t="s">
        <v>977</v>
      </c>
      <c r="AR355" s="1112" t="s">
        <v>1854</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993</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3346</v>
      </c>
      <c r="V356" s="1102" t="s">
        <v>2339</v>
      </c>
      <c r="W356" s="1102" t="s">
        <v>1819</v>
      </c>
      <c r="X356" s="1103" t="s">
        <v>3347</v>
      </c>
      <c r="Y356" s="1104" t="s">
        <v>3348</v>
      </c>
      <c r="Z356" s="1105" t="s">
        <v>3349</v>
      </c>
      <c r="AA356" s="1106" t="s">
        <v>1854</v>
      </c>
      <c r="AB356" s="1107" t="s">
        <v>1854</v>
      </c>
      <c r="AC356" s="1107" t="s">
        <v>1854</v>
      </c>
      <c r="AD356" s="1107" t="s">
        <v>1854</v>
      </c>
      <c r="AE356" s="1107">
        <v>1</v>
      </c>
      <c r="AF356" s="1107" t="s">
        <v>1854</v>
      </c>
      <c r="AG356" s="1107" t="s">
        <v>1854</v>
      </c>
      <c r="AH356" s="1107" t="s">
        <v>1854</v>
      </c>
      <c r="AI356" s="1108">
        <f t="shared" si="5"/>
        <v>1</v>
      </c>
      <c r="AJ356" s="1109" t="s">
        <v>963</v>
      </c>
      <c r="AK356" s="1109" t="s">
        <v>1854</v>
      </c>
      <c r="AL356" s="1109" t="s">
        <v>1854</v>
      </c>
      <c r="AM356" s="1110" t="s">
        <v>2590</v>
      </c>
      <c r="AN356" s="1021" t="s">
        <v>990</v>
      </c>
      <c r="AO356" s="1021" t="s">
        <v>3350</v>
      </c>
      <c r="AP356" s="1337">
        <v>0</v>
      </c>
      <c r="AQ356" s="1079" t="s">
        <v>966</v>
      </c>
      <c r="AR356" s="1112" t="s">
        <v>1854</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993</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3351</v>
      </c>
      <c r="V357" s="1102" t="s">
        <v>2339</v>
      </c>
      <c r="W357" s="1102" t="s">
        <v>1819</v>
      </c>
      <c r="X357" s="1103" t="s">
        <v>3352</v>
      </c>
      <c r="Y357" s="1104" t="s">
        <v>3353</v>
      </c>
      <c r="Z357" s="1105" t="s">
        <v>3354</v>
      </c>
      <c r="AA357" s="1106" t="s">
        <v>1854</v>
      </c>
      <c r="AB357" s="1107">
        <v>0.5</v>
      </c>
      <c r="AC357" s="1107">
        <v>0.5</v>
      </c>
      <c r="AD357" s="1107" t="s">
        <v>1854</v>
      </c>
      <c r="AE357" s="1107" t="s">
        <v>1854</v>
      </c>
      <c r="AF357" s="1107" t="s">
        <v>1854</v>
      </c>
      <c r="AG357" s="1107" t="s">
        <v>1854</v>
      </c>
      <c r="AH357" s="1107" t="s">
        <v>1854</v>
      </c>
      <c r="AI357" s="1108">
        <f t="shared" si="5"/>
        <v>1</v>
      </c>
      <c r="AJ357" s="1109" t="s">
        <v>974</v>
      </c>
      <c r="AK357" s="1109" t="s">
        <v>964</v>
      </c>
      <c r="AL357" s="1109" t="s">
        <v>965</v>
      </c>
      <c r="AM357" s="1110" t="s">
        <v>2590</v>
      </c>
      <c r="AN357" s="1021" t="s">
        <v>990</v>
      </c>
      <c r="AO357" s="1021" t="s">
        <v>3355</v>
      </c>
      <c r="AP357" s="1337">
        <v>0</v>
      </c>
      <c r="AQ357" s="1079" t="s">
        <v>966</v>
      </c>
      <c r="AR357" s="1112" t="s">
        <v>1854</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993</v>
      </c>
      <c r="B358" s="1060">
        <v>349</v>
      </c>
      <c r="C358" s="1021"/>
      <c r="D358" s="1021" t="s">
        <v>2011</v>
      </c>
      <c r="E358" s="1021"/>
      <c r="F358" s="1021"/>
      <c r="G358" s="1021"/>
      <c r="H358" s="1021"/>
      <c r="I358" s="1021"/>
      <c r="J358" s="1021"/>
      <c r="K358" s="1021"/>
      <c r="L358" s="1021"/>
      <c r="M358" s="1060"/>
      <c r="N358" s="1021"/>
      <c r="O358" s="1021"/>
      <c r="P358" s="1021"/>
      <c r="Q358" s="1021"/>
      <c r="R358" s="1021"/>
      <c r="S358" s="1021"/>
      <c r="T358" s="1022"/>
      <c r="U358" s="1101" t="s">
        <v>3356</v>
      </c>
      <c r="V358" s="1102" t="s">
        <v>2339</v>
      </c>
      <c r="W358" s="1102" t="s">
        <v>1801</v>
      </c>
      <c r="X358" s="1103" t="s">
        <v>3357</v>
      </c>
      <c r="Y358" s="1104" t="s">
        <v>2084</v>
      </c>
      <c r="Z358" s="1105" t="s">
        <v>3358</v>
      </c>
      <c r="AA358" s="1106" t="s">
        <v>1854</v>
      </c>
      <c r="AB358" s="1107" t="s">
        <v>1854</v>
      </c>
      <c r="AC358" s="1107" t="s">
        <v>1854</v>
      </c>
      <c r="AD358" s="1107" t="s">
        <v>1854</v>
      </c>
      <c r="AE358" s="1107">
        <v>1</v>
      </c>
      <c r="AF358" s="1107" t="s">
        <v>1854</v>
      </c>
      <c r="AG358" s="1107" t="s">
        <v>1854</v>
      </c>
      <c r="AH358" s="1107" t="s">
        <v>1854</v>
      </c>
      <c r="AI358" s="1108">
        <f t="shared" si="5"/>
        <v>1</v>
      </c>
      <c r="AJ358" s="1109" t="s">
        <v>963</v>
      </c>
      <c r="AK358" s="1109" t="s">
        <v>1854</v>
      </c>
      <c r="AL358" s="1109" t="s">
        <v>1854</v>
      </c>
      <c r="AM358" s="1110" t="s">
        <v>2590</v>
      </c>
      <c r="AN358" s="1021" t="s">
        <v>269</v>
      </c>
      <c r="AO358" s="1021" t="s">
        <v>3359</v>
      </c>
      <c r="AP358" s="1337">
        <v>1</v>
      </c>
      <c r="AQ358" s="1079" t="s">
        <v>966</v>
      </c>
      <c r="AR358" s="1112" t="s">
        <v>1854</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993</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3360</v>
      </c>
      <c r="V359" s="1102" t="s">
        <v>3361</v>
      </c>
      <c r="W359" s="1102" t="s">
        <v>1801</v>
      </c>
      <c r="X359" s="1103" t="s">
        <v>3362</v>
      </c>
      <c r="Y359" s="1104" t="s">
        <v>2311</v>
      </c>
      <c r="Z359" s="1105" t="s">
        <v>3363</v>
      </c>
      <c r="AA359" s="1106" t="s">
        <v>1854</v>
      </c>
      <c r="AB359" s="1107">
        <v>0.5</v>
      </c>
      <c r="AC359" s="1107">
        <v>0.5</v>
      </c>
      <c r="AD359" s="1107" t="s">
        <v>1854</v>
      </c>
      <c r="AE359" s="1107" t="s">
        <v>1854</v>
      </c>
      <c r="AF359" s="1107" t="s">
        <v>1854</v>
      </c>
      <c r="AG359" s="1107" t="s">
        <v>1854</v>
      </c>
      <c r="AH359" s="1107" t="s">
        <v>1854</v>
      </c>
      <c r="AI359" s="1108">
        <f t="shared" si="5"/>
        <v>1</v>
      </c>
      <c r="AJ359" s="1109" t="s">
        <v>986</v>
      </c>
      <c r="AK359" s="1109" t="s">
        <v>964</v>
      </c>
      <c r="AL359" s="1109" t="s">
        <v>965</v>
      </c>
      <c r="AM359" s="1110" t="s">
        <v>2313</v>
      </c>
      <c r="AN359" s="1021" t="s">
        <v>990</v>
      </c>
      <c r="AO359" s="1021" t="s">
        <v>2314</v>
      </c>
      <c r="AP359" s="1337">
        <v>0</v>
      </c>
      <c r="AQ359" s="1079" t="s">
        <v>966</v>
      </c>
      <c r="AR359" s="1112" t="s">
        <v>1854</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993</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3364</v>
      </c>
      <c r="V360" s="1102" t="s">
        <v>2289</v>
      </c>
      <c r="W360" s="1102" t="s">
        <v>1819</v>
      </c>
      <c r="X360" s="1103" t="s">
        <v>3365</v>
      </c>
      <c r="Y360" s="1104" t="s">
        <v>1016</v>
      </c>
      <c r="Z360" s="1105" t="s">
        <v>2306</v>
      </c>
      <c r="AA360" s="1106" t="s">
        <v>1854</v>
      </c>
      <c r="AB360" s="1107">
        <v>0.1</v>
      </c>
      <c r="AC360" s="1107">
        <v>0.9</v>
      </c>
      <c r="AD360" s="1107" t="s">
        <v>1854</v>
      </c>
      <c r="AE360" s="1107" t="s">
        <v>1854</v>
      </c>
      <c r="AF360" s="1107" t="s">
        <v>1854</v>
      </c>
      <c r="AG360" s="1107" t="s">
        <v>1854</v>
      </c>
      <c r="AH360" s="1107" t="s">
        <v>1854</v>
      </c>
      <c r="AI360" s="1108">
        <f t="shared" si="5"/>
        <v>1</v>
      </c>
      <c r="AJ360" s="1109" t="s">
        <v>983</v>
      </c>
      <c r="AK360" s="1109" t="s">
        <v>964</v>
      </c>
      <c r="AL360" s="1109" t="s">
        <v>965</v>
      </c>
      <c r="AM360" s="1110" t="s">
        <v>2019</v>
      </c>
      <c r="AN360" s="1021" t="s">
        <v>269</v>
      </c>
      <c r="AO360" s="1021" t="s">
        <v>2362</v>
      </c>
      <c r="AP360" s="1311">
        <v>2</v>
      </c>
      <c r="AQ360" s="1079" t="s">
        <v>966</v>
      </c>
      <c r="AR360" s="1112" t="s">
        <v>1016</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961</v>
      </c>
      <c r="CE360" s="1122" t="s">
        <v>961</v>
      </c>
      <c r="CF360" s="1122" t="s">
        <v>961</v>
      </c>
      <c r="CG360" s="1122" t="s">
        <v>961</v>
      </c>
      <c r="CH360" s="1123" t="s">
        <v>961</v>
      </c>
      <c r="CI360" s="1078" t="s">
        <v>1854</v>
      </c>
      <c r="CJ360" s="1079" t="s">
        <v>1854</v>
      </c>
      <c r="CK360" s="1079" t="s">
        <v>1854</v>
      </c>
      <c r="CL360" s="1079" t="s">
        <v>1854</v>
      </c>
      <c r="CM360" s="1120" t="s">
        <v>1854</v>
      </c>
      <c r="CN360" s="1078" t="s">
        <v>1854</v>
      </c>
      <c r="CO360" s="1079" t="s">
        <v>1854</v>
      </c>
      <c r="CP360" s="1079" t="s">
        <v>1854</v>
      </c>
      <c r="CQ360" s="1079" t="s">
        <v>1854</v>
      </c>
      <c r="CR360" s="1120" t="s">
        <v>1854</v>
      </c>
      <c r="CS360" s="1078">
        <v>99</v>
      </c>
      <c r="CT360" s="1079">
        <v>99</v>
      </c>
      <c r="CU360" s="1079">
        <v>99</v>
      </c>
      <c r="CV360" s="1079">
        <v>99</v>
      </c>
      <c r="CW360" s="1120">
        <v>99</v>
      </c>
      <c r="CX360" s="1078" t="s">
        <v>1854</v>
      </c>
      <c r="CY360" s="1079" t="s">
        <v>1854</v>
      </c>
      <c r="CZ360" s="1079" t="s">
        <v>1854</v>
      </c>
      <c r="DA360" s="1079" t="s">
        <v>1854</v>
      </c>
      <c r="DB360" s="1120" t="s">
        <v>1854</v>
      </c>
      <c r="DC360" s="1079" t="s">
        <v>1854</v>
      </c>
      <c r="DD360" s="1079" t="s">
        <v>1854</v>
      </c>
      <c r="DE360" s="1079" t="s">
        <v>1854</v>
      </c>
      <c r="DF360" s="1079" t="s">
        <v>1854</v>
      </c>
      <c r="DG360" s="1120" t="s">
        <v>1854</v>
      </c>
      <c r="DH360" s="1078" t="s">
        <v>1854</v>
      </c>
      <c r="DI360" s="1079" t="s">
        <v>1854</v>
      </c>
      <c r="DJ360" s="1079" t="s">
        <v>1854</v>
      </c>
      <c r="DK360" s="1079" t="s">
        <v>1854</v>
      </c>
      <c r="DL360" s="1120" t="s">
        <v>1854</v>
      </c>
      <c r="DM360" s="1124">
        <v>-1.9450000000000001</v>
      </c>
      <c r="DN360" s="1125" t="s">
        <v>1854</v>
      </c>
      <c r="DO360" s="1125" t="s">
        <v>1854</v>
      </c>
      <c r="DP360" s="1126" t="s">
        <v>1854</v>
      </c>
      <c r="DQ360" s="1125" t="s">
        <v>1854</v>
      </c>
      <c r="DR360" s="1125" t="s">
        <v>1854</v>
      </c>
      <c r="DS360" s="1125" t="s">
        <v>1854</v>
      </c>
      <c r="DT360" s="1126" t="s">
        <v>1854</v>
      </c>
      <c r="DU360" s="1122" t="s">
        <v>1854</v>
      </c>
      <c r="DV360" s="1127">
        <v>1</v>
      </c>
      <c r="DW360" s="1128" t="s">
        <v>1854</v>
      </c>
    </row>
    <row r="361" spans="1:127" s="399" customFormat="1" ht="15.75" customHeight="1">
      <c r="A361" s="1100" t="s">
        <v>993</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3367</v>
      </c>
      <c r="V361" s="1102" t="s">
        <v>2289</v>
      </c>
      <c r="W361" s="1102" t="s">
        <v>1801</v>
      </c>
      <c r="X361" s="1103" t="s">
        <v>3368</v>
      </c>
      <c r="Y361" s="1104" t="s">
        <v>3369</v>
      </c>
      <c r="Z361" s="1105" t="s">
        <v>3370</v>
      </c>
      <c r="AA361" s="1106">
        <v>0.1</v>
      </c>
      <c r="AB361" s="1107" t="s">
        <v>1854</v>
      </c>
      <c r="AC361" s="1107">
        <v>0.9</v>
      </c>
      <c r="AD361" s="1107" t="s">
        <v>1854</v>
      </c>
      <c r="AE361" s="1107" t="s">
        <v>1854</v>
      </c>
      <c r="AF361" s="1107" t="s">
        <v>1854</v>
      </c>
      <c r="AG361" s="1107" t="s">
        <v>1854</v>
      </c>
      <c r="AH361" s="1107" t="s">
        <v>1854</v>
      </c>
      <c r="AI361" s="1108">
        <f t="shared" si="5"/>
        <v>1</v>
      </c>
      <c r="AJ361" s="1109" t="s">
        <v>986</v>
      </c>
      <c r="AK361" s="1109" t="s">
        <v>964</v>
      </c>
      <c r="AL361" s="1109" t="s">
        <v>4769</v>
      </c>
      <c r="AM361" s="1110" t="s">
        <v>2019</v>
      </c>
      <c r="AN361" s="1021" t="s">
        <v>990</v>
      </c>
      <c r="AO361" s="1021" t="s">
        <v>3371</v>
      </c>
      <c r="AP361" s="1337">
        <v>0</v>
      </c>
      <c r="AQ361" s="1079" t="s">
        <v>966</v>
      </c>
      <c r="AR361" s="1112" t="s">
        <v>1854</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993</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3372</v>
      </c>
      <c r="V362" s="1102" t="s">
        <v>2289</v>
      </c>
      <c r="W362" s="1102" t="s">
        <v>1801</v>
      </c>
      <c r="X362" s="1103" t="s">
        <v>3373</v>
      </c>
      <c r="Y362" s="1104" t="s">
        <v>3374</v>
      </c>
      <c r="Z362" s="1105" t="s">
        <v>3375</v>
      </c>
      <c r="AA362" s="1106">
        <v>1</v>
      </c>
      <c r="AB362" s="1107" t="s">
        <v>1854</v>
      </c>
      <c r="AC362" s="1107" t="s">
        <v>1854</v>
      </c>
      <c r="AD362" s="1107" t="s">
        <v>1854</v>
      </c>
      <c r="AE362" s="1107" t="s">
        <v>1854</v>
      </c>
      <c r="AF362" s="1107" t="s">
        <v>1854</v>
      </c>
      <c r="AG362" s="1107" t="s">
        <v>1854</v>
      </c>
      <c r="AH362" s="1107" t="s">
        <v>1854</v>
      </c>
      <c r="AI362" s="1108">
        <f t="shared" si="5"/>
        <v>1</v>
      </c>
      <c r="AJ362" s="1109" t="s">
        <v>986</v>
      </c>
      <c r="AK362" s="1109" t="s">
        <v>964</v>
      </c>
      <c r="AL362" s="1109" t="s">
        <v>965</v>
      </c>
      <c r="AM362" s="1110" t="s">
        <v>2202</v>
      </c>
      <c r="AN362" s="1021" t="s">
        <v>990</v>
      </c>
      <c r="AO362" s="1021" t="s">
        <v>3278</v>
      </c>
      <c r="AP362" s="1337">
        <v>1</v>
      </c>
      <c r="AQ362" s="1079" t="s">
        <v>966</v>
      </c>
      <c r="AR362" s="1112" t="s">
        <v>1854</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993</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3376</v>
      </c>
      <c r="V363" s="1102" t="s">
        <v>2289</v>
      </c>
      <c r="W363" s="1102" t="s">
        <v>1801</v>
      </c>
      <c r="X363" s="1103" t="s">
        <v>3377</v>
      </c>
      <c r="Y363" s="1104" t="s">
        <v>3378</v>
      </c>
      <c r="Z363" s="1105" t="s">
        <v>3375</v>
      </c>
      <c r="AA363" s="1106" t="s">
        <v>1854</v>
      </c>
      <c r="AB363" s="1107" t="s">
        <v>1854</v>
      </c>
      <c r="AC363" s="1107">
        <v>1</v>
      </c>
      <c r="AD363" s="1107" t="s">
        <v>1854</v>
      </c>
      <c r="AE363" s="1107" t="s">
        <v>1854</v>
      </c>
      <c r="AF363" s="1107" t="s">
        <v>1854</v>
      </c>
      <c r="AG363" s="1107" t="s">
        <v>1854</v>
      </c>
      <c r="AH363" s="1107" t="s">
        <v>1854</v>
      </c>
      <c r="AI363" s="1108">
        <f t="shared" si="5"/>
        <v>1</v>
      </c>
      <c r="AJ363" s="1109" t="s">
        <v>986</v>
      </c>
      <c r="AK363" s="1109" t="s">
        <v>964</v>
      </c>
      <c r="AL363" s="1109" t="s">
        <v>965</v>
      </c>
      <c r="AM363" s="1110" t="s">
        <v>2202</v>
      </c>
      <c r="AN363" s="1021" t="s">
        <v>990</v>
      </c>
      <c r="AO363" s="1021" t="s">
        <v>3278</v>
      </c>
      <c r="AP363" s="1337">
        <v>1</v>
      </c>
      <c r="AQ363" s="1079" t="s">
        <v>966</v>
      </c>
      <c r="AR363" s="1112" t="s">
        <v>1854</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993</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3379</v>
      </c>
      <c r="V364" s="1102" t="s">
        <v>2289</v>
      </c>
      <c r="W364" s="1102" t="s">
        <v>1819</v>
      </c>
      <c r="X364" s="1103" t="s">
        <v>3380</v>
      </c>
      <c r="Y364" s="1104" t="s">
        <v>3381</v>
      </c>
      <c r="Z364" s="1105" t="s">
        <v>3382</v>
      </c>
      <c r="AA364" s="1106" t="s">
        <v>1854</v>
      </c>
      <c r="AB364" s="1107" t="s">
        <v>1854</v>
      </c>
      <c r="AC364" s="1107" t="s">
        <v>1854</v>
      </c>
      <c r="AD364" s="1107">
        <v>1</v>
      </c>
      <c r="AE364" s="1107" t="s">
        <v>1854</v>
      </c>
      <c r="AF364" s="1107" t="s">
        <v>1854</v>
      </c>
      <c r="AG364" s="1107" t="s">
        <v>1854</v>
      </c>
      <c r="AH364" s="1107" t="s">
        <v>1854</v>
      </c>
      <c r="AI364" s="1108">
        <f t="shared" si="5"/>
        <v>1</v>
      </c>
      <c r="AJ364" s="1109" t="s">
        <v>983</v>
      </c>
      <c r="AK364" s="1109" t="s">
        <v>964</v>
      </c>
      <c r="AL364" s="1109" t="s">
        <v>965</v>
      </c>
      <c r="AM364" s="1110" t="s">
        <v>718</v>
      </c>
      <c r="AN364" s="1021" t="s">
        <v>269</v>
      </c>
      <c r="AO364" s="1021" t="s">
        <v>3383</v>
      </c>
      <c r="AP364" s="1337">
        <v>2</v>
      </c>
      <c r="AQ364" s="1079" t="s">
        <v>966</v>
      </c>
      <c r="AR364" s="1112" t="s">
        <v>1854</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993</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3384</v>
      </c>
      <c r="V365" s="1102" t="s">
        <v>3385</v>
      </c>
      <c r="W365" s="1102" t="s">
        <v>1819</v>
      </c>
      <c r="X365" s="1103" t="s">
        <v>3386</v>
      </c>
      <c r="Y365" s="1104" t="s">
        <v>1843</v>
      </c>
      <c r="Z365" s="1105" t="s">
        <v>2347</v>
      </c>
      <c r="AA365" s="1106" t="s">
        <v>1854</v>
      </c>
      <c r="AB365" s="1107" t="s">
        <v>1854</v>
      </c>
      <c r="AC365" s="1107" t="s">
        <v>1854</v>
      </c>
      <c r="AD365" s="1107" t="s">
        <v>1854</v>
      </c>
      <c r="AE365" s="1107">
        <v>1</v>
      </c>
      <c r="AF365" s="1107" t="s">
        <v>1854</v>
      </c>
      <c r="AG365" s="1107" t="s">
        <v>1854</v>
      </c>
      <c r="AH365" s="1107" t="s">
        <v>1854</v>
      </c>
      <c r="AI365" s="1108">
        <f t="shared" si="5"/>
        <v>1</v>
      </c>
      <c r="AJ365" s="1109" t="s">
        <v>986</v>
      </c>
      <c r="AK365" s="1109" t="s">
        <v>964</v>
      </c>
      <c r="AL365" s="1109" t="s">
        <v>965</v>
      </c>
      <c r="AM365" s="1110" t="s">
        <v>1027</v>
      </c>
      <c r="AN365" s="1021" t="s">
        <v>1039</v>
      </c>
      <c r="AO365" s="1021" t="s">
        <v>1951</v>
      </c>
      <c r="AP365" s="1337">
        <v>2</v>
      </c>
      <c r="AQ365" s="1079" t="s">
        <v>966</v>
      </c>
      <c r="AR365" s="1112" t="s">
        <v>1843</v>
      </c>
      <c r="AS365" s="1113"/>
      <c r="AT365" s="1103"/>
      <c r="AU365" s="1103"/>
      <c r="AV365" s="1103"/>
      <c r="AW365" s="1114"/>
      <c r="AX365" s="1115"/>
      <c r="AY365" s="1078"/>
      <c r="AZ365" s="1079"/>
      <c r="BA365" s="1079"/>
      <c r="BB365" s="1079"/>
      <c r="BC365" s="1079"/>
      <c r="BD365" s="1079"/>
      <c r="BE365" s="1079"/>
      <c r="BF365" s="1079"/>
      <c r="BG365" s="1079"/>
      <c r="BH365" s="1079"/>
      <c r="BI365" s="1078" t="s">
        <v>4732</v>
      </c>
      <c r="BJ365" s="1079" t="s">
        <v>4732</v>
      </c>
      <c r="BK365" s="1079" t="s">
        <v>4732</v>
      </c>
      <c r="BL365" s="1079" t="s">
        <v>4732</v>
      </c>
      <c r="BM365" s="1079" t="s">
        <v>4732</v>
      </c>
      <c r="BN365" s="1078"/>
      <c r="BO365" s="1079"/>
      <c r="BP365" s="1079"/>
      <c r="BQ365" s="1079"/>
      <c r="BR365" s="1079"/>
      <c r="BS365" s="1118"/>
      <c r="BT365" s="1079"/>
      <c r="BU365" s="1079"/>
      <c r="BV365" s="1079"/>
      <c r="BW365" s="1119"/>
      <c r="BX365" s="1118"/>
      <c r="BY365" s="1079"/>
      <c r="BZ365" s="1079"/>
      <c r="CA365" s="1079"/>
      <c r="CB365" s="1119"/>
      <c r="CC365" s="1120"/>
      <c r="CD365" s="1121" t="s">
        <v>961</v>
      </c>
      <c r="CE365" s="1122" t="s">
        <v>961</v>
      </c>
      <c r="CF365" s="1122" t="s">
        <v>961</v>
      </c>
      <c r="CG365" s="1122" t="s">
        <v>961</v>
      </c>
      <c r="CH365" s="1123" t="s">
        <v>961</v>
      </c>
      <c r="CI365" s="1078" t="s">
        <v>1854</v>
      </c>
      <c r="CJ365" s="1079" t="s">
        <v>1854</v>
      </c>
      <c r="CK365" s="1079" t="s">
        <v>1854</v>
      </c>
      <c r="CL365" s="1079" t="s">
        <v>1854</v>
      </c>
      <c r="CM365" s="1120" t="s">
        <v>1854</v>
      </c>
      <c r="CN365" s="1078" t="s">
        <v>1854</v>
      </c>
      <c r="CO365" s="1079" t="s">
        <v>1854</v>
      </c>
      <c r="CP365" s="1079" t="s">
        <v>1854</v>
      </c>
      <c r="CQ365" s="1079" t="s">
        <v>1854</v>
      </c>
      <c r="CR365" s="1120" t="s">
        <v>1854</v>
      </c>
      <c r="CS365" s="1078" t="s">
        <v>1854</v>
      </c>
      <c r="CT365" s="1079" t="s">
        <v>1854</v>
      </c>
      <c r="CU365" s="1079" t="s">
        <v>1854</v>
      </c>
      <c r="CV365" s="1079" t="s">
        <v>1854</v>
      </c>
      <c r="CW365" s="1120" t="s">
        <v>1854</v>
      </c>
      <c r="CX365" s="1078" t="s">
        <v>1854</v>
      </c>
      <c r="CY365" s="1079" t="s">
        <v>1854</v>
      </c>
      <c r="CZ365" s="1079" t="s">
        <v>1854</v>
      </c>
      <c r="DA365" s="1079" t="s">
        <v>1854</v>
      </c>
      <c r="DB365" s="1120" t="s">
        <v>1854</v>
      </c>
      <c r="DC365" s="1079" t="s">
        <v>1854</v>
      </c>
      <c r="DD365" s="1079" t="s">
        <v>1854</v>
      </c>
      <c r="DE365" s="1079" t="s">
        <v>1854</v>
      </c>
      <c r="DF365" s="1079" t="s">
        <v>1854</v>
      </c>
      <c r="DG365" s="1120" t="s">
        <v>1854</v>
      </c>
      <c r="DH365" s="1078" t="s">
        <v>1854</v>
      </c>
      <c r="DI365" s="1079" t="s">
        <v>1854</v>
      </c>
      <c r="DJ365" s="1079" t="s">
        <v>1854</v>
      </c>
      <c r="DK365" s="1079" t="s">
        <v>1854</v>
      </c>
      <c r="DL365" s="1120" t="s">
        <v>1854</v>
      </c>
      <c r="DM365" s="1124" t="s">
        <v>1854</v>
      </c>
      <c r="DN365" s="1125" t="s">
        <v>1854</v>
      </c>
      <c r="DO365" s="1125" t="s">
        <v>1854</v>
      </c>
      <c r="DP365" s="1126" t="s">
        <v>1854</v>
      </c>
      <c r="DQ365" s="1125" t="s">
        <v>1854</v>
      </c>
      <c r="DR365" s="1125" t="s">
        <v>1854</v>
      </c>
      <c r="DS365" s="1125" t="s">
        <v>1854</v>
      </c>
      <c r="DT365" s="1126" t="s">
        <v>1854</v>
      </c>
      <c r="DU365" s="1122" t="s">
        <v>1854</v>
      </c>
      <c r="DV365" s="1127">
        <v>1</v>
      </c>
      <c r="DW365" s="1128" t="s">
        <v>1854</v>
      </c>
    </row>
    <row r="366" spans="1:127" s="399" customFormat="1" ht="15.75" customHeight="1">
      <c r="A366" s="1100" t="s">
        <v>993</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3387</v>
      </c>
      <c r="V366" s="1102" t="s">
        <v>3385</v>
      </c>
      <c r="W366" s="1102" t="s">
        <v>1819</v>
      </c>
      <c r="X366" s="1103" t="s">
        <v>3388</v>
      </c>
      <c r="Y366" s="1104" t="s">
        <v>1847</v>
      </c>
      <c r="Z366" s="1105" t="s">
        <v>2351</v>
      </c>
      <c r="AA366" s="1106" t="s">
        <v>1854</v>
      </c>
      <c r="AB366" s="1107">
        <v>0.5</v>
      </c>
      <c r="AC366" s="1107">
        <v>0.5</v>
      </c>
      <c r="AD366" s="1107" t="s">
        <v>1854</v>
      </c>
      <c r="AE366" s="1107" t="s">
        <v>1854</v>
      </c>
      <c r="AF366" s="1107" t="s">
        <v>1854</v>
      </c>
      <c r="AG366" s="1107" t="s">
        <v>1854</v>
      </c>
      <c r="AH366" s="1107" t="s">
        <v>1854</v>
      </c>
      <c r="AI366" s="1108">
        <f t="shared" si="5"/>
        <v>1</v>
      </c>
      <c r="AJ366" s="1109" t="s">
        <v>986</v>
      </c>
      <c r="AK366" s="1109" t="s">
        <v>964</v>
      </c>
      <c r="AL366" s="1109" t="s">
        <v>965</v>
      </c>
      <c r="AM366" s="1110" t="s">
        <v>1031</v>
      </c>
      <c r="AN366" s="1021" t="s">
        <v>1039</v>
      </c>
      <c r="AO366" s="1021" t="s">
        <v>418</v>
      </c>
      <c r="AP366" s="1337">
        <v>2</v>
      </c>
      <c r="AQ366" s="1079" t="s">
        <v>966</v>
      </c>
      <c r="AR366" s="1112" t="s">
        <v>1847</v>
      </c>
      <c r="AS366" s="1113"/>
      <c r="AT366" s="1103"/>
      <c r="AU366" s="1103"/>
      <c r="AV366" s="1103"/>
      <c r="AW366" s="1114"/>
      <c r="AX366" s="1115"/>
      <c r="AY366" s="1078"/>
      <c r="AZ366" s="1079"/>
      <c r="BA366" s="1079"/>
      <c r="BB366" s="1079"/>
      <c r="BC366" s="1079"/>
      <c r="BD366" s="1079"/>
      <c r="BE366" s="1079"/>
      <c r="BF366" s="1079"/>
      <c r="BG366" s="1079"/>
      <c r="BH366" s="1079"/>
      <c r="BI366" s="1078" t="s">
        <v>4732</v>
      </c>
      <c r="BJ366" s="1079" t="s">
        <v>4732</v>
      </c>
      <c r="BK366" s="1079" t="s">
        <v>4732</v>
      </c>
      <c r="BL366" s="1079" t="s">
        <v>4732</v>
      </c>
      <c r="BM366" s="1079" t="s">
        <v>4732</v>
      </c>
      <c r="BN366" s="1078"/>
      <c r="BO366" s="1079"/>
      <c r="BP366" s="1079"/>
      <c r="BQ366" s="1079"/>
      <c r="BR366" s="1079"/>
      <c r="BS366" s="1118"/>
      <c r="BT366" s="1079"/>
      <c r="BU366" s="1079"/>
      <c r="BV366" s="1079"/>
      <c r="BW366" s="1119"/>
      <c r="BX366" s="1118"/>
      <c r="BY366" s="1079"/>
      <c r="BZ366" s="1079"/>
      <c r="CA366" s="1079"/>
      <c r="CB366" s="1119"/>
      <c r="CC366" s="1120"/>
      <c r="CD366" s="1121" t="s">
        <v>961</v>
      </c>
      <c r="CE366" s="1122" t="s">
        <v>961</v>
      </c>
      <c r="CF366" s="1122" t="s">
        <v>961</v>
      </c>
      <c r="CG366" s="1122" t="s">
        <v>961</v>
      </c>
      <c r="CH366" s="1123" t="s">
        <v>961</v>
      </c>
      <c r="CI366" s="1078" t="s">
        <v>1854</v>
      </c>
      <c r="CJ366" s="1079" t="s">
        <v>1854</v>
      </c>
      <c r="CK366" s="1079" t="s">
        <v>1854</v>
      </c>
      <c r="CL366" s="1079" t="s">
        <v>1854</v>
      </c>
      <c r="CM366" s="1120" t="s">
        <v>1854</v>
      </c>
      <c r="CN366" s="1078" t="s">
        <v>1854</v>
      </c>
      <c r="CO366" s="1079" t="s">
        <v>1854</v>
      </c>
      <c r="CP366" s="1079" t="s">
        <v>1854</v>
      </c>
      <c r="CQ366" s="1079" t="s">
        <v>1854</v>
      </c>
      <c r="CR366" s="1120" t="s">
        <v>1854</v>
      </c>
      <c r="CS366" s="1078" t="s">
        <v>1854</v>
      </c>
      <c r="CT366" s="1079" t="s">
        <v>1854</v>
      </c>
      <c r="CU366" s="1079" t="s">
        <v>1854</v>
      </c>
      <c r="CV366" s="1079" t="s">
        <v>1854</v>
      </c>
      <c r="CW366" s="1120" t="s">
        <v>1854</v>
      </c>
      <c r="CX366" s="1078" t="s">
        <v>1854</v>
      </c>
      <c r="CY366" s="1079" t="s">
        <v>1854</v>
      </c>
      <c r="CZ366" s="1079" t="s">
        <v>1854</v>
      </c>
      <c r="DA366" s="1079" t="s">
        <v>1854</v>
      </c>
      <c r="DB366" s="1120" t="s">
        <v>1854</v>
      </c>
      <c r="DC366" s="1079" t="s">
        <v>1854</v>
      </c>
      <c r="DD366" s="1079" t="s">
        <v>1854</v>
      </c>
      <c r="DE366" s="1079" t="s">
        <v>1854</v>
      </c>
      <c r="DF366" s="1079" t="s">
        <v>1854</v>
      </c>
      <c r="DG366" s="1120" t="s">
        <v>1854</v>
      </c>
      <c r="DH366" s="1078" t="s">
        <v>1854</v>
      </c>
      <c r="DI366" s="1079" t="s">
        <v>1854</v>
      </c>
      <c r="DJ366" s="1079" t="s">
        <v>1854</v>
      </c>
      <c r="DK366" s="1079" t="s">
        <v>1854</v>
      </c>
      <c r="DL366" s="1120" t="s">
        <v>1854</v>
      </c>
      <c r="DM366" s="1124" t="s">
        <v>1854</v>
      </c>
      <c r="DN366" s="1125" t="s">
        <v>1854</v>
      </c>
      <c r="DO366" s="1125" t="s">
        <v>1854</v>
      </c>
      <c r="DP366" s="1126" t="s">
        <v>1854</v>
      </c>
      <c r="DQ366" s="1125" t="s">
        <v>1854</v>
      </c>
      <c r="DR366" s="1125" t="s">
        <v>1854</v>
      </c>
      <c r="DS366" s="1125" t="s">
        <v>1854</v>
      </c>
      <c r="DT366" s="1126" t="s">
        <v>1854</v>
      </c>
      <c r="DU366" s="1122" t="s">
        <v>972</v>
      </c>
      <c r="DV366" s="1127">
        <v>1</v>
      </c>
      <c r="DW366" s="1128" t="s">
        <v>1854</v>
      </c>
    </row>
    <row r="367" spans="1:127" s="399" customFormat="1" ht="15.75" customHeight="1">
      <c r="A367" s="1100" t="s">
        <v>993</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3389</v>
      </c>
      <c r="V367" s="1102" t="s">
        <v>2364</v>
      </c>
      <c r="W367" s="1102" t="s">
        <v>1801</v>
      </c>
      <c r="X367" s="1103" t="s">
        <v>3390</v>
      </c>
      <c r="Y367" s="1104" t="s">
        <v>2370</v>
      </c>
      <c r="Z367" s="1105" t="s">
        <v>3391</v>
      </c>
      <c r="AA367" s="1106" t="s">
        <v>1854</v>
      </c>
      <c r="AB367" s="1107" t="s">
        <v>1854</v>
      </c>
      <c r="AC367" s="1107" t="s">
        <v>1854</v>
      </c>
      <c r="AD367" s="1107" t="s">
        <v>1854</v>
      </c>
      <c r="AE367" s="1107">
        <v>1</v>
      </c>
      <c r="AF367" s="1107" t="s">
        <v>1854</v>
      </c>
      <c r="AG367" s="1107" t="s">
        <v>1854</v>
      </c>
      <c r="AH367" s="1107" t="s">
        <v>1854</v>
      </c>
      <c r="AI367" s="1108">
        <f t="shared" si="5"/>
        <v>1</v>
      </c>
      <c r="AJ367" s="1109" t="s">
        <v>963</v>
      </c>
      <c r="AK367" s="1109" t="s">
        <v>1854</v>
      </c>
      <c r="AL367" s="1109" t="s">
        <v>1854</v>
      </c>
      <c r="AM367" s="1110" t="s">
        <v>2030</v>
      </c>
      <c r="AN367" s="1021" t="s">
        <v>269</v>
      </c>
      <c r="AO367" s="1021" t="s">
        <v>2372</v>
      </c>
      <c r="AP367" s="1337">
        <v>0</v>
      </c>
      <c r="AQ367" s="1079" t="s">
        <v>966</v>
      </c>
      <c r="AR367" s="1112" t="s">
        <v>1854</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993</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3392</v>
      </c>
      <c r="V368" s="1102" t="s">
        <v>2364</v>
      </c>
      <c r="W368" s="1102" t="s">
        <v>1819</v>
      </c>
      <c r="X368" s="1103" t="s">
        <v>3393</v>
      </c>
      <c r="Y368" s="1104" t="s">
        <v>659</v>
      </c>
      <c r="Z368" s="1105" t="s">
        <v>3394</v>
      </c>
      <c r="AA368" s="1106" t="s">
        <v>1854</v>
      </c>
      <c r="AB368" s="1107" t="s">
        <v>1854</v>
      </c>
      <c r="AC368" s="1107" t="s">
        <v>1854</v>
      </c>
      <c r="AD368" s="1107" t="s">
        <v>1854</v>
      </c>
      <c r="AE368" s="1107">
        <v>1</v>
      </c>
      <c r="AF368" s="1107" t="s">
        <v>1854</v>
      </c>
      <c r="AG368" s="1107" t="s">
        <v>1854</v>
      </c>
      <c r="AH368" s="1107" t="s">
        <v>1854</v>
      </c>
      <c r="AI368" s="1108">
        <f t="shared" si="5"/>
        <v>1</v>
      </c>
      <c r="AJ368" s="1109" t="s">
        <v>963</v>
      </c>
      <c r="AK368" s="1109" t="s">
        <v>1854</v>
      </c>
      <c r="AL368" s="1109" t="s">
        <v>1854</v>
      </c>
      <c r="AM368" s="1110" t="s">
        <v>2030</v>
      </c>
      <c r="AN368" s="1021" t="s">
        <v>269</v>
      </c>
      <c r="AO368" s="1021" t="s">
        <v>4707</v>
      </c>
      <c r="AP368" s="1311">
        <v>1</v>
      </c>
      <c r="AQ368" s="1079" t="s">
        <v>966</v>
      </c>
      <c r="AR368" s="1112" t="s">
        <v>659</v>
      </c>
      <c r="AS368" s="1113"/>
      <c r="AT368" s="1103"/>
      <c r="AU368" s="1103"/>
      <c r="AV368" s="1103"/>
      <c r="AW368" s="1114"/>
      <c r="AX368" s="1115"/>
      <c r="AY368" s="1078"/>
      <c r="AZ368" s="1079"/>
      <c r="BA368" s="1079"/>
      <c r="BB368" s="1079"/>
      <c r="BC368" s="1079"/>
      <c r="BD368" s="1079"/>
      <c r="BE368" s="1079"/>
      <c r="BF368" s="1079"/>
      <c r="BG368" s="1079"/>
      <c r="BH368" s="1079"/>
      <c r="BI368" s="1078" t="s">
        <v>4770</v>
      </c>
      <c r="BJ368" s="1079" t="s">
        <v>4771</v>
      </c>
      <c r="BK368" s="1079" t="s">
        <v>4745</v>
      </c>
      <c r="BL368" s="1079" t="s">
        <v>4754</v>
      </c>
      <c r="BM368" s="1079" t="s">
        <v>4772</v>
      </c>
      <c r="BN368" s="1078"/>
      <c r="BO368" s="1079"/>
      <c r="BP368" s="1079"/>
      <c r="BQ368" s="1079"/>
      <c r="BR368" s="1079"/>
      <c r="BS368" s="1118"/>
      <c r="BT368" s="1079"/>
      <c r="BU368" s="1079"/>
      <c r="BV368" s="1079"/>
      <c r="BW368" s="1119"/>
      <c r="BX368" s="1118"/>
      <c r="BY368" s="1079"/>
      <c r="BZ368" s="1079"/>
      <c r="CA368" s="1079"/>
      <c r="CB368" s="1119"/>
      <c r="CC368" s="1120"/>
      <c r="CD368" s="1121" t="s">
        <v>1854</v>
      </c>
      <c r="CE368" s="1122" t="s">
        <v>1854</v>
      </c>
      <c r="CF368" s="1122" t="s">
        <v>1854</v>
      </c>
      <c r="CG368" s="1122" t="s">
        <v>1854</v>
      </c>
      <c r="CH368" s="1123" t="s">
        <v>1854</v>
      </c>
      <c r="CI368" s="1078" t="s">
        <v>1854</v>
      </c>
      <c r="CJ368" s="1079" t="s">
        <v>1854</v>
      </c>
      <c r="CK368" s="1079" t="s">
        <v>1854</v>
      </c>
      <c r="CL368" s="1079" t="s">
        <v>1854</v>
      </c>
      <c r="CM368" s="1120" t="s">
        <v>1854</v>
      </c>
      <c r="CN368" s="1078" t="s">
        <v>1854</v>
      </c>
      <c r="CO368" s="1079" t="s">
        <v>1854</v>
      </c>
      <c r="CP368" s="1079" t="s">
        <v>1854</v>
      </c>
      <c r="CQ368" s="1079" t="s">
        <v>1854</v>
      </c>
      <c r="CR368" s="1120" t="s">
        <v>1854</v>
      </c>
      <c r="CS368" s="1078" t="s">
        <v>1854</v>
      </c>
      <c r="CT368" s="1079" t="s">
        <v>1854</v>
      </c>
      <c r="CU368" s="1079" t="s">
        <v>1854</v>
      </c>
      <c r="CV368" s="1079" t="s">
        <v>1854</v>
      </c>
      <c r="CW368" s="1120" t="s">
        <v>1854</v>
      </c>
      <c r="CX368" s="1078" t="s">
        <v>1854</v>
      </c>
      <c r="CY368" s="1079" t="s">
        <v>1854</v>
      </c>
      <c r="CZ368" s="1079" t="s">
        <v>1854</v>
      </c>
      <c r="DA368" s="1079" t="s">
        <v>1854</v>
      </c>
      <c r="DB368" s="1120" t="s">
        <v>1854</v>
      </c>
      <c r="DC368" s="1079" t="s">
        <v>1854</v>
      </c>
      <c r="DD368" s="1079" t="s">
        <v>1854</v>
      </c>
      <c r="DE368" s="1079" t="s">
        <v>1854</v>
      </c>
      <c r="DF368" s="1079" t="s">
        <v>1854</v>
      </c>
      <c r="DG368" s="1120" t="s">
        <v>1854</v>
      </c>
      <c r="DH368" s="1078" t="s">
        <v>1854</v>
      </c>
      <c r="DI368" s="1079" t="s">
        <v>1854</v>
      </c>
      <c r="DJ368" s="1079" t="s">
        <v>1854</v>
      </c>
      <c r="DK368" s="1079" t="s">
        <v>1854</v>
      </c>
      <c r="DL368" s="1120" t="s">
        <v>1854</v>
      </c>
      <c r="DM368" s="1124" t="s">
        <v>1854</v>
      </c>
      <c r="DN368" s="1125" t="s">
        <v>1854</v>
      </c>
      <c r="DO368" s="1125" t="s">
        <v>1854</v>
      </c>
      <c r="DP368" s="1126" t="s">
        <v>1854</v>
      </c>
      <c r="DQ368" s="1125" t="s">
        <v>1854</v>
      </c>
      <c r="DR368" s="1125" t="s">
        <v>1854</v>
      </c>
      <c r="DS368" s="1125" t="s">
        <v>1854</v>
      </c>
      <c r="DT368" s="1126" t="s">
        <v>1854</v>
      </c>
      <c r="DU368" s="1122" t="s">
        <v>1854</v>
      </c>
      <c r="DV368" s="1127">
        <v>1</v>
      </c>
      <c r="DW368" s="1128" t="s">
        <v>1854</v>
      </c>
    </row>
    <row r="369" spans="1:127" s="399" customFormat="1" ht="15.75" customHeight="1">
      <c r="A369" s="1100" t="s">
        <v>993</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3395</v>
      </c>
      <c r="V369" s="1102" t="s">
        <v>2316</v>
      </c>
      <c r="W369" s="1102" t="s">
        <v>1801</v>
      </c>
      <c r="X369" s="1103" t="s">
        <v>3396</v>
      </c>
      <c r="Y369" s="1104" t="s">
        <v>687</v>
      </c>
      <c r="Z369" s="1105" t="s">
        <v>2318</v>
      </c>
      <c r="AA369" s="1106" t="s">
        <v>1854</v>
      </c>
      <c r="AB369" s="1107" t="s">
        <v>1854</v>
      </c>
      <c r="AC369" s="1107">
        <v>1</v>
      </c>
      <c r="AD369" s="1107" t="s">
        <v>1854</v>
      </c>
      <c r="AE369" s="1107" t="s">
        <v>1854</v>
      </c>
      <c r="AF369" s="1107" t="s">
        <v>1854</v>
      </c>
      <c r="AG369" s="1107" t="s">
        <v>1854</v>
      </c>
      <c r="AH369" s="1107" t="s">
        <v>1854</v>
      </c>
      <c r="AI369" s="1108">
        <f t="shared" si="5"/>
        <v>1</v>
      </c>
      <c r="AJ369" s="1109" t="s">
        <v>986</v>
      </c>
      <c r="AK369" s="1109" t="s">
        <v>964</v>
      </c>
      <c r="AL369" s="1109" t="s">
        <v>965</v>
      </c>
      <c r="AM369" s="1110" t="s">
        <v>1971</v>
      </c>
      <c r="AN369" s="1021" t="s">
        <v>2090</v>
      </c>
      <c r="AO369" s="1021" t="s">
        <v>4405</v>
      </c>
      <c r="AP369" s="1311">
        <v>2</v>
      </c>
      <c r="AQ369" s="1079" t="s">
        <v>977</v>
      </c>
      <c r="AR369" s="1112" t="s">
        <v>687</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961</v>
      </c>
      <c r="CE369" s="1122" t="s">
        <v>961</v>
      </c>
      <c r="CF369" s="1122" t="s">
        <v>961</v>
      </c>
      <c r="CG369" s="1122" t="s">
        <v>961</v>
      </c>
      <c r="CH369" s="1123" t="s">
        <v>961</v>
      </c>
      <c r="CI369" s="1424">
        <v>2.56</v>
      </c>
      <c r="CJ369" s="1424">
        <v>2.56</v>
      </c>
      <c r="CK369" s="1424">
        <v>2.56</v>
      </c>
      <c r="CL369" s="1424">
        <v>2.56</v>
      </c>
      <c r="CM369" s="1424">
        <v>2.56</v>
      </c>
      <c r="CN369" s="1425">
        <v>2.35</v>
      </c>
      <c r="CO369" s="1425">
        <v>2.35</v>
      </c>
      <c r="CP369" s="1425">
        <v>2.35</v>
      </c>
      <c r="CQ369" s="1425">
        <v>2.35</v>
      </c>
      <c r="CR369" s="1425">
        <v>2.35</v>
      </c>
      <c r="CS369" s="1078" t="s">
        <v>1854</v>
      </c>
      <c r="CT369" s="1079" t="s">
        <v>1854</v>
      </c>
      <c r="CU369" s="1079" t="s">
        <v>1854</v>
      </c>
      <c r="CV369" s="1079" t="s">
        <v>1854</v>
      </c>
      <c r="CW369" s="1120" t="s">
        <v>1854</v>
      </c>
      <c r="CX369" s="1078" t="s">
        <v>1854</v>
      </c>
      <c r="CY369" s="1079" t="s">
        <v>1854</v>
      </c>
      <c r="CZ369" s="1079" t="s">
        <v>1854</v>
      </c>
      <c r="DA369" s="1079" t="s">
        <v>1854</v>
      </c>
      <c r="DB369" s="1120" t="s">
        <v>1854</v>
      </c>
      <c r="DC369" s="1079">
        <v>0.93</v>
      </c>
      <c r="DD369" s="1079">
        <v>0.91</v>
      </c>
      <c r="DE369" s="1079">
        <v>0.87</v>
      </c>
      <c r="DF369" s="1079">
        <v>0.8</v>
      </c>
      <c r="DG369" s="1120">
        <v>0.74</v>
      </c>
      <c r="DH369" s="1078">
        <v>0</v>
      </c>
      <c r="DI369" s="1079">
        <v>0</v>
      </c>
      <c r="DJ369" s="1079">
        <v>0</v>
      </c>
      <c r="DK369" s="1079">
        <v>0</v>
      </c>
      <c r="DL369" s="1120">
        <v>0</v>
      </c>
      <c r="DM369" s="1124">
        <v>-22.602</v>
      </c>
      <c r="DN369" s="1125" t="s">
        <v>1854</v>
      </c>
      <c r="DO369" s="1125" t="s">
        <v>1854</v>
      </c>
      <c r="DP369" s="1126">
        <v>-33.904000000000003</v>
      </c>
      <c r="DQ369" s="1125">
        <v>18.72</v>
      </c>
      <c r="DR369" s="1125" t="s">
        <v>1854</v>
      </c>
      <c r="DS369" s="1125" t="s">
        <v>1854</v>
      </c>
      <c r="DT369" s="1126">
        <v>28.08</v>
      </c>
      <c r="DU369" s="1122" t="s">
        <v>1854</v>
      </c>
      <c r="DV369" s="1127">
        <v>1</v>
      </c>
      <c r="DW369" s="1128" t="s">
        <v>1854</v>
      </c>
    </row>
    <row r="370" spans="1:127" s="399" customFormat="1" ht="15.75" customHeight="1">
      <c r="A370" s="1100" t="s">
        <v>993</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3398</v>
      </c>
      <c r="V370" s="1102" t="s">
        <v>2316</v>
      </c>
      <c r="W370" s="1102" t="s">
        <v>1801</v>
      </c>
      <c r="X370" s="1103" t="s">
        <v>3399</v>
      </c>
      <c r="Y370" s="1104" t="s">
        <v>691</v>
      </c>
      <c r="Z370" s="1105" t="s">
        <v>2322</v>
      </c>
      <c r="AA370" s="1106" t="s">
        <v>1854</v>
      </c>
      <c r="AB370" s="1107" t="s">
        <v>1854</v>
      </c>
      <c r="AC370" s="1107">
        <v>1</v>
      </c>
      <c r="AD370" s="1107" t="s">
        <v>1854</v>
      </c>
      <c r="AE370" s="1107" t="s">
        <v>1854</v>
      </c>
      <c r="AF370" s="1107" t="s">
        <v>1854</v>
      </c>
      <c r="AG370" s="1107" t="s">
        <v>1854</v>
      </c>
      <c r="AH370" s="1107" t="s">
        <v>1854</v>
      </c>
      <c r="AI370" s="1108">
        <f t="shared" si="5"/>
        <v>1</v>
      </c>
      <c r="AJ370" s="1109" t="s">
        <v>986</v>
      </c>
      <c r="AK370" s="1109" t="s">
        <v>964</v>
      </c>
      <c r="AL370" s="1109" t="s">
        <v>965</v>
      </c>
      <c r="AM370" s="1110" t="s">
        <v>691</v>
      </c>
      <c r="AN370" s="1021" t="s">
        <v>2090</v>
      </c>
      <c r="AO370" s="1021" t="s">
        <v>4714</v>
      </c>
      <c r="AP370" s="1311">
        <v>2</v>
      </c>
      <c r="AQ370" s="1079" t="s">
        <v>977</v>
      </c>
      <c r="AR370" s="1112" t="s">
        <v>691</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961</v>
      </c>
      <c r="CE370" s="1122" t="s">
        <v>961</v>
      </c>
      <c r="CF370" s="1122" t="s">
        <v>961</v>
      </c>
      <c r="CG370" s="1122" t="s">
        <v>961</v>
      </c>
      <c r="CH370" s="1123" t="s">
        <v>961</v>
      </c>
      <c r="CI370" s="1078" t="s">
        <v>1854</v>
      </c>
      <c r="CJ370" s="1079" t="s">
        <v>1854</v>
      </c>
      <c r="CK370" s="1079" t="s">
        <v>1854</v>
      </c>
      <c r="CL370" s="1079" t="s">
        <v>1854</v>
      </c>
      <c r="CM370" s="1120" t="s">
        <v>1854</v>
      </c>
      <c r="CN370" s="1078">
        <v>28.73</v>
      </c>
      <c r="CO370" s="1079">
        <v>27.82</v>
      </c>
      <c r="CP370" s="1079">
        <v>26.96</v>
      </c>
      <c r="CQ370" s="1079">
        <v>26.25</v>
      </c>
      <c r="CR370" s="1120">
        <v>22.85</v>
      </c>
      <c r="CS370" s="1078" t="s">
        <v>1854</v>
      </c>
      <c r="CT370" s="1079" t="s">
        <v>1854</v>
      </c>
      <c r="CU370" s="1079" t="s">
        <v>1854</v>
      </c>
      <c r="CV370" s="1079" t="s">
        <v>1854</v>
      </c>
      <c r="CW370" s="1120" t="s">
        <v>1854</v>
      </c>
      <c r="CX370" s="1078" t="s">
        <v>1854</v>
      </c>
      <c r="CY370" s="1079" t="s">
        <v>1854</v>
      </c>
      <c r="CZ370" s="1079" t="s">
        <v>1854</v>
      </c>
      <c r="DA370" s="1079" t="s">
        <v>1854</v>
      </c>
      <c r="DB370" s="1120" t="s">
        <v>1854</v>
      </c>
      <c r="DC370" s="1079">
        <v>8.83</v>
      </c>
      <c r="DD370" s="1079">
        <v>8.5500000000000007</v>
      </c>
      <c r="DE370" s="1079">
        <v>8.2799999999999994</v>
      </c>
      <c r="DF370" s="1079">
        <v>8.07</v>
      </c>
      <c r="DG370" s="1120">
        <v>7.02</v>
      </c>
      <c r="DH370" s="1078" t="s">
        <v>1854</v>
      </c>
      <c r="DI370" s="1079" t="s">
        <v>1854</v>
      </c>
      <c r="DJ370" s="1079" t="s">
        <v>1854</v>
      </c>
      <c r="DK370" s="1079" t="s">
        <v>1854</v>
      </c>
      <c r="DL370" s="1120" t="s">
        <v>1854</v>
      </c>
      <c r="DM370" s="1124">
        <v>-0.61</v>
      </c>
      <c r="DN370" s="1125" t="s">
        <v>1854</v>
      </c>
      <c r="DO370" s="1125" t="s">
        <v>1854</v>
      </c>
      <c r="DP370" s="1126" t="s">
        <v>1854</v>
      </c>
      <c r="DQ370" s="1125">
        <v>0.59699999999999998</v>
      </c>
      <c r="DR370" s="1125" t="s">
        <v>1854</v>
      </c>
      <c r="DS370" s="1125" t="s">
        <v>1854</v>
      </c>
      <c r="DT370" s="1126" t="s">
        <v>1854</v>
      </c>
      <c r="DU370" s="1122" t="s">
        <v>1854</v>
      </c>
      <c r="DV370" s="1127">
        <v>1</v>
      </c>
      <c r="DW370" s="1128" t="s">
        <v>1854</v>
      </c>
    </row>
    <row r="371" spans="1:127" s="399" customFormat="1" ht="15.75" customHeight="1">
      <c r="A371" s="1100" t="s">
        <v>993</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3401</v>
      </c>
      <c r="V371" s="1102" t="s">
        <v>2316</v>
      </c>
      <c r="W371" s="1102" t="s">
        <v>1819</v>
      </c>
      <c r="X371" s="1103" t="s">
        <v>3402</v>
      </c>
      <c r="Y371" s="1104" t="s">
        <v>698</v>
      </c>
      <c r="Z371" s="1105" t="s">
        <v>2336</v>
      </c>
      <c r="AA371" s="1106" t="s">
        <v>1854</v>
      </c>
      <c r="AB371" s="1107" t="s">
        <v>1854</v>
      </c>
      <c r="AC371" s="1107">
        <v>1</v>
      </c>
      <c r="AD371" s="1107" t="s">
        <v>1854</v>
      </c>
      <c r="AE371" s="1107" t="s">
        <v>1854</v>
      </c>
      <c r="AF371" s="1107" t="s">
        <v>1854</v>
      </c>
      <c r="AG371" s="1107" t="s">
        <v>1854</v>
      </c>
      <c r="AH371" s="1107" t="s">
        <v>1854</v>
      </c>
      <c r="AI371" s="1108">
        <f t="shared" si="5"/>
        <v>1</v>
      </c>
      <c r="AJ371" s="1109" t="s">
        <v>986</v>
      </c>
      <c r="AK371" s="1109" t="s">
        <v>964</v>
      </c>
      <c r="AL371" s="1109" t="s">
        <v>965</v>
      </c>
      <c r="AM371" s="1110" t="s">
        <v>1832</v>
      </c>
      <c r="AN371" s="1021" t="s">
        <v>2090</v>
      </c>
      <c r="AO371" s="1021" t="s">
        <v>4715</v>
      </c>
      <c r="AP371" s="1311">
        <v>2</v>
      </c>
      <c r="AQ371" s="1079" t="s">
        <v>977</v>
      </c>
      <c r="AR371" s="1112" t="s">
        <v>698</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961</v>
      </c>
      <c r="CE371" s="1122" t="s">
        <v>961</v>
      </c>
      <c r="CF371" s="1122" t="s">
        <v>961</v>
      </c>
      <c r="CG371" s="1122" t="s">
        <v>961</v>
      </c>
      <c r="CH371" s="1123" t="s">
        <v>961</v>
      </c>
      <c r="CI371" s="1078" t="s">
        <v>1854</v>
      </c>
      <c r="CJ371" s="1079" t="s">
        <v>1854</v>
      </c>
      <c r="CK371" s="1079" t="s">
        <v>1854</v>
      </c>
      <c r="CL371" s="1079" t="s">
        <v>1854</v>
      </c>
      <c r="CM371" s="1120" t="s">
        <v>1854</v>
      </c>
      <c r="CN371" s="1078" t="s">
        <v>1854</v>
      </c>
      <c r="CO371" s="1079" t="s">
        <v>1854</v>
      </c>
      <c r="CP371" s="1079" t="s">
        <v>1854</v>
      </c>
      <c r="CQ371" s="1079" t="s">
        <v>1854</v>
      </c>
      <c r="CR371" s="1120" t="s">
        <v>1854</v>
      </c>
      <c r="CS371" s="1078" t="s">
        <v>1854</v>
      </c>
      <c r="CT371" s="1079" t="s">
        <v>1854</v>
      </c>
      <c r="CU371" s="1079" t="s">
        <v>1854</v>
      </c>
      <c r="CV371" s="1079" t="s">
        <v>1854</v>
      </c>
      <c r="CW371" s="1120" t="s">
        <v>1854</v>
      </c>
      <c r="CX371" s="1078" t="s">
        <v>1854</v>
      </c>
      <c r="CY371" s="1079" t="s">
        <v>1854</v>
      </c>
      <c r="CZ371" s="1079" t="s">
        <v>1854</v>
      </c>
      <c r="DA371" s="1079" t="s">
        <v>1854</v>
      </c>
      <c r="DB371" s="1120" t="s">
        <v>1854</v>
      </c>
      <c r="DC371" s="1079" t="s">
        <v>1854</v>
      </c>
      <c r="DD371" s="1079" t="s">
        <v>1854</v>
      </c>
      <c r="DE371" s="1079" t="s">
        <v>1854</v>
      </c>
      <c r="DF371" s="1079" t="s">
        <v>1854</v>
      </c>
      <c r="DG371" s="1120" t="s">
        <v>1854</v>
      </c>
      <c r="DH371" s="1078" t="s">
        <v>1854</v>
      </c>
      <c r="DI371" s="1079" t="s">
        <v>1854</v>
      </c>
      <c r="DJ371" s="1079" t="s">
        <v>1854</v>
      </c>
      <c r="DK371" s="1079" t="s">
        <v>1854</v>
      </c>
      <c r="DL371" s="1120" t="s">
        <v>1854</v>
      </c>
      <c r="DM371" s="1124">
        <v>-1.0449999999999999</v>
      </c>
      <c r="DN371" s="1125" t="s">
        <v>1854</v>
      </c>
      <c r="DO371" s="1125" t="s">
        <v>1854</v>
      </c>
      <c r="DP371" s="1126" t="s">
        <v>1854</v>
      </c>
      <c r="DQ371" s="1125">
        <v>0.34499999999999997</v>
      </c>
      <c r="DR371" s="1125" t="s">
        <v>1854</v>
      </c>
      <c r="DS371" s="1125" t="s">
        <v>1854</v>
      </c>
      <c r="DT371" s="1126" t="s">
        <v>1854</v>
      </c>
      <c r="DU371" s="1122" t="s">
        <v>1854</v>
      </c>
      <c r="DV371" s="1127">
        <v>1</v>
      </c>
      <c r="DW371" s="1128" t="s">
        <v>1854</v>
      </c>
    </row>
    <row r="372" spans="1:127" s="399" customFormat="1" ht="15.75" customHeight="1">
      <c r="A372" s="1100" t="s">
        <v>993</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3404</v>
      </c>
      <c r="V372" s="1102" t="s">
        <v>2316</v>
      </c>
      <c r="W372" s="1102" t="s">
        <v>1819</v>
      </c>
      <c r="X372" s="1103" t="s">
        <v>3405</v>
      </c>
      <c r="Y372" s="1104" t="s">
        <v>794</v>
      </c>
      <c r="Z372" s="1105" t="s">
        <v>2332</v>
      </c>
      <c r="AA372" s="1106" t="s">
        <v>1854</v>
      </c>
      <c r="AB372" s="1107" t="s">
        <v>1854</v>
      </c>
      <c r="AC372" s="1107">
        <v>1</v>
      </c>
      <c r="AD372" s="1107" t="s">
        <v>1854</v>
      </c>
      <c r="AE372" s="1107" t="s">
        <v>1854</v>
      </c>
      <c r="AF372" s="1107" t="s">
        <v>1854</v>
      </c>
      <c r="AG372" s="1107" t="s">
        <v>1854</v>
      </c>
      <c r="AH372" s="1107" t="s">
        <v>1854</v>
      </c>
      <c r="AI372" s="1108">
        <f t="shared" si="5"/>
        <v>1</v>
      </c>
      <c r="AJ372" s="1109" t="s">
        <v>963</v>
      </c>
      <c r="AK372" s="1109" t="s">
        <v>1854</v>
      </c>
      <c r="AL372" s="1109" t="s">
        <v>1854</v>
      </c>
      <c r="AM372" s="1110" t="s">
        <v>1822</v>
      </c>
      <c r="AN372" s="1021" t="s">
        <v>269</v>
      </c>
      <c r="AO372" s="1021" t="s">
        <v>4700</v>
      </c>
      <c r="AP372" s="1311">
        <v>2</v>
      </c>
      <c r="AQ372" s="1079" t="s">
        <v>977</v>
      </c>
      <c r="AR372" s="1112" t="s">
        <v>794</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1854</v>
      </c>
      <c r="CE372" s="1122" t="s">
        <v>1854</v>
      </c>
      <c r="CF372" s="1122" t="s">
        <v>1854</v>
      </c>
      <c r="CG372" s="1122" t="s">
        <v>1854</v>
      </c>
      <c r="CH372" s="1123" t="s">
        <v>1854</v>
      </c>
      <c r="CI372" s="1078" t="s">
        <v>1854</v>
      </c>
      <c r="CJ372" s="1079" t="s">
        <v>1854</v>
      </c>
      <c r="CK372" s="1079" t="s">
        <v>1854</v>
      </c>
      <c r="CL372" s="1079" t="s">
        <v>1854</v>
      </c>
      <c r="CM372" s="1120" t="s">
        <v>1854</v>
      </c>
      <c r="CN372" s="1078" t="s">
        <v>1854</v>
      </c>
      <c r="CO372" s="1079" t="s">
        <v>1854</v>
      </c>
      <c r="CP372" s="1079" t="s">
        <v>1854</v>
      </c>
      <c r="CQ372" s="1079" t="s">
        <v>1854</v>
      </c>
      <c r="CR372" s="1120" t="s">
        <v>1854</v>
      </c>
      <c r="CS372" s="1078" t="s">
        <v>1854</v>
      </c>
      <c r="CT372" s="1079" t="s">
        <v>1854</v>
      </c>
      <c r="CU372" s="1079" t="s">
        <v>1854</v>
      </c>
      <c r="CV372" s="1079" t="s">
        <v>1854</v>
      </c>
      <c r="CW372" s="1120" t="s">
        <v>1854</v>
      </c>
      <c r="CX372" s="1078" t="s">
        <v>1854</v>
      </c>
      <c r="CY372" s="1079" t="s">
        <v>1854</v>
      </c>
      <c r="CZ372" s="1079" t="s">
        <v>1854</v>
      </c>
      <c r="DA372" s="1079" t="s">
        <v>1854</v>
      </c>
      <c r="DB372" s="1120" t="s">
        <v>1854</v>
      </c>
      <c r="DC372" s="1079" t="s">
        <v>1854</v>
      </c>
      <c r="DD372" s="1079" t="s">
        <v>1854</v>
      </c>
      <c r="DE372" s="1079" t="s">
        <v>1854</v>
      </c>
      <c r="DF372" s="1079" t="s">
        <v>1854</v>
      </c>
      <c r="DG372" s="1120" t="s">
        <v>1854</v>
      </c>
      <c r="DH372" s="1078" t="s">
        <v>1854</v>
      </c>
      <c r="DI372" s="1079" t="s">
        <v>1854</v>
      </c>
      <c r="DJ372" s="1079" t="s">
        <v>1854</v>
      </c>
      <c r="DK372" s="1079" t="s">
        <v>1854</v>
      </c>
      <c r="DL372" s="1120" t="s">
        <v>1854</v>
      </c>
      <c r="DM372" s="1124" t="s">
        <v>1854</v>
      </c>
      <c r="DN372" s="1125" t="s">
        <v>1854</v>
      </c>
      <c r="DO372" s="1125" t="s">
        <v>1854</v>
      </c>
      <c r="DP372" s="1126" t="s">
        <v>1854</v>
      </c>
      <c r="DQ372" s="1125" t="s">
        <v>1854</v>
      </c>
      <c r="DR372" s="1125" t="s">
        <v>1854</v>
      </c>
      <c r="DS372" s="1125" t="s">
        <v>1854</v>
      </c>
      <c r="DT372" s="1126" t="s">
        <v>1854</v>
      </c>
      <c r="DU372" s="1122" t="s">
        <v>1854</v>
      </c>
      <c r="DV372" s="1127">
        <v>1</v>
      </c>
      <c r="DW372" s="1128" t="s">
        <v>1854</v>
      </c>
    </row>
    <row r="373" spans="1:127" s="399" customFormat="1" ht="15.75" customHeight="1">
      <c r="A373" s="1100" t="s">
        <v>993</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3407</v>
      </c>
      <c r="V373" s="1102" t="s">
        <v>2316</v>
      </c>
      <c r="W373" s="1102" t="s">
        <v>1801</v>
      </c>
      <c r="X373" s="1103" t="s">
        <v>3408</v>
      </c>
      <c r="Y373" s="1104" t="s">
        <v>2011</v>
      </c>
      <c r="Z373" s="1105" t="s">
        <v>3409</v>
      </c>
      <c r="AA373" s="1106" t="s">
        <v>1854</v>
      </c>
      <c r="AB373" s="1107" t="s">
        <v>1854</v>
      </c>
      <c r="AC373" s="1107">
        <v>1</v>
      </c>
      <c r="AD373" s="1107" t="s">
        <v>1854</v>
      </c>
      <c r="AE373" s="1107" t="s">
        <v>1854</v>
      </c>
      <c r="AF373" s="1107" t="s">
        <v>1854</v>
      </c>
      <c r="AG373" s="1107" t="s">
        <v>1854</v>
      </c>
      <c r="AH373" s="1107" t="s">
        <v>1854</v>
      </c>
      <c r="AI373" s="1108">
        <f t="shared" si="5"/>
        <v>1</v>
      </c>
      <c r="AJ373" s="1109" t="s">
        <v>986</v>
      </c>
      <c r="AK373" s="1109" t="s">
        <v>964</v>
      </c>
      <c r="AL373" s="1109" t="s">
        <v>965</v>
      </c>
      <c r="AM373" s="1110" t="s">
        <v>1971</v>
      </c>
      <c r="AN373" s="1021" t="s">
        <v>2090</v>
      </c>
      <c r="AO373" s="1021" t="s">
        <v>4405</v>
      </c>
      <c r="AP373" s="1337">
        <v>0</v>
      </c>
      <c r="AQ373" s="1079" t="s">
        <v>977</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993</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3411</v>
      </c>
      <c r="V374" s="1102" t="s">
        <v>2316</v>
      </c>
      <c r="W374" s="1102" t="s">
        <v>1808</v>
      </c>
      <c r="X374" s="1103" t="s">
        <v>3412</v>
      </c>
      <c r="Y374" s="1104" t="s">
        <v>2329</v>
      </c>
      <c r="Z374" s="1105" t="s">
        <v>3413</v>
      </c>
      <c r="AA374" s="1106" t="s">
        <v>1854</v>
      </c>
      <c r="AB374" s="1107" t="s">
        <v>1854</v>
      </c>
      <c r="AC374" s="1107">
        <v>1</v>
      </c>
      <c r="AD374" s="1107" t="s">
        <v>1854</v>
      </c>
      <c r="AE374" s="1107" t="s">
        <v>1854</v>
      </c>
      <c r="AF374" s="1107" t="s">
        <v>1854</v>
      </c>
      <c r="AG374" s="1107" t="s">
        <v>1854</v>
      </c>
      <c r="AH374" s="1107" t="s">
        <v>1854</v>
      </c>
      <c r="AI374" s="1108">
        <f t="shared" si="5"/>
        <v>1</v>
      </c>
      <c r="AJ374" s="1109" t="s">
        <v>986</v>
      </c>
      <c r="AK374" s="1109" t="s">
        <v>964</v>
      </c>
      <c r="AL374" s="1109" t="s">
        <v>965</v>
      </c>
      <c r="AM374" s="1110" t="s">
        <v>2019</v>
      </c>
      <c r="AN374" s="1021" t="s">
        <v>2090</v>
      </c>
      <c r="AO374" s="1021" t="s">
        <v>4731</v>
      </c>
      <c r="AP374" s="1337">
        <v>0</v>
      </c>
      <c r="AQ374" s="1079" t="s">
        <v>977</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993</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3414</v>
      </c>
      <c r="V375" s="1102" t="s">
        <v>2316</v>
      </c>
      <c r="W375" s="1102" t="s">
        <v>1819</v>
      </c>
      <c r="X375" s="1103" t="s">
        <v>3415</v>
      </c>
      <c r="Y375" s="1104" t="s">
        <v>3416</v>
      </c>
      <c r="Z375" s="1105" t="s">
        <v>3417</v>
      </c>
      <c r="AA375" s="1106" t="s">
        <v>1854</v>
      </c>
      <c r="AB375" s="1107" t="s">
        <v>1854</v>
      </c>
      <c r="AC375" s="1107">
        <v>1</v>
      </c>
      <c r="AD375" s="1107" t="s">
        <v>1854</v>
      </c>
      <c r="AE375" s="1107" t="s">
        <v>1854</v>
      </c>
      <c r="AF375" s="1107" t="s">
        <v>1854</v>
      </c>
      <c r="AG375" s="1107" t="s">
        <v>1854</v>
      </c>
      <c r="AH375" s="1107" t="s">
        <v>1854</v>
      </c>
      <c r="AI375" s="1108">
        <f t="shared" si="5"/>
        <v>1</v>
      </c>
      <c r="AJ375" s="1109" t="s">
        <v>986</v>
      </c>
      <c r="AK375" s="1109" t="s">
        <v>964</v>
      </c>
      <c r="AL375" s="1109" t="s">
        <v>965</v>
      </c>
      <c r="AM375" s="1110" t="s">
        <v>1971</v>
      </c>
      <c r="AN375" s="1021" t="s">
        <v>990</v>
      </c>
      <c r="AO375" s="1021" t="s">
        <v>3410</v>
      </c>
      <c r="AP375" s="1337">
        <v>0</v>
      </c>
      <c r="AQ375" s="1079" t="s">
        <v>977</v>
      </c>
      <c r="AR375" s="1112" t="s">
        <v>1854</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993</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3418</v>
      </c>
      <c r="V376" s="1102" t="s">
        <v>2316</v>
      </c>
      <c r="W376" s="1102" t="s">
        <v>1819</v>
      </c>
      <c r="X376" s="1103" t="s">
        <v>3419</v>
      </c>
      <c r="Y376" s="1104" t="s">
        <v>3420</v>
      </c>
      <c r="Z376" s="1105" t="s">
        <v>3421</v>
      </c>
      <c r="AA376" s="1106" t="s">
        <v>1854</v>
      </c>
      <c r="AB376" s="1107" t="s">
        <v>1854</v>
      </c>
      <c r="AC376" s="1107">
        <v>1</v>
      </c>
      <c r="AD376" s="1107" t="s">
        <v>1854</v>
      </c>
      <c r="AE376" s="1107" t="s">
        <v>1854</v>
      </c>
      <c r="AF376" s="1107" t="s">
        <v>1854</v>
      </c>
      <c r="AG376" s="1107" t="s">
        <v>1854</v>
      </c>
      <c r="AH376" s="1107" t="s">
        <v>1854</v>
      </c>
      <c r="AI376" s="1108">
        <f t="shared" si="5"/>
        <v>1</v>
      </c>
      <c r="AJ376" s="1109" t="s">
        <v>986</v>
      </c>
      <c r="AK376" s="1109" t="s">
        <v>964</v>
      </c>
      <c r="AL376" s="1109" t="s">
        <v>965</v>
      </c>
      <c r="AM376" s="1110" t="s">
        <v>1971</v>
      </c>
      <c r="AN376" s="1021" t="s">
        <v>117</v>
      </c>
      <c r="AO376" s="1021" t="s">
        <v>3422</v>
      </c>
      <c r="AP376" s="1337">
        <v>3</v>
      </c>
      <c r="AQ376" s="1079" t="s">
        <v>966</v>
      </c>
      <c r="AR376" s="1112" t="s">
        <v>1854</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993</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3423</v>
      </c>
      <c r="V377" s="1102" t="s">
        <v>2316</v>
      </c>
      <c r="W377" s="1102" t="s">
        <v>1801</v>
      </c>
      <c r="X377" s="1103" t="s">
        <v>3424</v>
      </c>
      <c r="Y377" s="1104" t="s">
        <v>3425</v>
      </c>
      <c r="Z377" s="1105" t="s">
        <v>3426</v>
      </c>
      <c r="AA377" s="1106" t="s">
        <v>1854</v>
      </c>
      <c r="AB377" s="1107" t="s">
        <v>1854</v>
      </c>
      <c r="AC377" s="1107">
        <v>1</v>
      </c>
      <c r="AD377" s="1107" t="s">
        <v>1854</v>
      </c>
      <c r="AE377" s="1107" t="s">
        <v>1854</v>
      </c>
      <c r="AF377" s="1107" t="s">
        <v>1854</v>
      </c>
      <c r="AG377" s="1107" t="s">
        <v>1854</v>
      </c>
      <c r="AH377" s="1107" t="s">
        <v>1854</v>
      </c>
      <c r="AI377" s="1108">
        <f t="shared" si="5"/>
        <v>1</v>
      </c>
      <c r="AJ377" s="1109" t="s">
        <v>986</v>
      </c>
      <c r="AK377" s="1109" t="s">
        <v>964</v>
      </c>
      <c r="AL377" s="1109" t="s">
        <v>4769</v>
      </c>
      <c r="AM377" s="1110" t="s">
        <v>1971</v>
      </c>
      <c r="AN377" s="1021" t="s">
        <v>990</v>
      </c>
      <c r="AO377" s="1021" t="s">
        <v>3427</v>
      </c>
      <c r="AP377" s="1337">
        <v>0</v>
      </c>
      <c r="AQ377" s="1079" t="s">
        <v>966</v>
      </c>
      <c r="AR377" s="1112" t="s">
        <v>1854</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993</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3428</v>
      </c>
      <c r="V378" s="1102" t="s">
        <v>2261</v>
      </c>
      <c r="W378" s="1102" t="s">
        <v>1801</v>
      </c>
      <c r="X378" s="1103" t="s">
        <v>3429</v>
      </c>
      <c r="Y378" s="1104" t="s">
        <v>130</v>
      </c>
      <c r="Z378" s="1105" t="s">
        <v>2263</v>
      </c>
      <c r="AA378" s="1106" t="s">
        <v>1854</v>
      </c>
      <c r="AB378" s="1107">
        <v>1</v>
      </c>
      <c r="AC378" s="1107" t="s">
        <v>1854</v>
      </c>
      <c r="AD378" s="1107" t="s">
        <v>1854</v>
      </c>
      <c r="AE378" s="1107" t="s">
        <v>1854</v>
      </c>
      <c r="AF378" s="1107" t="s">
        <v>1854</v>
      </c>
      <c r="AG378" s="1107" t="s">
        <v>1854</v>
      </c>
      <c r="AH378" s="1107" t="s">
        <v>1854</v>
      </c>
      <c r="AI378" s="1108">
        <f t="shared" si="5"/>
        <v>1</v>
      </c>
      <c r="AJ378" s="1109" t="s">
        <v>986</v>
      </c>
      <c r="AK378" s="1109" t="s">
        <v>964</v>
      </c>
      <c r="AL378" s="1109" t="s">
        <v>965</v>
      </c>
      <c r="AM378" s="1110" t="s">
        <v>1804</v>
      </c>
      <c r="AN378" s="1021" t="s">
        <v>4697</v>
      </c>
      <c r="AO378" s="1021" t="s">
        <v>4698</v>
      </c>
      <c r="AP378" s="1311">
        <v>0</v>
      </c>
      <c r="AQ378" s="1079" t="s">
        <v>977</v>
      </c>
      <c r="AR378" s="1112" t="s">
        <v>130</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961</v>
      </c>
      <c r="CE378" s="1122" t="s">
        <v>961</v>
      </c>
      <c r="CF378" s="1122" t="s">
        <v>961</v>
      </c>
      <c r="CG378" s="1122" t="s">
        <v>961</v>
      </c>
      <c r="CH378" s="1123" t="s">
        <v>961</v>
      </c>
      <c r="CI378" s="1152" t="s">
        <v>1854</v>
      </c>
      <c r="CJ378" s="1153" t="s">
        <v>1854</v>
      </c>
      <c r="CK378" s="1153" t="s">
        <v>1854</v>
      </c>
      <c r="CL378" s="1153" t="s">
        <v>1854</v>
      </c>
      <c r="CM378" s="1156" t="s">
        <v>1854</v>
      </c>
      <c r="CN378" s="1152">
        <v>1.5798611111111114E-2</v>
      </c>
      <c r="CO378" s="1153">
        <v>1.5798611111111114E-2</v>
      </c>
      <c r="CP378" s="1153">
        <v>1.5798611111111114E-2</v>
      </c>
      <c r="CQ378" s="1153">
        <v>1.5798611111111114E-2</v>
      </c>
      <c r="CR378" s="1156">
        <v>1.5798611111111114E-2</v>
      </c>
      <c r="CS378" s="1152" t="s">
        <v>1854</v>
      </c>
      <c r="CT378" s="1153" t="s">
        <v>1854</v>
      </c>
      <c r="CU378" s="1153" t="s">
        <v>1854</v>
      </c>
      <c r="CV378" s="1153" t="s">
        <v>1854</v>
      </c>
      <c r="CW378" s="1156" t="s">
        <v>1854</v>
      </c>
      <c r="CX378" s="1152" t="s">
        <v>1854</v>
      </c>
      <c r="CY378" s="1153" t="s">
        <v>1854</v>
      </c>
      <c r="CZ378" s="1153" t="s">
        <v>1854</v>
      </c>
      <c r="DA378" s="1153" t="s">
        <v>1854</v>
      </c>
      <c r="DB378" s="1156" t="s">
        <v>1854</v>
      </c>
      <c r="DC378" s="1153">
        <v>2.4305555555555556E-3</v>
      </c>
      <c r="DD378" s="1153">
        <v>2.3263888888888891E-3</v>
      </c>
      <c r="DE378" s="1153">
        <v>2.2106481481481491E-3</v>
      </c>
      <c r="DF378" s="1153">
        <v>2.1064814814814817E-3</v>
      </c>
      <c r="DG378" s="1156">
        <v>2.0138888888888888E-3</v>
      </c>
      <c r="DH378" s="1152" t="s">
        <v>1854</v>
      </c>
      <c r="DI378" s="1153" t="s">
        <v>1854</v>
      </c>
      <c r="DJ378" s="1153" t="s">
        <v>1854</v>
      </c>
      <c r="DK378" s="1153" t="s">
        <v>1854</v>
      </c>
      <c r="DL378" s="1156" t="s">
        <v>1854</v>
      </c>
      <c r="DM378" s="1124">
        <v>-1.081</v>
      </c>
      <c r="DN378" s="1125" t="s">
        <v>1854</v>
      </c>
      <c r="DO378" s="1125" t="s">
        <v>1854</v>
      </c>
      <c r="DP378" s="1126" t="s">
        <v>1854</v>
      </c>
      <c r="DQ378" s="1125">
        <v>1.081</v>
      </c>
      <c r="DR378" s="1125" t="s">
        <v>1854</v>
      </c>
      <c r="DS378" s="1125" t="s">
        <v>1854</v>
      </c>
      <c r="DT378" s="1126" t="s">
        <v>1854</v>
      </c>
      <c r="DU378" s="1122" t="s">
        <v>1854</v>
      </c>
      <c r="DV378" s="1127">
        <v>1</v>
      </c>
      <c r="DW378" s="1128" t="s">
        <v>1854</v>
      </c>
    </row>
    <row r="379" spans="1:127" s="399" customFormat="1" ht="15.75" customHeight="1">
      <c r="A379" s="1057" t="s">
        <v>993</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3430</v>
      </c>
      <c r="V379" s="1063" t="s">
        <v>2261</v>
      </c>
      <c r="W379" s="1063" t="s">
        <v>1801</v>
      </c>
      <c r="X379" s="1064" t="s">
        <v>3431</v>
      </c>
      <c r="Y379" s="1065" t="s">
        <v>625</v>
      </c>
      <c r="Z379" s="1066" t="s">
        <v>2267</v>
      </c>
      <c r="AA379" s="1067" t="s">
        <v>1854</v>
      </c>
      <c r="AB379" s="1068">
        <v>1</v>
      </c>
      <c r="AC379" s="1068" t="s">
        <v>1854</v>
      </c>
      <c r="AD379" s="1068" t="s">
        <v>1854</v>
      </c>
      <c r="AE379" s="1068" t="s">
        <v>1854</v>
      </c>
      <c r="AF379" s="1068" t="s">
        <v>1854</v>
      </c>
      <c r="AG379" s="1068" t="s">
        <v>1854</v>
      </c>
      <c r="AH379" s="1068" t="s">
        <v>1854</v>
      </c>
      <c r="AI379" s="1069">
        <f t="shared" si="5"/>
        <v>1</v>
      </c>
      <c r="AJ379" s="1070" t="s">
        <v>986</v>
      </c>
      <c r="AK379" s="1070" t="s">
        <v>964</v>
      </c>
      <c r="AL379" s="1070" t="s">
        <v>965</v>
      </c>
      <c r="AM379" s="1071" t="s">
        <v>625</v>
      </c>
      <c r="AN379" s="1065" t="s">
        <v>269</v>
      </c>
      <c r="AO379" s="1065" t="s">
        <v>4699</v>
      </c>
      <c r="AP379" s="1311">
        <v>1</v>
      </c>
      <c r="AQ379" s="836" t="s">
        <v>966</v>
      </c>
      <c r="AR379" s="1074" t="s">
        <v>625</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961</v>
      </c>
      <c r="CE379" s="1088" t="s">
        <v>961</v>
      </c>
      <c r="CF379" s="1088" t="s">
        <v>961</v>
      </c>
      <c r="CG379" s="1088" t="s">
        <v>961</v>
      </c>
      <c r="CH379" s="1089" t="s">
        <v>961</v>
      </c>
      <c r="CI379" s="1092" t="s">
        <v>1854</v>
      </c>
      <c r="CJ379" s="1090" t="s">
        <v>1854</v>
      </c>
      <c r="CK379" s="1090" t="s">
        <v>1854</v>
      </c>
      <c r="CL379" s="1090" t="s">
        <v>1854</v>
      </c>
      <c r="CM379" s="1091" t="s">
        <v>1854</v>
      </c>
      <c r="CN379" s="1092" t="s">
        <v>1854</v>
      </c>
      <c r="CO379" s="1090" t="s">
        <v>1854</v>
      </c>
      <c r="CP379" s="1090" t="s">
        <v>1854</v>
      </c>
      <c r="CQ379" s="1090" t="s">
        <v>1854</v>
      </c>
      <c r="CR379" s="1091" t="s">
        <v>1854</v>
      </c>
      <c r="CS379" s="1082" t="s">
        <v>1854</v>
      </c>
      <c r="CT379" s="1083" t="s">
        <v>1854</v>
      </c>
      <c r="CU379" s="1083" t="s">
        <v>1854</v>
      </c>
      <c r="CV379" s="1083" t="s">
        <v>1854</v>
      </c>
      <c r="CW379" s="1086" t="s">
        <v>1854</v>
      </c>
      <c r="CX379" s="1082" t="s">
        <v>1854</v>
      </c>
      <c r="CY379" s="1083" t="s">
        <v>1854</v>
      </c>
      <c r="CZ379" s="1083" t="s">
        <v>1854</v>
      </c>
      <c r="DA379" s="1083" t="s">
        <v>1854</v>
      </c>
      <c r="DB379" s="1086" t="s">
        <v>1854</v>
      </c>
      <c r="DC379" s="1093" t="s">
        <v>1854</v>
      </c>
      <c r="DD379" s="1090" t="s">
        <v>1854</v>
      </c>
      <c r="DE379" s="1090" t="s">
        <v>1854</v>
      </c>
      <c r="DF379" s="1090" t="s">
        <v>1854</v>
      </c>
      <c r="DG379" s="1091" t="s">
        <v>1854</v>
      </c>
      <c r="DH379" s="1092" t="s">
        <v>1854</v>
      </c>
      <c r="DI379" s="1083" t="s">
        <v>1854</v>
      </c>
      <c r="DJ379" s="1083" t="s">
        <v>1854</v>
      </c>
      <c r="DK379" s="1083" t="s">
        <v>1854</v>
      </c>
      <c r="DL379" s="1086" t="s">
        <v>1854</v>
      </c>
      <c r="DM379" s="1094">
        <v>-0.32500000000000001</v>
      </c>
      <c r="DN379" s="1095" t="s">
        <v>1854</v>
      </c>
      <c r="DO379" s="1095" t="s">
        <v>1854</v>
      </c>
      <c r="DP379" s="1096" t="s">
        <v>1854</v>
      </c>
      <c r="DQ379" s="1095">
        <v>0.32500000000000001</v>
      </c>
      <c r="DR379" s="1095" t="s">
        <v>1854</v>
      </c>
      <c r="DS379" s="1095" t="s">
        <v>1854</v>
      </c>
      <c r="DT379" s="1096" t="s">
        <v>1854</v>
      </c>
      <c r="DU379" s="1088" t="s">
        <v>1854</v>
      </c>
      <c r="DV379" s="1097">
        <v>1</v>
      </c>
      <c r="DW379" s="1098" t="s">
        <v>1854</v>
      </c>
    </row>
    <row r="380" spans="1:127" s="399" customFormat="1" ht="15.75" customHeight="1">
      <c r="A380" s="1057" t="s">
        <v>993</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3432</v>
      </c>
      <c r="V380" s="1063" t="s">
        <v>2261</v>
      </c>
      <c r="W380" s="1063" t="s">
        <v>1819</v>
      </c>
      <c r="X380" s="1064" t="s">
        <v>3433</v>
      </c>
      <c r="Y380" s="1065" t="s">
        <v>1814</v>
      </c>
      <c r="Z380" s="1066" t="s">
        <v>2270</v>
      </c>
      <c r="AA380" s="1067">
        <v>1</v>
      </c>
      <c r="AB380" s="1068" t="s">
        <v>1854</v>
      </c>
      <c r="AC380" s="1068" t="s">
        <v>1854</v>
      </c>
      <c r="AD380" s="1068" t="s">
        <v>1854</v>
      </c>
      <c r="AE380" s="1068" t="s">
        <v>1854</v>
      </c>
      <c r="AF380" s="1068" t="s">
        <v>1854</v>
      </c>
      <c r="AG380" s="1068" t="s">
        <v>1854</v>
      </c>
      <c r="AH380" s="1068" t="s">
        <v>1854</v>
      </c>
      <c r="AI380" s="1069">
        <f t="shared" si="5"/>
        <v>1</v>
      </c>
      <c r="AJ380" s="1070" t="s">
        <v>983</v>
      </c>
      <c r="AK380" s="1070" t="s">
        <v>964</v>
      </c>
      <c r="AL380" s="1444" t="s">
        <v>976</v>
      </c>
      <c r="AM380" s="1071" t="s">
        <v>1967</v>
      </c>
      <c r="AN380" s="1065" t="s">
        <v>2031</v>
      </c>
      <c r="AO380" s="1065" t="s">
        <v>4699</v>
      </c>
      <c r="AP380" s="1311">
        <v>1</v>
      </c>
      <c r="AQ380" s="836" t="s">
        <v>966</v>
      </c>
      <c r="AR380" s="1074" t="s">
        <v>1814</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961</v>
      </c>
      <c r="CE380" s="1088" t="s">
        <v>961</v>
      </c>
      <c r="CF380" s="1088" t="s">
        <v>961</v>
      </c>
      <c r="CG380" s="1088" t="s">
        <v>961</v>
      </c>
      <c r="CH380" s="1089" t="s">
        <v>961</v>
      </c>
      <c r="CI380" s="1092" t="s">
        <v>1854</v>
      </c>
      <c r="CJ380" s="1090" t="s">
        <v>1854</v>
      </c>
      <c r="CK380" s="1090" t="s">
        <v>1854</v>
      </c>
      <c r="CL380" s="1090" t="s">
        <v>1854</v>
      </c>
      <c r="CM380" s="1091" t="s">
        <v>1854</v>
      </c>
      <c r="CN380" s="1092" t="s">
        <v>1854</v>
      </c>
      <c r="CO380" s="1090" t="s">
        <v>1854</v>
      </c>
      <c r="CP380" s="1090" t="s">
        <v>1854</v>
      </c>
      <c r="CQ380" s="1090" t="s">
        <v>1854</v>
      </c>
      <c r="CR380" s="1091" t="s">
        <v>1854</v>
      </c>
      <c r="CS380" s="1082" t="s">
        <v>1854</v>
      </c>
      <c r="CT380" s="1083" t="s">
        <v>1854</v>
      </c>
      <c r="CU380" s="1083" t="s">
        <v>1854</v>
      </c>
      <c r="CV380" s="1083" t="s">
        <v>1854</v>
      </c>
      <c r="CW380" s="1086" t="s">
        <v>1854</v>
      </c>
      <c r="CX380" s="1082" t="s">
        <v>1854</v>
      </c>
      <c r="CY380" s="1083" t="s">
        <v>1854</v>
      </c>
      <c r="CZ380" s="1083" t="s">
        <v>1854</v>
      </c>
      <c r="DA380" s="1083" t="s">
        <v>1854</v>
      </c>
      <c r="DB380" s="1086" t="s">
        <v>1854</v>
      </c>
      <c r="DC380" s="1090" t="s">
        <v>1854</v>
      </c>
      <c r="DD380" s="1090" t="s">
        <v>1854</v>
      </c>
      <c r="DE380" s="1090" t="s">
        <v>1854</v>
      </c>
      <c r="DF380" s="1090" t="s">
        <v>1854</v>
      </c>
      <c r="DG380" s="1091" t="s">
        <v>1854</v>
      </c>
      <c r="DH380" s="1092" t="s">
        <v>1854</v>
      </c>
      <c r="DI380" s="1083" t="s">
        <v>1854</v>
      </c>
      <c r="DJ380" s="1083" t="s">
        <v>1854</v>
      </c>
      <c r="DK380" s="1083" t="s">
        <v>1854</v>
      </c>
      <c r="DL380" s="1086" t="s">
        <v>1854</v>
      </c>
      <c r="DM380" s="1094">
        <v>-0.35</v>
      </c>
      <c r="DN380" s="1095" t="s">
        <v>1854</v>
      </c>
      <c r="DO380" s="1095" t="s">
        <v>1854</v>
      </c>
      <c r="DP380" s="1096" t="s">
        <v>1854</v>
      </c>
      <c r="DQ380" s="1095" t="s">
        <v>1854</v>
      </c>
      <c r="DR380" s="1095" t="s">
        <v>1854</v>
      </c>
      <c r="DS380" s="1095" t="s">
        <v>1854</v>
      </c>
      <c r="DT380" s="1096" t="s">
        <v>1854</v>
      </c>
      <c r="DU380" s="1088" t="s">
        <v>1854</v>
      </c>
      <c r="DV380" s="1097">
        <v>1</v>
      </c>
      <c r="DW380" s="1098" t="s">
        <v>1854</v>
      </c>
    </row>
    <row r="381" spans="1:127" s="399" customFormat="1" ht="15.75" customHeight="1">
      <c r="A381" s="1100" t="s">
        <v>993</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3434</v>
      </c>
      <c r="V381" s="1102" t="s">
        <v>2261</v>
      </c>
      <c r="W381" s="1102" t="s">
        <v>3435</v>
      </c>
      <c r="X381" s="1103" t="s">
        <v>3436</v>
      </c>
      <c r="Y381" s="1104" t="s">
        <v>154</v>
      </c>
      <c r="Z381" s="1105" t="s">
        <v>2278</v>
      </c>
      <c r="AA381" s="1106" t="s">
        <v>1854</v>
      </c>
      <c r="AB381" s="1107">
        <v>1</v>
      </c>
      <c r="AC381" s="1107" t="s">
        <v>1854</v>
      </c>
      <c r="AD381" s="1107" t="s">
        <v>1854</v>
      </c>
      <c r="AE381" s="1107" t="s">
        <v>1854</v>
      </c>
      <c r="AF381" s="1107" t="s">
        <v>1854</v>
      </c>
      <c r="AG381" s="1107" t="s">
        <v>1854</v>
      </c>
      <c r="AH381" s="1107" t="s">
        <v>1854</v>
      </c>
      <c r="AI381" s="1108">
        <f t="shared" si="5"/>
        <v>1</v>
      </c>
      <c r="AJ381" s="1109" t="s">
        <v>986</v>
      </c>
      <c r="AK381" s="1109" t="s">
        <v>964</v>
      </c>
      <c r="AL381" s="1109" t="s">
        <v>965</v>
      </c>
      <c r="AM381" s="1110" t="s">
        <v>1987</v>
      </c>
      <c r="AN381" s="1021" t="s">
        <v>2090</v>
      </c>
      <c r="AO381" s="1021" t="s">
        <v>4702</v>
      </c>
      <c r="AP381" s="1311">
        <v>1</v>
      </c>
      <c r="AQ381" s="1079" t="s">
        <v>977</v>
      </c>
      <c r="AR381" s="1112" t="s">
        <v>154</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961</v>
      </c>
      <c r="CE381" s="1122" t="s">
        <v>961</v>
      </c>
      <c r="CF381" s="1122" t="s">
        <v>961</v>
      </c>
      <c r="CG381" s="1122" t="s">
        <v>961</v>
      </c>
      <c r="CH381" s="1123" t="s">
        <v>961</v>
      </c>
      <c r="CI381" s="1078" t="s">
        <v>1854</v>
      </c>
      <c r="CJ381" s="1079" t="s">
        <v>1854</v>
      </c>
      <c r="CK381" s="1079" t="s">
        <v>1854</v>
      </c>
      <c r="CL381" s="1079" t="s">
        <v>1854</v>
      </c>
      <c r="CM381" s="1120" t="s">
        <v>1854</v>
      </c>
      <c r="CN381" s="1078">
        <v>163</v>
      </c>
      <c r="CO381" s="1079">
        <v>163</v>
      </c>
      <c r="CP381" s="1079">
        <v>163</v>
      </c>
      <c r="CQ381" s="1079">
        <v>163</v>
      </c>
      <c r="CR381" s="1120">
        <v>163</v>
      </c>
      <c r="CS381" s="1078" t="s">
        <v>1854</v>
      </c>
      <c r="CT381" s="1079" t="s">
        <v>1854</v>
      </c>
      <c r="CU381" s="1079" t="s">
        <v>1854</v>
      </c>
      <c r="CV381" s="1079" t="s">
        <v>1854</v>
      </c>
      <c r="CW381" s="1120" t="s">
        <v>1854</v>
      </c>
      <c r="CX381" s="1078" t="s">
        <v>1854</v>
      </c>
      <c r="CY381" s="1079" t="s">
        <v>1854</v>
      </c>
      <c r="CZ381" s="1079" t="s">
        <v>1854</v>
      </c>
      <c r="DA381" s="1079" t="s">
        <v>1854</v>
      </c>
      <c r="DB381" s="1120" t="s">
        <v>1854</v>
      </c>
      <c r="DC381" s="1079">
        <v>101</v>
      </c>
      <c r="DD381" s="1079">
        <v>101</v>
      </c>
      <c r="DE381" s="1079">
        <v>101</v>
      </c>
      <c r="DF381" s="1079">
        <v>101</v>
      </c>
      <c r="DG381" s="1120">
        <v>101</v>
      </c>
      <c r="DH381" s="1078" t="s">
        <v>1854</v>
      </c>
      <c r="DI381" s="1079" t="s">
        <v>1854</v>
      </c>
      <c r="DJ381" s="1079" t="s">
        <v>1854</v>
      </c>
      <c r="DK381" s="1079" t="s">
        <v>1854</v>
      </c>
      <c r="DL381" s="1120" t="s">
        <v>1854</v>
      </c>
      <c r="DM381" s="1124">
        <v>-0.56200000000000006</v>
      </c>
      <c r="DN381" s="1125" t="s">
        <v>1854</v>
      </c>
      <c r="DO381" s="1125" t="s">
        <v>1854</v>
      </c>
      <c r="DP381" s="1126" t="s">
        <v>1854</v>
      </c>
      <c r="DQ381" s="1125">
        <v>0.185</v>
      </c>
      <c r="DR381" s="1125" t="s">
        <v>1854</v>
      </c>
      <c r="DS381" s="1125" t="s">
        <v>1854</v>
      </c>
      <c r="DT381" s="1126" t="s">
        <v>1854</v>
      </c>
      <c r="DU381" s="1122" t="s">
        <v>1854</v>
      </c>
      <c r="DV381" s="1127">
        <v>1</v>
      </c>
      <c r="DW381" s="1128" t="s">
        <v>1854</v>
      </c>
    </row>
    <row r="382" spans="1:127" s="399" customFormat="1" ht="15.75" customHeight="1">
      <c r="A382" s="1100" t="s">
        <v>993</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3438</v>
      </c>
      <c r="V382" s="1102" t="s">
        <v>2261</v>
      </c>
      <c r="W382" s="1102" t="s">
        <v>1819</v>
      </c>
      <c r="X382" s="1103" t="s">
        <v>3439</v>
      </c>
      <c r="Y382" s="1104" t="s">
        <v>160</v>
      </c>
      <c r="Z382" s="1105" t="s">
        <v>2282</v>
      </c>
      <c r="AA382" s="1106">
        <v>0.1</v>
      </c>
      <c r="AB382" s="1107">
        <v>0.9</v>
      </c>
      <c r="AC382" s="1107" t="s">
        <v>1854</v>
      </c>
      <c r="AD382" s="1107" t="s">
        <v>1854</v>
      </c>
      <c r="AE382" s="1107" t="s">
        <v>1854</v>
      </c>
      <c r="AF382" s="1107" t="s">
        <v>1854</v>
      </c>
      <c r="AG382" s="1107" t="s">
        <v>1854</v>
      </c>
      <c r="AH382" s="1107" t="s">
        <v>1854</v>
      </c>
      <c r="AI382" s="1108">
        <f t="shared" si="5"/>
        <v>1</v>
      </c>
      <c r="AJ382" s="1109" t="s">
        <v>983</v>
      </c>
      <c r="AK382" s="1109" t="s">
        <v>964</v>
      </c>
      <c r="AL382" s="1109" t="s">
        <v>965</v>
      </c>
      <c r="AM382" s="1110" t="s">
        <v>1827</v>
      </c>
      <c r="AN382" s="1021" t="s">
        <v>269</v>
      </c>
      <c r="AO382" s="1021" t="s">
        <v>4701</v>
      </c>
      <c r="AP382" s="1311">
        <v>2</v>
      </c>
      <c r="AQ382" s="1079" t="s">
        <v>977</v>
      </c>
      <c r="AR382" s="1112" t="s">
        <v>160</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961</v>
      </c>
      <c r="CE382" s="1122" t="s">
        <v>961</v>
      </c>
      <c r="CF382" s="1122" t="s">
        <v>961</v>
      </c>
      <c r="CG382" s="1122" t="s">
        <v>961</v>
      </c>
      <c r="CH382" s="1123" t="s">
        <v>961</v>
      </c>
      <c r="CI382" s="1078" t="s">
        <v>1854</v>
      </c>
      <c r="CJ382" s="1079" t="s">
        <v>1854</v>
      </c>
      <c r="CK382" s="1079" t="s">
        <v>1854</v>
      </c>
      <c r="CL382" s="1079" t="s">
        <v>1854</v>
      </c>
      <c r="CM382" s="1120" t="s">
        <v>1854</v>
      </c>
      <c r="CN382" s="1078">
        <v>4.68</v>
      </c>
      <c r="CO382" s="1079">
        <v>4.68</v>
      </c>
      <c r="CP382" s="1079">
        <v>4.68</v>
      </c>
      <c r="CQ382" s="1079">
        <v>4.68</v>
      </c>
      <c r="CR382" s="1120">
        <v>4.68</v>
      </c>
      <c r="CS382" s="1078" t="s">
        <v>1854</v>
      </c>
      <c r="CT382" s="1079" t="s">
        <v>1854</v>
      </c>
      <c r="CU382" s="1079" t="s">
        <v>1854</v>
      </c>
      <c r="CV382" s="1079" t="s">
        <v>1854</v>
      </c>
      <c r="CW382" s="1120" t="s">
        <v>1854</v>
      </c>
      <c r="CX382" s="1078" t="s">
        <v>1854</v>
      </c>
      <c r="CY382" s="1079" t="s">
        <v>1854</v>
      </c>
      <c r="CZ382" s="1079" t="s">
        <v>1854</v>
      </c>
      <c r="DA382" s="1079" t="s">
        <v>1854</v>
      </c>
      <c r="DB382" s="1120" t="s">
        <v>1854</v>
      </c>
      <c r="DC382" s="1079" t="s">
        <v>1854</v>
      </c>
      <c r="DD382" s="1079" t="s">
        <v>1854</v>
      </c>
      <c r="DE382" s="1079" t="s">
        <v>1854</v>
      </c>
      <c r="DF382" s="1079" t="s">
        <v>1854</v>
      </c>
      <c r="DG382" s="1120" t="s">
        <v>1854</v>
      </c>
      <c r="DH382" s="1078" t="s">
        <v>1854</v>
      </c>
      <c r="DI382" s="1079" t="s">
        <v>1854</v>
      </c>
      <c r="DJ382" s="1079" t="s">
        <v>1854</v>
      </c>
      <c r="DK382" s="1079" t="s">
        <v>1854</v>
      </c>
      <c r="DL382" s="1120" t="s">
        <v>1854</v>
      </c>
      <c r="DM382" s="1124">
        <v>-3.0249999999999999</v>
      </c>
      <c r="DN382" s="1125" t="s">
        <v>1854</v>
      </c>
      <c r="DO382" s="1125" t="s">
        <v>1854</v>
      </c>
      <c r="DP382" s="1126" t="s">
        <v>1854</v>
      </c>
      <c r="DQ382" s="1125" t="s">
        <v>1854</v>
      </c>
      <c r="DR382" s="1125" t="s">
        <v>1854</v>
      </c>
      <c r="DS382" s="1125" t="s">
        <v>1854</v>
      </c>
      <c r="DT382" s="1126" t="s">
        <v>1854</v>
      </c>
      <c r="DU382" s="1122" t="s">
        <v>1854</v>
      </c>
      <c r="DV382" s="1127">
        <v>1</v>
      </c>
      <c r="DW382" s="1128" t="s">
        <v>1854</v>
      </c>
    </row>
    <row r="383" spans="1:127" s="399" customFormat="1" ht="15.75" customHeight="1">
      <c r="A383" s="1100" t="s">
        <v>993</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3440</v>
      </c>
      <c r="V383" s="1102" t="s">
        <v>2261</v>
      </c>
      <c r="W383" s="1102" t="s">
        <v>1819</v>
      </c>
      <c r="X383" s="1103" t="s">
        <v>3441</v>
      </c>
      <c r="Y383" s="1104" t="s">
        <v>491</v>
      </c>
      <c r="Z383" s="1105" t="s">
        <v>2274</v>
      </c>
      <c r="AA383" s="1106">
        <v>1</v>
      </c>
      <c r="AB383" s="1107" t="s">
        <v>1854</v>
      </c>
      <c r="AC383" s="1107" t="s">
        <v>1854</v>
      </c>
      <c r="AD383" s="1107" t="s">
        <v>1854</v>
      </c>
      <c r="AE383" s="1107" t="s">
        <v>1854</v>
      </c>
      <c r="AF383" s="1107" t="s">
        <v>1854</v>
      </c>
      <c r="AG383" s="1107" t="s">
        <v>1854</v>
      </c>
      <c r="AH383" s="1107" t="s">
        <v>1854</v>
      </c>
      <c r="AI383" s="1108">
        <f t="shared" si="5"/>
        <v>1</v>
      </c>
      <c r="AJ383" s="1109" t="s">
        <v>963</v>
      </c>
      <c r="AK383" s="1109" t="s">
        <v>1854</v>
      </c>
      <c r="AL383" s="1109" t="s">
        <v>1854</v>
      </c>
      <c r="AM383" s="1110" t="s">
        <v>1822</v>
      </c>
      <c r="AN383" s="1021" t="s">
        <v>269</v>
      </c>
      <c r="AO383" s="1021" t="s">
        <v>4700</v>
      </c>
      <c r="AP383" s="1311">
        <v>1</v>
      </c>
      <c r="AQ383" s="1079" t="s">
        <v>977</v>
      </c>
      <c r="AR383" s="1112" t="s">
        <v>491</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1854</v>
      </c>
      <c r="CE383" s="1122" t="s">
        <v>1854</v>
      </c>
      <c r="CF383" s="1122" t="s">
        <v>1854</v>
      </c>
      <c r="CG383" s="1122" t="s">
        <v>1854</v>
      </c>
      <c r="CH383" s="1123" t="s">
        <v>1854</v>
      </c>
      <c r="CI383" s="1078" t="s">
        <v>1854</v>
      </c>
      <c r="CJ383" s="1079" t="s">
        <v>1854</v>
      </c>
      <c r="CK383" s="1079" t="s">
        <v>1854</v>
      </c>
      <c r="CL383" s="1079" t="s">
        <v>1854</v>
      </c>
      <c r="CM383" s="1120" t="s">
        <v>1854</v>
      </c>
      <c r="CN383" s="1078" t="s">
        <v>1854</v>
      </c>
      <c r="CO383" s="1079" t="s">
        <v>1854</v>
      </c>
      <c r="CP383" s="1079" t="s">
        <v>1854</v>
      </c>
      <c r="CQ383" s="1079" t="s">
        <v>1854</v>
      </c>
      <c r="CR383" s="1120" t="s">
        <v>1854</v>
      </c>
      <c r="CS383" s="1078" t="s">
        <v>1854</v>
      </c>
      <c r="CT383" s="1079" t="s">
        <v>1854</v>
      </c>
      <c r="CU383" s="1079" t="s">
        <v>1854</v>
      </c>
      <c r="CV383" s="1079" t="s">
        <v>1854</v>
      </c>
      <c r="CW383" s="1120" t="s">
        <v>1854</v>
      </c>
      <c r="CX383" s="1078" t="s">
        <v>1854</v>
      </c>
      <c r="CY383" s="1079" t="s">
        <v>1854</v>
      </c>
      <c r="CZ383" s="1079" t="s">
        <v>1854</v>
      </c>
      <c r="DA383" s="1079" t="s">
        <v>1854</v>
      </c>
      <c r="DB383" s="1120" t="s">
        <v>1854</v>
      </c>
      <c r="DC383" s="1079" t="s">
        <v>1854</v>
      </c>
      <c r="DD383" s="1079" t="s">
        <v>1854</v>
      </c>
      <c r="DE383" s="1079" t="s">
        <v>1854</v>
      </c>
      <c r="DF383" s="1079" t="s">
        <v>1854</v>
      </c>
      <c r="DG383" s="1120" t="s">
        <v>1854</v>
      </c>
      <c r="DH383" s="1078" t="s">
        <v>1854</v>
      </c>
      <c r="DI383" s="1079" t="s">
        <v>1854</v>
      </c>
      <c r="DJ383" s="1079" t="s">
        <v>1854</v>
      </c>
      <c r="DK383" s="1079" t="s">
        <v>1854</v>
      </c>
      <c r="DL383" s="1120" t="s">
        <v>1854</v>
      </c>
      <c r="DM383" s="1124" t="s">
        <v>1854</v>
      </c>
      <c r="DN383" s="1125" t="s">
        <v>1854</v>
      </c>
      <c r="DO383" s="1125" t="s">
        <v>1854</v>
      </c>
      <c r="DP383" s="1126" t="s">
        <v>1854</v>
      </c>
      <c r="DQ383" s="1125" t="s">
        <v>1854</v>
      </c>
      <c r="DR383" s="1125" t="s">
        <v>1854</v>
      </c>
      <c r="DS383" s="1125" t="s">
        <v>1854</v>
      </c>
      <c r="DT383" s="1126" t="s">
        <v>1854</v>
      </c>
      <c r="DU383" s="1122" t="s">
        <v>1854</v>
      </c>
      <c r="DV383" s="1127">
        <v>1</v>
      </c>
      <c r="DW383" s="1128" t="s">
        <v>1854</v>
      </c>
    </row>
    <row r="384" spans="1:127" s="399" customFormat="1" ht="15.75" customHeight="1">
      <c r="A384" s="1100" t="s">
        <v>993</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3443</v>
      </c>
      <c r="V384" s="1102" t="s">
        <v>2261</v>
      </c>
      <c r="W384" s="1102" t="s">
        <v>1801</v>
      </c>
      <c r="X384" s="1103" t="s">
        <v>3444</v>
      </c>
      <c r="Y384" s="1104" t="s">
        <v>3445</v>
      </c>
      <c r="Z384" s="1105" t="s">
        <v>3446</v>
      </c>
      <c r="AA384" s="1106" t="s">
        <v>1854</v>
      </c>
      <c r="AB384" s="1107">
        <v>1</v>
      </c>
      <c r="AC384" s="1107" t="s">
        <v>1854</v>
      </c>
      <c r="AD384" s="1107" t="s">
        <v>1854</v>
      </c>
      <c r="AE384" s="1107" t="s">
        <v>1854</v>
      </c>
      <c r="AF384" s="1107" t="s">
        <v>1854</v>
      </c>
      <c r="AG384" s="1107" t="s">
        <v>1854</v>
      </c>
      <c r="AH384" s="1107" t="s">
        <v>1854</v>
      </c>
      <c r="AI384" s="1108">
        <f t="shared" si="5"/>
        <v>1</v>
      </c>
      <c r="AJ384" s="1109" t="s">
        <v>986</v>
      </c>
      <c r="AK384" s="1109" t="s">
        <v>964</v>
      </c>
      <c r="AL384" s="1109" t="s">
        <v>965</v>
      </c>
      <c r="AM384" s="1110" t="s">
        <v>625</v>
      </c>
      <c r="AN384" s="1021" t="s">
        <v>985</v>
      </c>
      <c r="AO384" s="1021" t="s">
        <v>3447</v>
      </c>
      <c r="AP384" s="1337">
        <v>1</v>
      </c>
      <c r="AQ384" s="1079" t="s">
        <v>977</v>
      </c>
      <c r="AR384" s="1112" t="s">
        <v>1854</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993</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3448</v>
      </c>
      <c r="V385" s="1102" t="s">
        <v>2261</v>
      </c>
      <c r="W385" s="1102" t="s">
        <v>1801</v>
      </c>
      <c r="X385" s="1103" t="s">
        <v>3449</v>
      </c>
      <c r="Y385" s="1104" t="s">
        <v>3450</v>
      </c>
      <c r="Z385" s="1105" t="s">
        <v>3451</v>
      </c>
      <c r="AA385" s="1106" t="s">
        <v>1854</v>
      </c>
      <c r="AB385" s="1107">
        <v>1</v>
      </c>
      <c r="AC385" s="1107" t="s">
        <v>1854</v>
      </c>
      <c r="AD385" s="1107" t="s">
        <v>1854</v>
      </c>
      <c r="AE385" s="1107" t="s">
        <v>1854</v>
      </c>
      <c r="AF385" s="1107" t="s">
        <v>1854</v>
      </c>
      <c r="AG385" s="1107" t="s">
        <v>1854</v>
      </c>
      <c r="AH385" s="1107" t="s">
        <v>1854</v>
      </c>
      <c r="AI385" s="1108">
        <f t="shared" si="5"/>
        <v>1</v>
      </c>
      <c r="AJ385" s="1109" t="s">
        <v>986</v>
      </c>
      <c r="AK385" s="1109" t="s">
        <v>964</v>
      </c>
      <c r="AL385" s="1109" t="s">
        <v>965</v>
      </c>
      <c r="AM385" s="1110" t="s">
        <v>1899</v>
      </c>
      <c r="AN385" s="1021" t="s">
        <v>990</v>
      </c>
      <c r="AO385" s="1021" t="s">
        <v>3452</v>
      </c>
      <c r="AP385" s="1337">
        <v>0</v>
      </c>
      <c r="AQ385" s="1079" t="s">
        <v>977</v>
      </c>
      <c r="AR385" s="1112" t="s">
        <v>1854</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993</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3453</v>
      </c>
      <c r="V386" s="1102" t="s">
        <v>2261</v>
      </c>
      <c r="W386" s="1102" t="s">
        <v>1819</v>
      </c>
      <c r="X386" s="1103" t="s">
        <v>3454</v>
      </c>
      <c r="Y386" s="1104" t="s">
        <v>2223</v>
      </c>
      <c r="Z386" s="1105" t="s">
        <v>3455</v>
      </c>
      <c r="AA386" s="1106">
        <v>1</v>
      </c>
      <c r="AB386" s="1107" t="s">
        <v>1854</v>
      </c>
      <c r="AC386" s="1107" t="s">
        <v>1854</v>
      </c>
      <c r="AD386" s="1107" t="s">
        <v>1854</v>
      </c>
      <c r="AE386" s="1107" t="s">
        <v>1854</v>
      </c>
      <c r="AF386" s="1107" t="s">
        <v>1854</v>
      </c>
      <c r="AG386" s="1107" t="s">
        <v>1854</v>
      </c>
      <c r="AH386" s="1107" t="s">
        <v>1854</v>
      </c>
      <c r="AI386" s="1108">
        <f t="shared" si="5"/>
        <v>1</v>
      </c>
      <c r="AJ386" s="1109" t="s">
        <v>986</v>
      </c>
      <c r="AK386" s="1109" t="s">
        <v>964</v>
      </c>
      <c r="AL386" s="1109" t="s">
        <v>965</v>
      </c>
      <c r="AM386" s="1110" t="s">
        <v>1891</v>
      </c>
      <c r="AN386" s="1021" t="s">
        <v>990</v>
      </c>
      <c r="AO386" s="1021" t="s">
        <v>2225</v>
      </c>
      <c r="AP386" s="1337">
        <v>0</v>
      </c>
      <c r="AQ386" s="1079" t="s">
        <v>977</v>
      </c>
      <c r="AR386" s="1112" t="s">
        <v>1854</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993</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3456</v>
      </c>
      <c r="V387" s="1102" t="s">
        <v>2261</v>
      </c>
      <c r="W387" s="1102" t="s">
        <v>1801</v>
      </c>
      <c r="X387" s="1103" t="s">
        <v>3457</v>
      </c>
      <c r="Y387" s="1104" t="s">
        <v>3458</v>
      </c>
      <c r="Z387" s="1105" t="s">
        <v>3459</v>
      </c>
      <c r="AA387" s="1106" t="s">
        <v>1854</v>
      </c>
      <c r="AB387" s="1107">
        <v>1</v>
      </c>
      <c r="AC387" s="1107" t="s">
        <v>1854</v>
      </c>
      <c r="AD387" s="1107" t="s">
        <v>1854</v>
      </c>
      <c r="AE387" s="1107" t="s">
        <v>1854</v>
      </c>
      <c r="AF387" s="1107" t="s">
        <v>1854</v>
      </c>
      <c r="AG387" s="1107" t="s">
        <v>1854</v>
      </c>
      <c r="AH387" s="1107" t="s">
        <v>1854</v>
      </c>
      <c r="AI387" s="1108">
        <f t="shared" si="5"/>
        <v>1</v>
      </c>
      <c r="AJ387" s="1109" t="s">
        <v>986</v>
      </c>
      <c r="AK387" s="1109" t="s">
        <v>975</v>
      </c>
      <c r="AL387" s="1109" t="s">
        <v>4769</v>
      </c>
      <c r="AM387" s="1110" t="s">
        <v>1822</v>
      </c>
      <c r="AN387" s="1021" t="s">
        <v>269</v>
      </c>
      <c r="AO387" s="1021" t="s">
        <v>3460</v>
      </c>
      <c r="AP387" s="1337">
        <v>1</v>
      </c>
      <c r="AQ387" s="1079" t="s">
        <v>966</v>
      </c>
      <c r="AR387" s="1112" t="s">
        <v>1854</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993</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3461</v>
      </c>
      <c r="V388" s="1102" t="s">
        <v>2261</v>
      </c>
      <c r="W388" s="1102" t="s">
        <v>1819</v>
      </c>
      <c r="X388" s="1103" t="s">
        <v>3462</v>
      </c>
      <c r="Y388" s="1104" t="s">
        <v>3463</v>
      </c>
      <c r="Z388" s="1105" t="s">
        <v>3464</v>
      </c>
      <c r="AA388" s="1106" t="s">
        <v>1854</v>
      </c>
      <c r="AB388" s="1107">
        <v>0.75</v>
      </c>
      <c r="AC388" s="1107" t="s">
        <v>1854</v>
      </c>
      <c r="AD388" s="1107" t="s">
        <v>1854</v>
      </c>
      <c r="AE388" s="1107">
        <v>0.25</v>
      </c>
      <c r="AF388" s="1107" t="s">
        <v>1854</v>
      </c>
      <c r="AG388" s="1107" t="s">
        <v>1854</v>
      </c>
      <c r="AH388" s="1107" t="s">
        <v>1854</v>
      </c>
      <c r="AI388" s="1108">
        <f t="shared" si="5"/>
        <v>1</v>
      </c>
      <c r="AJ388" s="1109" t="s">
        <v>986</v>
      </c>
      <c r="AK388" s="1109" t="s">
        <v>964</v>
      </c>
      <c r="AL388" s="1109" t="s">
        <v>965</v>
      </c>
      <c r="AM388" s="1110" t="s">
        <v>1899</v>
      </c>
      <c r="AN388" s="1021" t="s">
        <v>269</v>
      </c>
      <c r="AO388" s="1021" t="s">
        <v>1061</v>
      </c>
      <c r="AP388" s="1337">
        <v>1</v>
      </c>
      <c r="AQ388" s="1079" t="s">
        <v>966</v>
      </c>
      <c r="AR388" s="1112" t="s">
        <v>1854</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993</v>
      </c>
      <c r="B389" s="1060">
        <v>380</v>
      </c>
      <c r="C389" s="1021"/>
      <c r="D389" s="1021" t="s">
        <v>2011</v>
      </c>
      <c r="E389" s="1021"/>
      <c r="F389" s="1021"/>
      <c r="G389" s="1021"/>
      <c r="H389" s="1021"/>
      <c r="I389" s="1021"/>
      <c r="J389" s="1021"/>
      <c r="K389" s="1021"/>
      <c r="L389" s="1021"/>
      <c r="M389" s="1060"/>
      <c r="N389" s="1021"/>
      <c r="O389" s="1021"/>
      <c r="P389" s="1021"/>
      <c r="Q389" s="1021"/>
      <c r="R389" s="1021"/>
      <c r="S389" s="1021"/>
      <c r="T389" s="1022"/>
      <c r="U389" s="1101" t="s">
        <v>3465</v>
      </c>
      <c r="V389" s="1102" t="s">
        <v>2261</v>
      </c>
      <c r="W389" s="1102" t="s">
        <v>1819</v>
      </c>
      <c r="X389" s="1103" t="s">
        <v>3466</v>
      </c>
      <c r="Y389" s="1104" t="s">
        <v>3467</v>
      </c>
      <c r="Z389" s="1105" t="s">
        <v>3468</v>
      </c>
      <c r="AA389" s="1106">
        <v>1</v>
      </c>
      <c r="AB389" s="1107" t="s">
        <v>1854</v>
      </c>
      <c r="AC389" s="1107" t="s">
        <v>1854</v>
      </c>
      <c r="AD389" s="1107" t="s">
        <v>1854</v>
      </c>
      <c r="AE389" s="1107" t="s">
        <v>1854</v>
      </c>
      <c r="AF389" s="1107" t="s">
        <v>1854</v>
      </c>
      <c r="AG389" s="1107" t="s">
        <v>1854</v>
      </c>
      <c r="AH389" s="1107" t="s">
        <v>1854</v>
      </c>
      <c r="AI389" s="1108">
        <f t="shared" si="5"/>
        <v>1</v>
      </c>
      <c r="AJ389" s="1109" t="s">
        <v>983</v>
      </c>
      <c r="AK389" s="1109" t="s">
        <v>975</v>
      </c>
      <c r="AL389" s="1109" t="s">
        <v>4769</v>
      </c>
      <c r="AM389" s="1110" t="s">
        <v>2428</v>
      </c>
      <c r="AN389" s="1021" t="s">
        <v>990</v>
      </c>
      <c r="AO389" s="1021" t="s">
        <v>2183</v>
      </c>
      <c r="AP389" s="1337">
        <v>1</v>
      </c>
      <c r="AQ389" s="1079" t="s">
        <v>966</v>
      </c>
      <c r="AR389" s="1112" t="s">
        <v>1854</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993</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3469</v>
      </c>
      <c r="V390" s="1102" t="s">
        <v>2261</v>
      </c>
      <c r="W390" s="1102" t="s">
        <v>1819</v>
      </c>
      <c r="X390" s="1103" t="s">
        <v>3470</v>
      </c>
      <c r="Y390" s="1104" t="s">
        <v>3471</v>
      </c>
      <c r="Z390" s="1105" t="s">
        <v>3472</v>
      </c>
      <c r="AA390" s="1106">
        <v>1</v>
      </c>
      <c r="AB390" s="1107" t="s">
        <v>1854</v>
      </c>
      <c r="AC390" s="1107" t="s">
        <v>1854</v>
      </c>
      <c r="AD390" s="1107" t="s">
        <v>1854</v>
      </c>
      <c r="AE390" s="1107" t="s">
        <v>1854</v>
      </c>
      <c r="AF390" s="1107" t="s">
        <v>1854</v>
      </c>
      <c r="AG390" s="1107" t="s">
        <v>1854</v>
      </c>
      <c r="AH390" s="1107" t="s">
        <v>1854</v>
      </c>
      <c r="AI390" s="1108">
        <f t="shared" si="5"/>
        <v>1</v>
      </c>
      <c r="AJ390" s="1109" t="s">
        <v>986</v>
      </c>
      <c r="AK390" s="1109" t="s">
        <v>964</v>
      </c>
      <c r="AL390" s="1109" t="s">
        <v>965</v>
      </c>
      <c r="AM390" s="1110" t="s">
        <v>1873</v>
      </c>
      <c r="AN390" s="1021" t="s">
        <v>990</v>
      </c>
      <c r="AO390" s="1021" t="s">
        <v>3473</v>
      </c>
      <c r="AP390" s="1337">
        <v>0</v>
      </c>
      <c r="AQ390" s="1079" t="s">
        <v>966</v>
      </c>
      <c r="AR390" s="1112" t="s">
        <v>1854</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993</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3474</v>
      </c>
      <c r="V391" s="1102" t="s">
        <v>2245</v>
      </c>
      <c r="W391" s="1102" t="s">
        <v>1819</v>
      </c>
      <c r="X391" s="1103" t="s">
        <v>3475</v>
      </c>
      <c r="Y391" s="1104" t="s">
        <v>124</v>
      </c>
      <c r="Z391" s="1105" t="s">
        <v>2247</v>
      </c>
      <c r="AA391" s="1106">
        <v>0.5</v>
      </c>
      <c r="AB391" s="1107">
        <v>0.5</v>
      </c>
      <c r="AC391" s="1107" t="s">
        <v>1854</v>
      </c>
      <c r="AD391" s="1107" t="s">
        <v>1854</v>
      </c>
      <c r="AE391" s="1107" t="s">
        <v>1854</v>
      </c>
      <c r="AF391" s="1107" t="s">
        <v>1854</v>
      </c>
      <c r="AG391" s="1107" t="s">
        <v>1854</v>
      </c>
      <c r="AH391" s="1107" t="s">
        <v>1854</v>
      </c>
      <c r="AI391" s="1108">
        <f t="shared" si="5"/>
        <v>1</v>
      </c>
      <c r="AJ391" s="1109" t="s">
        <v>983</v>
      </c>
      <c r="AK391" s="1109" t="s">
        <v>964</v>
      </c>
      <c r="AL391" s="1109" t="s">
        <v>965</v>
      </c>
      <c r="AM391" s="1110" t="s">
        <v>1838</v>
      </c>
      <c r="AN391" s="1021" t="s">
        <v>2090</v>
      </c>
      <c r="AO391" s="1021" t="s">
        <v>4703</v>
      </c>
      <c r="AP391" s="1311">
        <v>2</v>
      </c>
      <c r="AQ391" s="1079" t="s">
        <v>977</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961</v>
      </c>
      <c r="CE391" s="1122" t="s">
        <v>961</v>
      </c>
      <c r="CF391" s="1122" t="s">
        <v>961</v>
      </c>
      <c r="CG391" s="1122" t="s">
        <v>961</v>
      </c>
      <c r="CH391" s="1123" t="s">
        <v>961</v>
      </c>
      <c r="CI391" s="1078" t="s">
        <v>1854</v>
      </c>
      <c r="CJ391" s="1079" t="s">
        <v>1854</v>
      </c>
      <c r="CK391" s="1079" t="s">
        <v>1854</v>
      </c>
      <c r="CL391" s="1079" t="s">
        <v>1854</v>
      </c>
      <c r="CM391" s="1120" t="s">
        <v>1854</v>
      </c>
      <c r="CN391" s="1078">
        <v>9.5</v>
      </c>
      <c r="CO391" s="1079">
        <v>9.5</v>
      </c>
      <c r="CP391" s="1079">
        <v>9.5</v>
      </c>
      <c r="CQ391" s="1079">
        <v>9.5</v>
      </c>
      <c r="CR391" s="1120">
        <v>9.5</v>
      </c>
      <c r="CS391" s="1078">
        <v>2</v>
      </c>
      <c r="CT391" s="1079">
        <v>2</v>
      </c>
      <c r="CU391" s="1079">
        <v>2</v>
      </c>
      <c r="CV391" s="1079">
        <v>2</v>
      </c>
      <c r="CW391" s="1120">
        <v>2</v>
      </c>
      <c r="CX391" s="1078" t="s">
        <v>1854</v>
      </c>
      <c r="CY391" s="1079" t="s">
        <v>1854</v>
      </c>
      <c r="CZ391" s="1079" t="s">
        <v>1854</v>
      </c>
      <c r="DA391" s="1079" t="s">
        <v>1854</v>
      </c>
      <c r="DB391" s="1120" t="s">
        <v>1854</v>
      </c>
      <c r="DC391" s="1079" t="s">
        <v>1854</v>
      </c>
      <c r="DD391" s="1079" t="s">
        <v>1854</v>
      </c>
      <c r="DE391" s="1079" t="s">
        <v>1854</v>
      </c>
      <c r="DF391" s="1079" t="s">
        <v>1854</v>
      </c>
      <c r="DG391" s="1120" t="s">
        <v>1854</v>
      </c>
      <c r="DH391" s="1078" t="s">
        <v>1854</v>
      </c>
      <c r="DI391" s="1079" t="s">
        <v>1854</v>
      </c>
      <c r="DJ391" s="1079" t="s">
        <v>1854</v>
      </c>
      <c r="DK391" s="1079" t="s">
        <v>1854</v>
      </c>
      <c r="DL391" s="1120" t="s">
        <v>1854</v>
      </c>
      <c r="DM391" s="1124">
        <v>-1.9610000000000001</v>
      </c>
      <c r="DN391" s="1125" t="s">
        <v>1854</v>
      </c>
      <c r="DO391" s="1125" t="s">
        <v>1854</v>
      </c>
      <c r="DP391" s="1126" t="s">
        <v>1854</v>
      </c>
      <c r="DQ391" s="1125">
        <v>0</v>
      </c>
      <c r="DR391" s="1125" t="s">
        <v>1854</v>
      </c>
      <c r="DS391" s="1125" t="s">
        <v>1854</v>
      </c>
      <c r="DT391" s="1126" t="s">
        <v>1854</v>
      </c>
      <c r="DU391" s="1122" t="s">
        <v>1854</v>
      </c>
      <c r="DV391" s="1127">
        <v>1</v>
      </c>
      <c r="DW391" s="1128" t="s">
        <v>1854</v>
      </c>
    </row>
    <row r="392" spans="1:127" s="399" customFormat="1" ht="15.75" customHeight="1">
      <c r="A392" s="1100" t="s">
        <v>993</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3476</v>
      </c>
      <c r="V392" s="1102" t="s">
        <v>2245</v>
      </c>
      <c r="W392" s="1102" t="s">
        <v>1808</v>
      </c>
      <c r="X392" s="1103" t="s">
        <v>3477</v>
      </c>
      <c r="Y392" s="1104" t="s">
        <v>3478</v>
      </c>
      <c r="Z392" s="1105" t="s">
        <v>3479</v>
      </c>
      <c r="AA392" s="1106">
        <v>0.25</v>
      </c>
      <c r="AB392" s="1107">
        <v>0.75</v>
      </c>
      <c r="AC392" s="1107" t="s">
        <v>1854</v>
      </c>
      <c r="AD392" s="1107" t="s">
        <v>1854</v>
      </c>
      <c r="AE392" s="1107" t="s">
        <v>1854</v>
      </c>
      <c r="AF392" s="1107" t="s">
        <v>1854</v>
      </c>
      <c r="AG392" s="1107" t="s">
        <v>1854</v>
      </c>
      <c r="AH392" s="1107" t="s">
        <v>1854</v>
      </c>
      <c r="AI392" s="1108">
        <f t="shared" si="5"/>
        <v>1</v>
      </c>
      <c r="AJ392" s="1109" t="s">
        <v>986</v>
      </c>
      <c r="AK392" s="1109" t="s">
        <v>964</v>
      </c>
      <c r="AL392" s="1109" t="s">
        <v>965</v>
      </c>
      <c r="AM392" s="1110" t="s">
        <v>2062</v>
      </c>
      <c r="AN392" s="1021" t="s">
        <v>387</v>
      </c>
      <c r="AO392" s="1021" t="s">
        <v>4706</v>
      </c>
      <c r="AP392" s="1337">
        <v>0</v>
      </c>
      <c r="AQ392" s="1079" t="s">
        <v>977</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993</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3481</v>
      </c>
      <c r="V393" s="1102" t="s">
        <v>2245</v>
      </c>
      <c r="W393" s="1102" t="s">
        <v>1801</v>
      </c>
      <c r="X393" s="1103" t="s">
        <v>3482</v>
      </c>
      <c r="Y393" s="1104" t="s">
        <v>3483</v>
      </c>
      <c r="Z393" s="1105" t="s">
        <v>3484</v>
      </c>
      <c r="AA393" s="1106" t="s">
        <v>1854</v>
      </c>
      <c r="AB393" s="1107">
        <v>1</v>
      </c>
      <c r="AC393" s="1107" t="s">
        <v>1854</v>
      </c>
      <c r="AD393" s="1107" t="s">
        <v>1854</v>
      </c>
      <c r="AE393" s="1107" t="s">
        <v>1854</v>
      </c>
      <c r="AF393" s="1107" t="s">
        <v>1854</v>
      </c>
      <c r="AG393" s="1107" t="s">
        <v>1854</v>
      </c>
      <c r="AH393" s="1107" t="s">
        <v>1854</v>
      </c>
      <c r="AI393" s="1108">
        <f t="shared" si="5"/>
        <v>1</v>
      </c>
      <c r="AJ393" s="1109" t="s">
        <v>986</v>
      </c>
      <c r="AK393" s="1109" t="s">
        <v>964</v>
      </c>
      <c r="AL393" s="1109" t="s">
        <v>4769</v>
      </c>
      <c r="AM393" s="1110" t="s">
        <v>1879</v>
      </c>
      <c r="AN393" s="1021" t="s">
        <v>990</v>
      </c>
      <c r="AO393" s="1021" t="s">
        <v>3485</v>
      </c>
      <c r="AP393" s="1337">
        <v>0</v>
      </c>
      <c r="AQ393" s="1079" t="s">
        <v>966</v>
      </c>
      <c r="AR393" s="1112" t="s">
        <v>1854</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993</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3486</v>
      </c>
      <c r="V394" s="1102" t="s">
        <v>2245</v>
      </c>
      <c r="W394" s="1102" t="s">
        <v>1819</v>
      </c>
      <c r="X394" s="1103" t="s">
        <v>3487</v>
      </c>
      <c r="Y394" s="1104" t="s">
        <v>3488</v>
      </c>
      <c r="Z394" s="1105" t="s">
        <v>3489</v>
      </c>
      <c r="AA394" s="1106" t="s">
        <v>1854</v>
      </c>
      <c r="AB394" s="1107">
        <v>1</v>
      </c>
      <c r="AC394" s="1107" t="s">
        <v>1854</v>
      </c>
      <c r="AD394" s="1107" t="s">
        <v>1854</v>
      </c>
      <c r="AE394" s="1107" t="s">
        <v>1854</v>
      </c>
      <c r="AF394" s="1107" t="s">
        <v>1854</v>
      </c>
      <c r="AG394" s="1107" t="s">
        <v>1854</v>
      </c>
      <c r="AH394" s="1107" t="s">
        <v>1854</v>
      </c>
      <c r="AI394" s="1108">
        <f t="shared" ref="AI394:AI457" si="6">SUM(AA394:AH394)</f>
        <v>1</v>
      </c>
      <c r="AJ394" s="1109" t="s">
        <v>986</v>
      </c>
      <c r="AK394" s="1109" t="s">
        <v>964</v>
      </c>
      <c r="AL394" s="1109" t="s">
        <v>4769</v>
      </c>
      <c r="AM394" s="1110" t="s">
        <v>3106</v>
      </c>
      <c r="AN394" s="1021" t="s">
        <v>990</v>
      </c>
      <c r="AO394" s="1021" t="s">
        <v>3490</v>
      </c>
      <c r="AP394" s="1337">
        <v>0</v>
      </c>
      <c r="AQ394" s="1079" t="s">
        <v>966</v>
      </c>
      <c r="AR394" s="1112" t="s">
        <v>1854</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999</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3491</v>
      </c>
      <c r="V395" s="1102" t="s">
        <v>3492</v>
      </c>
      <c r="W395" s="1102" t="s">
        <v>1801</v>
      </c>
      <c r="X395" s="1103" t="s">
        <v>3493</v>
      </c>
      <c r="Y395" s="1104" t="s">
        <v>124</v>
      </c>
      <c r="Z395" s="1105" t="s">
        <v>3494</v>
      </c>
      <c r="AA395" s="1106" t="s">
        <v>1854</v>
      </c>
      <c r="AB395" s="1107">
        <v>1</v>
      </c>
      <c r="AC395" s="1107" t="s">
        <v>1854</v>
      </c>
      <c r="AD395" s="1107" t="s">
        <v>1854</v>
      </c>
      <c r="AE395" s="1107" t="s">
        <v>1854</v>
      </c>
      <c r="AF395" s="1107" t="s">
        <v>1854</v>
      </c>
      <c r="AG395" s="1107" t="s">
        <v>1854</v>
      </c>
      <c r="AH395" s="1107" t="s">
        <v>1854</v>
      </c>
      <c r="AI395" s="1108">
        <f t="shared" si="6"/>
        <v>1</v>
      </c>
      <c r="AJ395" s="1109" t="s">
        <v>983</v>
      </c>
      <c r="AK395" s="1109" t="s">
        <v>964</v>
      </c>
      <c r="AL395" s="1109" t="s">
        <v>965</v>
      </c>
      <c r="AM395" s="1110" t="s">
        <v>1838</v>
      </c>
      <c r="AN395" s="1021" t="s">
        <v>2090</v>
      </c>
      <c r="AO395" s="1021" t="s">
        <v>4703</v>
      </c>
      <c r="AP395" s="1311">
        <v>2</v>
      </c>
      <c r="AQ395" s="1079" t="s">
        <v>977</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961</v>
      </c>
      <c r="CE395" s="1122" t="s">
        <v>961</v>
      </c>
      <c r="CF395" s="1122" t="s">
        <v>961</v>
      </c>
      <c r="CG395" s="1122" t="s">
        <v>961</v>
      </c>
      <c r="CH395" s="1123" t="s">
        <v>961</v>
      </c>
      <c r="CI395" s="1078" t="s">
        <v>1854</v>
      </c>
      <c r="CJ395" s="1079" t="s">
        <v>1854</v>
      </c>
      <c r="CK395" s="1079" t="s">
        <v>1854</v>
      </c>
      <c r="CL395" s="1079" t="s">
        <v>1854</v>
      </c>
      <c r="CM395" s="1120" t="s">
        <v>1854</v>
      </c>
      <c r="CN395" s="1078">
        <v>9.5</v>
      </c>
      <c r="CO395" s="1079">
        <v>9.5</v>
      </c>
      <c r="CP395" s="1079">
        <v>9.5</v>
      </c>
      <c r="CQ395" s="1079">
        <v>9.5</v>
      </c>
      <c r="CR395" s="1120">
        <v>9.5</v>
      </c>
      <c r="CS395" s="1078">
        <v>2</v>
      </c>
      <c r="CT395" s="1079">
        <v>2</v>
      </c>
      <c r="CU395" s="1079">
        <v>2</v>
      </c>
      <c r="CV395" s="1079">
        <v>2</v>
      </c>
      <c r="CW395" s="1120">
        <v>2</v>
      </c>
      <c r="CX395" s="1078" t="s">
        <v>1854</v>
      </c>
      <c r="CY395" s="1079" t="s">
        <v>1854</v>
      </c>
      <c r="CZ395" s="1079" t="s">
        <v>1854</v>
      </c>
      <c r="DA395" s="1079" t="s">
        <v>1854</v>
      </c>
      <c r="DB395" s="1120" t="s">
        <v>1854</v>
      </c>
      <c r="DC395" s="1079" t="s">
        <v>1854</v>
      </c>
      <c r="DD395" s="1079" t="s">
        <v>1854</v>
      </c>
      <c r="DE395" s="1079" t="s">
        <v>1854</v>
      </c>
      <c r="DF395" s="1079" t="s">
        <v>1854</v>
      </c>
      <c r="DG395" s="1120" t="s">
        <v>1854</v>
      </c>
      <c r="DH395" s="1078" t="s">
        <v>1854</v>
      </c>
      <c r="DI395" s="1079" t="s">
        <v>1854</v>
      </c>
      <c r="DJ395" s="1079" t="s">
        <v>1854</v>
      </c>
      <c r="DK395" s="1079" t="s">
        <v>1854</v>
      </c>
      <c r="DL395" s="1120" t="s">
        <v>1854</v>
      </c>
      <c r="DM395" s="1124">
        <v>-0.37</v>
      </c>
      <c r="DN395" s="1125" t="s">
        <v>1854</v>
      </c>
      <c r="DO395" s="1125" t="s">
        <v>1854</v>
      </c>
      <c r="DP395" s="1126" t="s">
        <v>1854</v>
      </c>
      <c r="DQ395" s="1125">
        <v>0</v>
      </c>
      <c r="DR395" s="1125" t="s">
        <v>1854</v>
      </c>
      <c r="DS395" s="1125" t="s">
        <v>1854</v>
      </c>
      <c r="DT395" s="1126" t="s">
        <v>1854</v>
      </c>
      <c r="DU395" s="1122" t="s">
        <v>1854</v>
      </c>
      <c r="DV395" s="1127">
        <v>1</v>
      </c>
      <c r="DW395" s="1128" t="s">
        <v>1854</v>
      </c>
    </row>
    <row r="396" spans="1:127" s="399" customFormat="1" ht="15.75" customHeight="1">
      <c r="A396" s="1100" t="s">
        <v>999</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3495</v>
      </c>
      <c r="V396" s="1102" t="s">
        <v>3492</v>
      </c>
      <c r="W396" s="1102" t="s">
        <v>1801</v>
      </c>
      <c r="X396" s="1103" t="s">
        <v>3496</v>
      </c>
      <c r="Y396" s="1104" t="s">
        <v>130</v>
      </c>
      <c r="Z396" s="1105" t="s">
        <v>3497</v>
      </c>
      <c r="AA396" s="1106" t="s">
        <v>1854</v>
      </c>
      <c r="AB396" s="1107">
        <v>1</v>
      </c>
      <c r="AC396" s="1107" t="s">
        <v>1854</v>
      </c>
      <c r="AD396" s="1107" t="s">
        <v>1854</v>
      </c>
      <c r="AE396" s="1107" t="s">
        <v>1854</v>
      </c>
      <c r="AF396" s="1107" t="s">
        <v>1854</v>
      </c>
      <c r="AG396" s="1107" t="s">
        <v>1854</v>
      </c>
      <c r="AH396" s="1107" t="s">
        <v>1854</v>
      </c>
      <c r="AI396" s="1108">
        <f t="shared" si="6"/>
        <v>1</v>
      </c>
      <c r="AJ396" s="1109" t="s">
        <v>986</v>
      </c>
      <c r="AK396" s="1109" t="s">
        <v>964</v>
      </c>
      <c r="AL396" s="1109" t="s">
        <v>965</v>
      </c>
      <c r="AM396" s="1110" t="s">
        <v>1804</v>
      </c>
      <c r="AN396" s="1021" t="s">
        <v>4697</v>
      </c>
      <c r="AO396" s="1021" t="s">
        <v>4698</v>
      </c>
      <c r="AP396" s="1311">
        <v>0</v>
      </c>
      <c r="AQ396" s="1079" t="s">
        <v>977</v>
      </c>
      <c r="AR396" s="1112" t="s">
        <v>130</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961</v>
      </c>
      <c r="CE396" s="1122" t="s">
        <v>961</v>
      </c>
      <c r="CF396" s="1122" t="s">
        <v>961</v>
      </c>
      <c r="CG396" s="1122" t="s">
        <v>961</v>
      </c>
      <c r="CH396" s="1123" t="s">
        <v>961</v>
      </c>
      <c r="CI396" s="1078" t="s">
        <v>1854</v>
      </c>
      <c r="CJ396" s="1079" t="s">
        <v>1854</v>
      </c>
      <c r="CK396" s="1079" t="s">
        <v>1854</v>
      </c>
      <c r="CL396" s="1079" t="s">
        <v>1854</v>
      </c>
      <c r="CM396" s="1120" t="s">
        <v>1854</v>
      </c>
      <c r="CN396" s="1078" t="s">
        <v>1854</v>
      </c>
      <c r="CO396" s="1079" t="s">
        <v>1854</v>
      </c>
      <c r="CP396" s="1079" t="s">
        <v>1854</v>
      </c>
      <c r="CQ396" s="1079" t="s">
        <v>1854</v>
      </c>
      <c r="CR396" s="1120" t="s">
        <v>1854</v>
      </c>
      <c r="CS396" s="1078" t="s">
        <v>1854</v>
      </c>
      <c r="CT396" s="1079" t="s">
        <v>1854</v>
      </c>
      <c r="CU396" s="1079" t="s">
        <v>1854</v>
      </c>
      <c r="CV396" s="1079" t="s">
        <v>1854</v>
      </c>
      <c r="CW396" s="1120" t="s">
        <v>1854</v>
      </c>
      <c r="CX396" s="1078" t="s">
        <v>1854</v>
      </c>
      <c r="CY396" s="1079" t="s">
        <v>1854</v>
      </c>
      <c r="CZ396" s="1079" t="s">
        <v>1854</v>
      </c>
      <c r="DA396" s="1079" t="s">
        <v>1854</v>
      </c>
      <c r="DB396" s="1120" t="s">
        <v>1854</v>
      </c>
      <c r="DC396" s="1079" t="s">
        <v>1854</v>
      </c>
      <c r="DD396" s="1079" t="s">
        <v>1854</v>
      </c>
      <c r="DE396" s="1079" t="s">
        <v>1854</v>
      </c>
      <c r="DF396" s="1079" t="s">
        <v>1854</v>
      </c>
      <c r="DG396" s="1120" t="s">
        <v>1854</v>
      </c>
      <c r="DH396" s="1078" t="s">
        <v>1854</v>
      </c>
      <c r="DI396" s="1079" t="s">
        <v>1854</v>
      </c>
      <c r="DJ396" s="1079" t="s">
        <v>1854</v>
      </c>
      <c r="DK396" s="1079" t="s">
        <v>1854</v>
      </c>
      <c r="DL396" s="1120" t="s">
        <v>1854</v>
      </c>
      <c r="DM396" s="1124">
        <v>-0.46100000000000002</v>
      </c>
      <c r="DN396" s="1125" t="s">
        <v>1854</v>
      </c>
      <c r="DO396" s="1125" t="s">
        <v>1854</v>
      </c>
      <c r="DP396" s="1126" t="s">
        <v>1854</v>
      </c>
      <c r="DQ396" s="1125">
        <v>9.1999999999999998E-2</v>
      </c>
      <c r="DR396" s="1125" t="s">
        <v>1854</v>
      </c>
      <c r="DS396" s="1125" t="s">
        <v>1854</v>
      </c>
      <c r="DT396" s="1126" t="s">
        <v>1854</v>
      </c>
      <c r="DU396" s="1122" t="s">
        <v>1854</v>
      </c>
      <c r="DV396" s="1127">
        <v>1</v>
      </c>
      <c r="DW396" s="1128" t="s">
        <v>1854</v>
      </c>
    </row>
    <row r="397" spans="1:127" s="399" customFormat="1" ht="15.75" customHeight="1">
      <c r="A397" s="1100" t="s">
        <v>999</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3499</v>
      </c>
      <c r="V397" s="1102" t="s">
        <v>3492</v>
      </c>
      <c r="W397" s="1102" t="s">
        <v>1801</v>
      </c>
      <c r="X397" s="1103" t="s">
        <v>3500</v>
      </c>
      <c r="Y397" s="1104" t="s">
        <v>154</v>
      </c>
      <c r="Z397" s="1105" t="s">
        <v>3501</v>
      </c>
      <c r="AA397" s="1106" t="s">
        <v>1854</v>
      </c>
      <c r="AB397" s="1107">
        <v>1</v>
      </c>
      <c r="AC397" s="1107" t="s">
        <v>1854</v>
      </c>
      <c r="AD397" s="1107" t="s">
        <v>1854</v>
      </c>
      <c r="AE397" s="1107" t="s">
        <v>1854</v>
      </c>
      <c r="AF397" s="1107" t="s">
        <v>1854</v>
      </c>
      <c r="AG397" s="1107" t="s">
        <v>1854</v>
      </c>
      <c r="AH397" s="1107" t="s">
        <v>1854</v>
      </c>
      <c r="AI397" s="1108">
        <f t="shared" si="6"/>
        <v>1</v>
      </c>
      <c r="AJ397" s="1109" t="s">
        <v>986</v>
      </c>
      <c r="AK397" s="1109" t="s">
        <v>964</v>
      </c>
      <c r="AL397" s="1109" t="s">
        <v>965</v>
      </c>
      <c r="AM397" s="1110" t="s">
        <v>1987</v>
      </c>
      <c r="AN397" s="1021" t="s">
        <v>2090</v>
      </c>
      <c r="AO397" s="1021" t="s">
        <v>4702</v>
      </c>
      <c r="AP397" s="1311">
        <v>1</v>
      </c>
      <c r="AQ397" s="1079" t="s">
        <v>977</v>
      </c>
      <c r="AR397" s="1112" t="s">
        <v>154</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961</v>
      </c>
      <c r="CE397" s="1122" t="s">
        <v>961</v>
      </c>
      <c r="CF397" s="1122" t="s">
        <v>961</v>
      </c>
      <c r="CG397" s="1122" t="s">
        <v>961</v>
      </c>
      <c r="CH397" s="1123" t="s">
        <v>961</v>
      </c>
      <c r="CI397" s="1078" t="s">
        <v>1854</v>
      </c>
      <c r="CJ397" s="1079" t="s">
        <v>1854</v>
      </c>
      <c r="CK397" s="1079" t="s">
        <v>1854</v>
      </c>
      <c r="CL397" s="1079" t="s">
        <v>1854</v>
      </c>
      <c r="CM397" s="1120" t="s">
        <v>1854</v>
      </c>
      <c r="CN397" s="1078" t="s">
        <v>1854</v>
      </c>
      <c r="CO397" s="1079" t="s">
        <v>1854</v>
      </c>
      <c r="CP397" s="1079" t="s">
        <v>1854</v>
      </c>
      <c r="CQ397" s="1079" t="s">
        <v>1854</v>
      </c>
      <c r="CR397" s="1120" t="s">
        <v>1854</v>
      </c>
      <c r="CS397" s="1078" t="s">
        <v>1854</v>
      </c>
      <c r="CT397" s="1079" t="s">
        <v>1854</v>
      </c>
      <c r="CU397" s="1079" t="s">
        <v>1854</v>
      </c>
      <c r="CV397" s="1079" t="s">
        <v>1854</v>
      </c>
      <c r="CW397" s="1120" t="s">
        <v>1854</v>
      </c>
      <c r="CX397" s="1078" t="s">
        <v>1854</v>
      </c>
      <c r="CY397" s="1079" t="s">
        <v>1854</v>
      </c>
      <c r="CZ397" s="1079" t="s">
        <v>1854</v>
      </c>
      <c r="DA397" s="1079" t="s">
        <v>1854</v>
      </c>
      <c r="DB397" s="1120" t="s">
        <v>1854</v>
      </c>
      <c r="DC397" s="1079" t="s">
        <v>1854</v>
      </c>
      <c r="DD397" s="1079" t="s">
        <v>1854</v>
      </c>
      <c r="DE397" s="1079" t="s">
        <v>1854</v>
      </c>
      <c r="DF397" s="1079" t="s">
        <v>1854</v>
      </c>
      <c r="DG397" s="1120" t="s">
        <v>1854</v>
      </c>
      <c r="DH397" s="1078" t="s">
        <v>1854</v>
      </c>
      <c r="DI397" s="1079" t="s">
        <v>1854</v>
      </c>
      <c r="DJ397" s="1079" t="s">
        <v>1854</v>
      </c>
      <c r="DK397" s="1079" t="s">
        <v>1854</v>
      </c>
      <c r="DL397" s="1120" t="s">
        <v>1854</v>
      </c>
      <c r="DM397" s="1124">
        <v>-9.5000000000000001E-2</v>
      </c>
      <c r="DN397" s="1125" t="s">
        <v>1854</v>
      </c>
      <c r="DO397" s="1125" t="s">
        <v>1854</v>
      </c>
      <c r="DP397" s="1126" t="s">
        <v>1854</v>
      </c>
      <c r="DQ397" s="1125">
        <v>6.0000000000000001E-3</v>
      </c>
      <c r="DR397" s="1125" t="s">
        <v>1854</v>
      </c>
      <c r="DS397" s="1125" t="s">
        <v>1854</v>
      </c>
      <c r="DT397" s="1126" t="s">
        <v>1854</v>
      </c>
      <c r="DU397" s="1122" t="s">
        <v>1854</v>
      </c>
      <c r="DV397" s="1127">
        <v>1</v>
      </c>
      <c r="DW397" s="1128" t="s">
        <v>1854</v>
      </c>
    </row>
    <row r="398" spans="1:127" s="399" customFormat="1" ht="15.75" customHeight="1">
      <c r="A398" s="1100" t="s">
        <v>999</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3503</v>
      </c>
      <c r="V398" s="1102" t="s">
        <v>3492</v>
      </c>
      <c r="W398" s="1102" t="s">
        <v>1819</v>
      </c>
      <c r="X398" s="1103" t="s">
        <v>3504</v>
      </c>
      <c r="Y398" s="1104" t="s">
        <v>160</v>
      </c>
      <c r="Z398" s="1105" t="s">
        <v>3505</v>
      </c>
      <c r="AA398" s="1106" t="s">
        <v>1854</v>
      </c>
      <c r="AB398" s="1107">
        <v>1</v>
      </c>
      <c r="AC398" s="1107" t="s">
        <v>1854</v>
      </c>
      <c r="AD398" s="1107" t="s">
        <v>1854</v>
      </c>
      <c r="AE398" s="1107" t="s">
        <v>1854</v>
      </c>
      <c r="AF398" s="1107" t="s">
        <v>1854</v>
      </c>
      <c r="AG398" s="1107" t="s">
        <v>1854</v>
      </c>
      <c r="AH398" s="1107" t="s">
        <v>1854</v>
      </c>
      <c r="AI398" s="1108">
        <f t="shared" si="6"/>
        <v>1</v>
      </c>
      <c r="AJ398" s="1109" t="s">
        <v>983</v>
      </c>
      <c r="AK398" s="1109" t="s">
        <v>964</v>
      </c>
      <c r="AL398" s="1109" t="s">
        <v>965</v>
      </c>
      <c r="AM398" s="1110" t="s">
        <v>1827</v>
      </c>
      <c r="AN398" s="1021" t="s">
        <v>269</v>
      </c>
      <c r="AO398" s="1021" t="s">
        <v>4701</v>
      </c>
      <c r="AP398" s="1311">
        <v>2</v>
      </c>
      <c r="AQ398" s="1079" t="s">
        <v>977</v>
      </c>
      <c r="AR398" s="1112" t="s">
        <v>160</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961</v>
      </c>
      <c r="CE398" s="1122" t="s">
        <v>961</v>
      </c>
      <c r="CF398" s="1122" t="s">
        <v>961</v>
      </c>
      <c r="CG398" s="1122" t="s">
        <v>961</v>
      </c>
      <c r="CH398" s="1123" t="s">
        <v>961</v>
      </c>
      <c r="CI398" s="1078" t="s">
        <v>1854</v>
      </c>
      <c r="CJ398" s="1079" t="s">
        <v>1854</v>
      </c>
      <c r="CK398" s="1079" t="s">
        <v>1854</v>
      </c>
      <c r="CL398" s="1079" t="s">
        <v>1854</v>
      </c>
      <c r="CM398" s="1120" t="s">
        <v>1854</v>
      </c>
      <c r="CN398" s="1078">
        <v>2.98</v>
      </c>
      <c r="CO398" s="1079">
        <v>2.98</v>
      </c>
      <c r="CP398" s="1079">
        <v>2.98</v>
      </c>
      <c r="CQ398" s="1079">
        <v>2.98</v>
      </c>
      <c r="CR398" s="1120">
        <v>2.98</v>
      </c>
      <c r="CS398" s="1078" t="s">
        <v>1854</v>
      </c>
      <c r="CT398" s="1079" t="s">
        <v>1854</v>
      </c>
      <c r="CU398" s="1079" t="s">
        <v>1854</v>
      </c>
      <c r="CV398" s="1079" t="s">
        <v>1854</v>
      </c>
      <c r="CW398" s="1120" t="s">
        <v>1854</v>
      </c>
      <c r="CX398" s="1078" t="s">
        <v>1854</v>
      </c>
      <c r="CY398" s="1079" t="s">
        <v>1854</v>
      </c>
      <c r="CZ398" s="1079" t="s">
        <v>1854</v>
      </c>
      <c r="DA398" s="1079" t="s">
        <v>1854</v>
      </c>
      <c r="DB398" s="1120" t="s">
        <v>1854</v>
      </c>
      <c r="DC398" s="1079" t="s">
        <v>1854</v>
      </c>
      <c r="DD398" s="1079" t="s">
        <v>1854</v>
      </c>
      <c r="DE398" s="1079" t="s">
        <v>1854</v>
      </c>
      <c r="DF398" s="1079" t="s">
        <v>1854</v>
      </c>
      <c r="DG398" s="1120" t="s">
        <v>1854</v>
      </c>
      <c r="DH398" s="1078" t="s">
        <v>1854</v>
      </c>
      <c r="DI398" s="1079" t="s">
        <v>1854</v>
      </c>
      <c r="DJ398" s="1079" t="s">
        <v>1854</v>
      </c>
      <c r="DK398" s="1079" t="s">
        <v>1854</v>
      </c>
      <c r="DL398" s="1120" t="s">
        <v>1854</v>
      </c>
      <c r="DM398" s="1124">
        <v>-1.58</v>
      </c>
      <c r="DN398" s="1125" t="s">
        <v>1854</v>
      </c>
      <c r="DO398" s="1125" t="s">
        <v>1854</v>
      </c>
      <c r="DP398" s="1126" t="s">
        <v>1854</v>
      </c>
      <c r="DQ398" s="1125" t="s">
        <v>1854</v>
      </c>
      <c r="DR398" s="1125" t="s">
        <v>1854</v>
      </c>
      <c r="DS398" s="1125" t="s">
        <v>1854</v>
      </c>
      <c r="DT398" s="1126" t="s">
        <v>1854</v>
      </c>
      <c r="DU398" s="1122" t="s">
        <v>1854</v>
      </c>
      <c r="DV398" s="1127">
        <v>1</v>
      </c>
      <c r="DW398" s="1128" t="s">
        <v>1854</v>
      </c>
    </row>
    <row r="399" spans="1:127" s="399" customFormat="1" ht="15.75" customHeight="1">
      <c r="A399" s="1100" t="s">
        <v>999</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3506</v>
      </c>
      <c r="V399" s="1102" t="s">
        <v>3492</v>
      </c>
      <c r="W399" s="1102" t="s">
        <v>1801</v>
      </c>
      <c r="X399" s="1103" t="s">
        <v>3507</v>
      </c>
      <c r="Y399" s="1104" t="s">
        <v>3508</v>
      </c>
      <c r="Z399" s="1105" t="s">
        <v>3509</v>
      </c>
      <c r="AA399" s="1106" t="s">
        <v>1854</v>
      </c>
      <c r="AB399" s="1107">
        <v>1</v>
      </c>
      <c r="AC399" s="1107" t="s">
        <v>1854</v>
      </c>
      <c r="AD399" s="1107" t="s">
        <v>1854</v>
      </c>
      <c r="AE399" s="1107" t="s">
        <v>1854</v>
      </c>
      <c r="AF399" s="1107" t="s">
        <v>1854</v>
      </c>
      <c r="AG399" s="1107" t="s">
        <v>1854</v>
      </c>
      <c r="AH399" s="1107" t="s">
        <v>1854</v>
      </c>
      <c r="AI399" s="1108">
        <f t="shared" si="6"/>
        <v>1</v>
      </c>
      <c r="AJ399" s="1109" t="s">
        <v>986</v>
      </c>
      <c r="AK399" s="1109" t="s">
        <v>964</v>
      </c>
      <c r="AL399" s="1109" t="s">
        <v>965</v>
      </c>
      <c r="AM399" s="1110" t="s">
        <v>2062</v>
      </c>
      <c r="AN399" s="1021" t="s">
        <v>387</v>
      </c>
      <c r="AO399" s="1021" t="s">
        <v>4706</v>
      </c>
      <c r="AP399" s="1311">
        <v>2</v>
      </c>
      <c r="AQ399" s="1079" t="s">
        <v>977</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999</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3511</v>
      </c>
      <c r="V400" s="1102" t="s">
        <v>3512</v>
      </c>
      <c r="W400" s="1102" t="s">
        <v>1801</v>
      </c>
      <c r="X400" s="1103" t="s">
        <v>3513</v>
      </c>
      <c r="Y400" s="1104" t="s">
        <v>3514</v>
      </c>
      <c r="Z400" s="1105" t="s">
        <v>3515</v>
      </c>
      <c r="AA400" s="1106">
        <v>0.1</v>
      </c>
      <c r="AB400" s="1107">
        <v>0.9</v>
      </c>
      <c r="AC400" s="1107" t="s">
        <v>1854</v>
      </c>
      <c r="AD400" s="1107" t="s">
        <v>1854</v>
      </c>
      <c r="AE400" s="1107" t="s">
        <v>1854</v>
      </c>
      <c r="AF400" s="1107" t="s">
        <v>1854</v>
      </c>
      <c r="AG400" s="1107" t="s">
        <v>1854</v>
      </c>
      <c r="AH400" s="1107" t="s">
        <v>1854</v>
      </c>
      <c r="AI400" s="1108">
        <f t="shared" si="6"/>
        <v>1</v>
      </c>
      <c r="AJ400" s="1109" t="s">
        <v>983</v>
      </c>
      <c r="AK400" s="1109" t="s">
        <v>975</v>
      </c>
      <c r="AL400" s="1109" t="s">
        <v>976</v>
      </c>
      <c r="AM400" s="1110" t="s">
        <v>2857</v>
      </c>
      <c r="AN400" s="1021" t="s">
        <v>4773</v>
      </c>
      <c r="AO400" s="1021" t="s">
        <v>387</v>
      </c>
      <c r="AP400" s="1311">
        <v>0</v>
      </c>
      <c r="AQ400" s="1079" t="s">
        <v>977</v>
      </c>
      <c r="AR400" s="1112" t="s">
        <v>1854</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999</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3516</v>
      </c>
      <c r="V401" s="1063" t="s">
        <v>3512</v>
      </c>
      <c r="W401" s="1063" t="s">
        <v>1801</v>
      </c>
      <c r="X401" s="1064" t="s">
        <v>3517</v>
      </c>
      <c r="Y401" s="1065" t="s">
        <v>625</v>
      </c>
      <c r="Z401" s="1066" t="s">
        <v>3518</v>
      </c>
      <c r="AA401" s="1067" t="s">
        <v>1854</v>
      </c>
      <c r="AB401" s="1068">
        <v>1</v>
      </c>
      <c r="AC401" s="1068" t="s">
        <v>1854</v>
      </c>
      <c r="AD401" s="1068" t="s">
        <v>1854</v>
      </c>
      <c r="AE401" s="1068" t="s">
        <v>1854</v>
      </c>
      <c r="AF401" s="1068" t="s">
        <v>1854</v>
      </c>
      <c r="AG401" s="1068" t="s">
        <v>1854</v>
      </c>
      <c r="AH401" s="1068" t="s">
        <v>1854</v>
      </c>
      <c r="AI401" s="1069">
        <f t="shared" si="6"/>
        <v>1</v>
      </c>
      <c r="AJ401" s="1070" t="s">
        <v>986</v>
      </c>
      <c r="AK401" s="1070" t="s">
        <v>964</v>
      </c>
      <c r="AL401" s="1070" t="s">
        <v>965</v>
      </c>
      <c r="AM401" s="1071" t="s">
        <v>625</v>
      </c>
      <c r="AN401" s="1065" t="s">
        <v>269</v>
      </c>
      <c r="AO401" s="1065" t="s">
        <v>4699</v>
      </c>
      <c r="AP401" s="1310">
        <v>1</v>
      </c>
      <c r="AQ401" s="1083" t="s">
        <v>966</v>
      </c>
      <c r="AR401" s="1074" t="s">
        <v>625</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961</v>
      </c>
      <c r="CE401" s="1088" t="s">
        <v>961</v>
      </c>
      <c r="CF401" s="1088" t="s">
        <v>961</v>
      </c>
      <c r="CG401" s="1088" t="s">
        <v>961</v>
      </c>
      <c r="CH401" s="1089" t="s">
        <v>961</v>
      </c>
      <c r="CI401" s="1092">
        <v>-59.4</v>
      </c>
      <c r="CJ401" s="1090">
        <v>-59.4</v>
      </c>
      <c r="CK401" s="1090">
        <v>-59.4</v>
      </c>
      <c r="CL401" s="1090">
        <v>-59.4</v>
      </c>
      <c r="CM401" s="1091">
        <v>-59.4</v>
      </c>
      <c r="CN401" s="1092">
        <v>-30.6</v>
      </c>
      <c r="CO401" s="1090">
        <v>-30.6</v>
      </c>
      <c r="CP401" s="1090">
        <v>-30.6</v>
      </c>
      <c r="CQ401" s="1090">
        <v>-30.6</v>
      </c>
      <c r="CR401" s="1091">
        <v>-30.6</v>
      </c>
      <c r="CS401" s="1082" t="s">
        <v>1854</v>
      </c>
      <c r="CT401" s="1083" t="s">
        <v>1854</v>
      </c>
      <c r="CU401" s="1083" t="s">
        <v>1854</v>
      </c>
      <c r="CV401" s="1083" t="s">
        <v>1854</v>
      </c>
      <c r="CW401" s="1086" t="s">
        <v>1854</v>
      </c>
      <c r="CX401" s="2002">
        <v>3</v>
      </c>
      <c r="CY401" s="2003">
        <v>6</v>
      </c>
      <c r="CZ401" s="2003">
        <v>9.1</v>
      </c>
      <c r="DA401" s="2003">
        <v>12.3</v>
      </c>
      <c r="DB401" s="2004">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1854</v>
      </c>
      <c r="DO401" s="1095" t="s">
        <v>1854</v>
      </c>
      <c r="DP401" s="1096">
        <v>-1.2310000000000001</v>
      </c>
      <c r="DQ401" s="1095">
        <v>0.37</v>
      </c>
      <c r="DR401" s="1095" t="s">
        <v>1854</v>
      </c>
      <c r="DS401" s="1095" t="s">
        <v>1854</v>
      </c>
      <c r="DT401" s="1096">
        <v>0.74</v>
      </c>
      <c r="DU401" s="1088" t="s">
        <v>972</v>
      </c>
      <c r="DV401" s="1097">
        <v>1</v>
      </c>
      <c r="DW401" s="1098" t="s">
        <v>1854</v>
      </c>
    </row>
    <row r="402" spans="1:127" s="399" customFormat="1" ht="15.75" customHeight="1">
      <c r="A402" s="1057" t="s">
        <v>999</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3520</v>
      </c>
      <c r="V402" s="1063" t="s">
        <v>3512</v>
      </c>
      <c r="W402" s="1063" t="s">
        <v>1819</v>
      </c>
      <c r="X402" s="1064" t="s">
        <v>3521</v>
      </c>
      <c r="Y402" s="1065" t="s">
        <v>1814</v>
      </c>
      <c r="Z402" s="1066" t="s">
        <v>3522</v>
      </c>
      <c r="AA402" s="1067" t="s">
        <v>1854</v>
      </c>
      <c r="AB402" s="1068">
        <v>1</v>
      </c>
      <c r="AC402" s="1068" t="s">
        <v>1854</v>
      </c>
      <c r="AD402" s="1068" t="s">
        <v>1854</v>
      </c>
      <c r="AE402" s="1068" t="s">
        <v>1854</v>
      </c>
      <c r="AF402" s="1068" t="s">
        <v>1854</v>
      </c>
      <c r="AG402" s="1068" t="s">
        <v>1854</v>
      </c>
      <c r="AH402" s="1068" t="s">
        <v>1854</v>
      </c>
      <c r="AI402" s="1069">
        <f t="shared" si="6"/>
        <v>1</v>
      </c>
      <c r="AJ402" s="1070" t="s">
        <v>986</v>
      </c>
      <c r="AK402" s="1070" t="s">
        <v>975</v>
      </c>
      <c r="AL402" s="1070" t="s">
        <v>976</v>
      </c>
      <c r="AM402" s="1071" t="s">
        <v>1967</v>
      </c>
      <c r="AN402" s="1065" t="s">
        <v>2031</v>
      </c>
      <c r="AO402" s="1065" t="s">
        <v>4699</v>
      </c>
      <c r="AP402" s="1310">
        <v>1</v>
      </c>
      <c r="AQ402" s="836" t="s">
        <v>966</v>
      </c>
      <c r="AR402" s="1074" t="s">
        <v>1814</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961</v>
      </c>
      <c r="CE402" s="1088" t="s">
        <v>961</v>
      </c>
      <c r="CF402" s="1088" t="s">
        <v>961</v>
      </c>
      <c r="CG402" s="1088" t="s">
        <v>961</v>
      </c>
      <c r="CH402" s="1089" t="s">
        <v>961</v>
      </c>
      <c r="CI402" s="1092" t="s">
        <v>1854</v>
      </c>
      <c r="CJ402" s="1090" t="s">
        <v>1854</v>
      </c>
      <c r="CK402" s="1090" t="s">
        <v>1854</v>
      </c>
      <c r="CL402" s="1090" t="s">
        <v>1854</v>
      </c>
      <c r="CM402" s="1091" t="s">
        <v>1854</v>
      </c>
      <c r="CN402" s="1155">
        <v>-5</v>
      </c>
      <c r="CO402" s="1090">
        <v>-3.5</v>
      </c>
      <c r="CP402" s="1090">
        <v>-2.8</v>
      </c>
      <c r="CQ402" s="1090">
        <v>-1.3</v>
      </c>
      <c r="CR402" s="1091">
        <v>0.1</v>
      </c>
      <c r="CS402" s="1082" t="s">
        <v>1854</v>
      </c>
      <c r="CT402" s="1083" t="s">
        <v>1854</v>
      </c>
      <c r="CU402" s="1083" t="s">
        <v>1854</v>
      </c>
      <c r="CV402" s="1083" t="s">
        <v>1854</v>
      </c>
      <c r="CW402" s="1086" t="s">
        <v>1854</v>
      </c>
      <c r="CX402" s="1082" t="s">
        <v>1854</v>
      </c>
      <c r="CY402" s="1083" t="s">
        <v>1854</v>
      </c>
      <c r="CZ402" s="1083" t="s">
        <v>1854</v>
      </c>
      <c r="DA402" s="1083" t="s">
        <v>1854</v>
      </c>
      <c r="DB402" s="1086" t="s">
        <v>1854</v>
      </c>
      <c r="DC402" s="1093">
        <v>7.4</v>
      </c>
      <c r="DD402" s="1090">
        <v>8.6</v>
      </c>
      <c r="DE402" s="1090">
        <v>9.9</v>
      </c>
      <c r="DF402" s="1090">
        <v>11.3</v>
      </c>
      <c r="DG402" s="1091">
        <v>12.5</v>
      </c>
      <c r="DH402" s="1092" t="s">
        <v>1854</v>
      </c>
      <c r="DI402" s="1083" t="s">
        <v>1854</v>
      </c>
      <c r="DJ402" s="1083" t="s">
        <v>1854</v>
      </c>
      <c r="DK402" s="1083" t="s">
        <v>1854</v>
      </c>
      <c r="DL402" s="1086" t="s">
        <v>1854</v>
      </c>
      <c r="DM402" s="1094">
        <v>-0.27900000000000003</v>
      </c>
      <c r="DN402" s="1095" t="s">
        <v>1854</v>
      </c>
      <c r="DO402" s="1095" t="s">
        <v>1854</v>
      </c>
      <c r="DP402" s="1096" t="s">
        <v>1854</v>
      </c>
      <c r="DQ402" s="1095">
        <v>0.25600000000000001</v>
      </c>
      <c r="DR402" s="1095" t="s">
        <v>1854</v>
      </c>
      <c r="DS402" s="1095" t="s">
        <v>1854</v>
      </c>
      <c r="DT402" s="1096" t="s">
        <v>1854</v>
      </c>
      <c r="DU402" s="1088" t="s">
        <v>1854</v>
      </c>
      <c r="DV402" s="1097">
        <v>1</v>
      </c>
      <c r="DW402" s="1098" t="s">
        <v>1854</v>
      </c>
    </row>
    <row r="403" spans="1:127" s="399" customFormat="1" ht="15.75" customHeight="1">
      <c r="A403" s="1100" t="s">
        <v>999</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3524</v>
      </c>
      <c r="V403" s="1102" t="s">
        <v>3525</v>
      </c>
      <c r="W403" s="1102" t="s">
        <v>1801</v>
      </c>
      <c r="X403" s="1103" t="s">
        <v>3526</v>
      </c>
      <c r="Y403" s="1104" t="s">
        <v>687</v>
      </c>
      <c r="Z403" s="1105" t="s">
        <v>3527</v>
      </c>
      <c r="AA403" s="1106" t="s">
        <v>1854</v>
      </c>
      <c r="AB403" s="1107" t="s">
        <v>1854</v>
      </c>
      <c r="AC403" s="1107">
        <v>1</v>
      </c>
      <c r="AD403" s="1107" t="s">
        <v>1854</v>
      </c>
      <c r="AE403" s="1107" t="s">
        <v>1854</v>
      </c>
      <c r="AF403" s="1107" t="s">
        <v>1854</v>
      </c>
      <c r="AG403" s="1107" t="s">
        <v>1854</v>
      </c>
      <c r="AH403" s="1107" t="s">
        <v>1854</v>
      </c>
      <c r="AI403" s="1108">
        <f t="shared" si="6"/>
        <v>1</v>
      </c>
      <c r="AJ403" s="1109" t="s">
        <v>986</v>
      </c>
      <c r="AK403" s="1109" t="s">
        <v>964</v>
      </c>
      <c r="AL403" s="1109" t="s">
        <v>965</v>
      </c>
      <c r="AM403" s="1110" t="s">
        <v>1971</v>
      </c>
      <c r="AN403" s="1021" t="s">
        <v>2090</v>
      </c>
      <c r="AO403" s="1021" t="s">
        <v>4405</v>
      </c>
      <c r="AP403" s="1311">
        <v>2</v>
      </c>
      <c r="AQ403" s="1079" t="s">
        <v>977</v>
      </c>
      <c r="AR403" s="1112" t="s">
        <v>687</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961</v>
      </c>
      <c r="CE403" s="1122" t="s">
        <v>961</v>
      </c>
      <c r="CF403" s="1122" t="s">
        <v>961</v>
      </c>
      <c r="CG403" s="1122" t="s">
        <v>961</v>
      </c>
      <c r="CH403" s="1123" t="s">
        <v>961</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1854</v>
      </c>
      <c r="CT403" s="1079" t="s">
        <v>1854</v>
      </c>
      <c r="CU403" s="1079" t="s">
        <v>1854</v>
      </c>
      <c r="CV403" s="1079" t="s">
        <v>1854</v>
      </c>
      <c r="CW403" s="1120" t="s">
        <v>1854</v>
      </c>
      <c r="CX403" s="1078" t="s">
        <v>1854</v>
      </c>
      <c r="CY403" s="1079" t="s">
        <v>1854</v>
      </c>
      <c r="CZ403" s="1079" t="s">
        <v>1854</v>
      </c>
      <c r="DA403" s="1079" t="s">
        <v>1854</v>
      </c>
      <c r="DB403" s="1120" t="s">
        <v>1854</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1854</v>
      </c>
      <c r="DO403" s="1125" t="s">
        <v>1854</v>
      </c>
      <c r="DP403" s="1126">
        <v>-19.024000000000001</v>
      </c>
      <c r="DQ403" s="1125">
        <v>3.52</v>
      </c>
      <c r="DR403" s="1125" t="s">
        <v>1854</v>
      </c>
      <c r="DS403" s="1125" t="s">
        <v>1854</v>
      </c>
      <c r="DT403" s="1126">
        <v>7.04</v>
      </c>
      <c r="DU403" s="1122" t="s">
        <v>1854</v>
      </c>
      <c r="DV403" s="1127">
        <v>1</v>
      </c>
      <c r="DW403" s="1128" t="s">
        <v>1854</v>
      </c>
    </row>
    <row r="404" spans="1:127" s="399" customFormat="1" ht="15.75" customHeight="1">
      <c r="A404" s="1100" t="s">
        <v>999</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3529</v>
      </c>
      <c r="V404" s="1102" t="s">
        <v>3525</v>
      </c>
      <c r="W404" s="1102" t="s">
        <v>1801</v>
      </c>
      <c r="X404" s="1103" t="s">
        <v>3530</v>
      </c>
      <c r="Y404" s="1104" t="s">
        <v>3531</v>
      </c>
      <c r="Z404" s="1105" t="s">
        <v>3532</v>
      </c>
      <c r="AA404" s="1106" t="s">
        <v>1854</v>
      </c>
      <c r="AB404" s="1107" t="s">
        <v>1854</v>
      </c>
      <c r="AC404" s="1107">
        <v>1</v>
      </c>
      <c r="AD404" s="1107" t="s">
        <v>1854</v>
      </c>
      <c r="AE404" s="1107" t="s">
        <v>1854</v>
      </c>
      <c r="AF404" s="1107" t="s">
        <v>1854</v>
      </c>
      <c r="AG404" s="1107" t="s">
        <v>1854</v>
      </c>
      <c r="AH404" s="1107" t="s">
        <v>1854</v>
      </c>
      <c r="AI404" s="1108">
        <f t="shared" si="6"/>
        <v>1</v>
      </c>
      <c r="AJ404" s="1109" t="s">
        <v>986</v>
      </c>
      <c r="AK404" s="1109" t="s">
        <v>964</v>
      </c>
      <c r="AL404" s="1109" t="s">
        <v>965</v>
      </c>
      <c r="AM404" s="1110" t="s">
        <v>1971</v>
      </c>
      <c r="AN404" s="1021" t="s">
        <v>2090</v>
      </c>
      <c r="AO404" s="1021" t="s">
        <v>4405</v>
      </c>
      <c r="AP404" s="1278">
        <v>0</v>
      </c>
      <c r="AQ404" s="1079" t="s">
        <v>977</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999</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3533</v>
      </c>
      <c r="V405" s="1102" t="s">
        <v>3525</v>
      </c>
      <c r="W405" s="1102" t="s">
        <v>1801</v>
      </c>
      <c r="X405" s="1103" t="s">
        <v>3534</v>
      </c>
      <c r="Y405" s="1104" t="s">
        <v>698</v>
      </c>
      <c r="Z405" s="1105" t="s">
        <v>3535</v>
      </c>
      <c r="AA405" s="1106" t="s">
        <v>1854</v>
      </c>
      <c r="AB405" s="1107" t="s">
        <v>1854</v>
      </c>
      <c r="AC405" s="1107">
        <v>1</v>
      </c>
      <c r="AD405" s="1107" t="s">
        <v>1854</v>
      </c>
      <c r="AE405" s="1107" t="s">
        <v>1854</v>
      </c>
      <c r="AF405" s="1107" t="s">
        <v>1854</v>
      </c>
      <c r="AG405" s="1107" t="s">
        <v>1854</v>
      </c>
      <c r="AH405" s="1107" t="s">
        <v>1854</v>
      </c>
      <c r="AI405" s="1108">
        <f t="shared" si="6"/>
        <v>1</v>
      </c>
      <c r="AJ405" s="1109" t="s">
        <v>986</v>
      </c>
      <c r="AK405" s="1109" t="s">
        <v>964</v>
      </c>
      <c r="AL405" s="1109" t="s">
        <v>965</v>
      </c>
      <c r="AM405" s="1110" t="s">
        <v>2150</v>
      </c>
      <c r="AN405" s="1021" t="s">
        <v>2090</v>
      </c>
      <c r="AO405" s="1021" t="s">
        <v>4715</v>
      </c>
      <c r="AP405" s="1311">
        <v>2</v>
      </c>
      <c r="AQ405" s="1079" t="s">
        <v>977</v>
      </c>
      <c r="AR405" s="1112" t="s">
        <v>698</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961</v>
      </c>
      <c r="CE405" s="1122" t="s">
        <v>961</v>
      </c>
      <c r="CF405" s="1122" t="s">
        <v>961</v>
      </c>
      <c r="CG405" s="1122" t="s">
        <v>961</v>
      </c>
      <c r="CH405" s="1123" t="s">
        <v>961</v>
      </c>
      <c r="CI405" s="1078" t="s">
        <v>1854</v>
      </c>
      <c r="CJ405" s="1079" t="s">
        <v>1854</v>
      </c>
      <c r="CK405" s="1079" t="s">
        <v>1854</v>
      </c>
      <c r="CL405" s="1079" t="s">
        <v>1854</v>
      </c>
      <c r="CM405" s="1120" t="s">
        <v>1854</v>
      </c>
      <c r="CN405" s="1078" t="s">
        <v>1854</v>
      </c>
      <c r="CO405" s="1079" t="s">
        <v>1854</v>
      </c>
      <c r="CP405" s="1079" t="s">
        <v>1854</v>
      </c>
      <c r="CQ405" s="1079" t="s">
        <v>1854</v>
      </c>
      <c r="CR405" s="1120" t="s">
        <v>1854</v>
      </c>
      <c r="CS405" s="1078" t="s">
        <v>1854</v>
      </c>
      <c r="CT405" s="1079" t="s">
        <v>1854</v>
      </c>
      <c r="CU405" s="1079" t="s">
        <v>1854</v>
      </c>
      <c r="CV405" s="1079" t="s">
        <v>1854</v>
      </c>
      <c r="CW405" s="1120" t="s">
        <v>1854</v>
      </c>
      <c r="CX405" s="1078" t="s">
        <v>1854</v>
      </c>
      <c r="CY405" s="1079" t="s">
        <v>1854</v>
      </c>
      <c r="CZ405" s="1079" t="s">
        <v>1854</v>
      </c>
      <c r="DA405" s="1079" t="s">
        <v>1854</v>
      </c>
      <c r="DB405" s="1120" t="s">
        <v>1854</v>
      </c>
      <c r="DC405" s="1079" t="s">
        <v>1854</v>
      </c>
      <c r="DD405" s="1079" t="s">
        <v>1854</v>
      </c>
      <c r="DE405" s="1079" t="s">
        <v>1854</v>
      </c>
      <c r="DF405" s="1079" t="s">
        <v>1854</v>
      </c>
      <c r="DG405" s="1120" t="s">
        <v>1854</v>
      </c>
      <c r="DH405" s="1078" t="s">
        <v>1854</v>
      </c>
      <c r="DI405" s="1079" t="s">
        <v>1854</v>
      </c>
      <c r="DJ405" s="1079" t="s">
        <v>1854</v>
      </c>
      <c r="DK405" s="1079" t="s">
        <v>1854</v>
      </c>
      <c r="DL405" s="1120" t="s">
        <v>1854</v>
      </c>
      <c r="DM405" s="1124">
        <v>-0.19500000000000001</v>
      </c>
      <c r="DN405" s="1125" t="s">
        <v>1854</v>
      </c>
      <c r="DO405" s="1125" t="s">
        <v>1854</v>
      </c>
      <c r="DP405" s="1126" t="s">
        <v>1854</v>
      </c>
      <c r="DQ405" s="1125">
        <v>0.04</v>
      </c>
      <c r="DR405" s="1125" t="s">
        <v>1854</v>
      </c>
      <c r="DS405" s="1125" t="s">
        <v>1854</v>
      </c>
      <c r="DT405" s="1126" t="s">
        <v>1854</v>
      </c>
      <c r="DU405" s="1122" t="s">
        <v>1854</v>
      </c>
      <c r="DV405" s="1127">
        <v>1</v>
      </c>
      <c r="DW405" s="1128" t="s">
        <v>1854</v>
      </c>
    </row>
    <row r="406" spans="1:127" s="399" customFormat="1" ht="15.75" customHeight="1">
      <c r="A406" s="1100" t="s">
        <v>999</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3537</v>
      </c>
      <c r="V406" s="1102" t="s">
        <v>3525</v>
      </c>
      <c r="W406" s="1102" t="s">
        <v>1801</v>
      </c>
      <c r="X406" s="1103" t="s">
        <v>3538</v>
      </c>
      <c r="Y406" s="1104" t="s">
        <v>2329</v>
      </c>
      <c r="Z406" s="1105" t="s">
        <v>3539</v>
      </c>
      <c r="AA406" s="1106" t="s">
        <v>1854</v>
      </c>
      <c r="AB406" s="1107" t="s">
        <v>1854</v>
      </c>
      <c r="AC406" s="1107">
        <v>1</v>
      </c>
      <c r="AD406" s="1107" t="s">
        <v>1854</v>
      </c>
      <c r="AE406" s="1107" t="s">
        <v>1854</v>
      </c>
      <c r="AF406" s="1107" t="s">
        <v>1854</v>
      </c>
      <c r="AG406" s="1107" t="s">
        <v>1854</v>
      </c>
      <c r="AH406" s="1107" t="s">
        <v>1854</v>
      </c>
      <c r="AI406" s="1108">
        <f t="shared" si="6"/>
        <v>1</v>
      </c>
      <c r="AJ406" s="1109" t="s">
        <v>986</v>
      </c>
      <c r="AK406" s="1109" t="s">
        <v>964</v>
      </c>
      <c r="AL406" s="1109" t="s">
        <v>965</v>
      </c>
      <c r="AM406" s="1110" t="s">
        <v>2150</v>
      </c>
      <c r="AN406" s="1021" t="s">
        <v>2090</v>
      </c>
      <c r="AO406" s="1021" t="s">
        <v>4731</v>
      </c>
      <c r="AP406" s="1278">
        <v>0</v>
      </c>
      <c r="AQ406" s="1079" t="s">
        <v>977</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999</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3540</v>
      </c>
      <c r="V407" s="1102" t="s">
        <v>3525</v>
      </c>
      <c r="W407" s="1102" t="s">
        <v>1808</v>
      </c>
      <c r="X407" s="1103" t="s">
        <v>3541</v>
      </c>
      <c r="Y407" s="1104" t="s">
        <v>3542</v>
      </c>
      <c r="Z407" s="1105" t="s">
        <v>3543</v>
      </c>
      <c r="AA407" s="1106" t="s">
        <v>1854</v>
      </c>
      <c r="AB407" s="1107" t="s">
        <v>1854</v>
      </c>
      <c r="AC407" s="1107">
        <v>1</v>
      </c>
      <c r="AD407" s="1107" t="s">
        <v>1854</v>
      </c>
      <c r="AE407" s="1107" t="s">
        <v>1854</v>
      </c>
      <c r="AF407" s="1107" t="s">
        <v>1854</v>
      </c>
      <c r="AG407" s="1107" t="s">
        <v>1854</v>
      </c>
      <c r="AH407" s="1107" t="s">
        <v>1854</v>
      </c>
      <c r="AI407" s="1108">
        <f t="shared" si="6"/>
        <v>1</v>
      </c>
      <c r="AJ407" s="1109" t="s">
        <v>986</v>
      </c>
      <c r="AK407" s="1109" t="s">
        <v>964</v>
      </c>
      <c r="AL407" s="1109" t="s">
        <v>965</v>
      </c>
      <c r="AM407" s="1110" t="s">
        <v>3544</v>
      </c>
      <c r="AN407" s="1021" t="s">
        <v>4773</v>
      </c>
      <c r="AO407" s="1021" t="s">
        <v>387</v>
      </c>
      <c r="AP407" s="1278">
        <v>0</v>
      </c>
      <c r="AQ407" s="1079" t="s">
        <v>977</v>
      </c>
      <c r="AR407" s="1112" t="s">
        <v>1854</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999</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3545</v>
      </c>
      <c r="V408" s="1102" t="s">
        <v>3525</v>
      </c>
      <c r="W408" s="1102" t="s">
        <v>1808</v>
      </c>
      <c r="X408" s="1103" t="s">
        <v>3546</v>
      </c>
      <c r="Y408" s="1104" t="s">
        <v>1016</v>
      </c>
      <c r="Z408" s="1105" t="s">
        <v>3547</v>
      </c>
      <c r="AA408" s="1106" t="s">
        <v>1854</v>
      </c>
      <c r="AB408" s="1107" t="s">
        <v>1854</v>
      </c>
      <c r="AC408" s="1107">
        <v>1</v>
      </c>
      <c r="AD408" s="1107" t="s">
        <v>1854</v>
      </c>
      <c r="AE408" s="1107" t="s">
        <v>1854</v>
      </c>
      <c r="AF408" s="1107" t="s">
        <v>1854</v>
      </c>
      <c r="AG408" s="1107" t="s">
        <v>1854</v>
      </c>
      <c r="AH408" s="1107" t="s">
        <v>1854</v>
      </c>
      <c r="AI408" s="1108">
        <f t="shared" si="6"/>
        <v>1</v>
      </c>
      <c r="AJ408" s="1109" t="s">
        <v>983</v>
      </c>
      <c r="AK408" s="1109" t="s">
        <v>964</v>
      </c>
      <c r="AL408" s="1109" t="s">
        <v>965</v>
      </c>
      <c r="AM408" s="1110" t="s">
        <v>3548</v>
      </c>
      <c r="AN408" s="1021" t="s">
        <v>269</v>
      </c>
      <c r="AO408" s="1021" t="s">
        <v>2362</v>
      </c>
      <c r="AP408" s="1311">
        <v>2</v>
      </c>
      <c r="AQ408" s="1079" t="s">
        <v>966</v>
      </c>
      <c r="AR408" s="1112" t="s">
        <v>1016</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961</v>
      </c>
      <c r="CE408" s="1122" t="s">
        <v>961</v>
      </c>
      <c r="CF408" s="1122" t="s">
        <v>961</v>
      </c>
      <c r="CG408" s="1122" t="s">
        <v>961</v>
      </c>
      <c r="CH408" s="1123" t="s">
        <v>961</v>
      </c>
      <c r="CI408" s="1078" t="s">
        <v>1854</v>
      </c>
      <c r="CJ408" s="1079" t="s">
        <v>1854</v>
      </c>
      <c r="CK408" s="1079" t="s">
        <v>1854</v>
      </c>
      <c r="CL408" s="1079" t="s">
        <v>1854</v>
      </c>
      <c r="CM408" s="1120" t="s">
        <v>1854</v>
      </c>
      <c r="CN408" s="1078" t="s">
        <v>1854</v>
      </c>
      <c r="CO408" s="1079" t="s">
        <v>1854</v>
      </c>
      <c r="CP408" s="1079" t="s">
        <v>1854</v>
      </c>
      <c r="CQ408" s="1079" t="s">
        <v>1854</v>
      </c>
      <c r="CR408" s="1120" t="s">
        <v>1854</v>
      </c>
      <c r="CS408" s="1078">
        <v>99</v>
      </c>
      <c r="CT408" s="1079">
        <v>99</v>
      </c>
      <c r="CU408" s="1079">
        <v>99</v>
      </c>
      <c r="CV408" s="1079">
        <v>99</v>
      </c>
      <c r="CW408" s="1120">
        <v>99</v>
      </c>
      <c r="CX408" s="1078" t="s">
        <v>1854</v>
      </c>
      <c r="CY408" s="1079" t="s">
        <v>1854</v>
      </c>
      <c r="CZ408" s="1079" t="s">
        <v>1854</v>
      </c>
      <c r="DA408" s="1079" t="s">
        <v>1854</v>
      </c>
      <c r="DB408" s="1120" t="s">
        <v>1854</v>
      </c>
      <c r="DC408" s="1079" t="s">
        <v>1854</v>
      </c>
      <c r="DD408" s="1079" t="s">
        <v>1854</v>
      </c>
      <c r="DE408" s="1079" t="s">
        <v>1854</v>
      </c>
      <c r="DF408" s="1079" t="s">
        <v>1854</v>
      </c>
      <c r="DG408" s="1120" t="s">
        <v>1854</v>
      </c>
      <c r="DH408" s="1078" t="s">
        <v>1854</v>
      </c>
      <c r="DI408" s="1079" t="s">
        <v>1854</v>
      </c>
      <c r="DJ408" s="1079" t="s">
        <v>1854</v>
      </c>
      <c r="DK408" s="1079" t="s">
        <v>1854</v>
      </c>
      <c r="DL408" s="1120" t="s">
        <v>1854</v>
      </c>
      <c r="DM408" s="1124">
        <v>-0.36499999999999999</v>
      </c>
      <c r="DN408" s="1125" t="s">
        <v>1854</v>
      </c>
      <c r="DO408" s="1125" t="s">
        <v>1854</v>
      </c>
      <c r="DP408" s="1126" t="s">
        <v>1854</v>
      </c>
      <c r="DQ408" s="1125" t="s">
        <v>1854</v>
      </c>
      <c r="DR408" s="1125" t="s">
        <v>1854</v>
      </c>
      <c r="DS408" s="1125" t="s">
        <v>1854</v>
      </c>
      <c r="DT408" s="1126" t="s">
        <v>1854</v>
      </c>
      <c r="DU408" s="1122" t="s">
        <v>1854</v>
      </c>
      <c r="DV408" s="1127">
        <v>1</v>
      </c>
      <c r="DW408" s="1128" t="s">
        <v>1854</v>
      </c>
    </row>
    <row r="409" spans="1:127" s="399" customFormat="1" ht="15.75" customHeight="1">
      <c r="A409" s="1100" t="s">
        <v>999</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3549</v>
      </c>
      <c r="V409" s="1102" t="s">
        <v>3525</v>
      </c>
      <c r="W409" s="1102" t="s">
        <v>1808</v>
      </c>
      <c r="X409" s="1103" t="s">
        <v>3550</v>
      </c>
      <c r="Y409" s="1104" t="s">
        <v>3551</v>
      </c>
      <c r="Z409" s="1105" t="s">
        <v>3552</v>
      </c>
      <c r="AA409" s="1106" t="s">
        <v>1854</v>
      </c>
      <c r="AB409" s="1107" t="s">
        <v>1854</v>
      </c>
      <c r="AC409" s="1107">
        <v>1</v>
      </c>
      <c r="AD409" s="1107" t="s">
        <v>1854</v>
      </c>
      <c r="AE409" s="1107" t="s">
        <v>1854</v>
      </c>
      <c r="AF409" s="1107" t="s">
        <v>1854</v>
      </c>
      <c r="AG409" s="1107" t="s">
        <v>1854</v>
      </c>
      <c r="AH409" s="1107" t="s">
        <v>1854</v>
      </c>
      <c r="AI409" s="1108">
        <f t="shared" si="6"/>
        <v>1</v>
      </c>
      <c r="AJ409" s="1109" t="s">
        <v>983</v>
      </c>
      <c r="AK409" s="1109" t="s">
        <v>964</v>
      </c>
      <c r="AL409" s="1109" t="s">
        <v>965</v>
      </c>
      <c r="AM409" s="1110" t="s">
        <v>3553</v>
      </c>
      <c r="AN409" s="1021" t="s">
        <v>269</v>
      </c>
      <c r="AO409" s="1021" t="s">
        <v>1061</v>
      </c>
      <c r="AP409" s="1278">
        <v>1</v>
      </c>
      <c r="AQ409" s="1079" t="s">
        <v>966</v>
      </c>
      <c r="AR409" s="1112" t="s">
        <v>1854</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999</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3554</v>
      </c>
      <c r="V410" s="1102" t="s">
        <v>3525</v>
      </c>
      <c r="W410" s="1102" t="s">
        <v>1819</v>
      </c>
      <c r="X410" s="1103" t="s">
        <v>3555</v>
      </c>
      <c r="Y410" s="1104" t="s">
        <v>3556</v>
      </c>
      <c r="Z410" s="1105" t="s">
        <v>3557</v>
      </c>
      <c r="AA410" s="1106" t="s">
        <v>1854</v>
      </c>
      <c r="AB410" s="1107" t="s">
        <v>1854</v>
      </c>
      <c r="AC410" s="1107">
        <v>1</v>
      </c>
      <c r="AD410" s="1107" t="s">
        <v>1854</v>
      </c>
      <c r="AE410" s="1107" t="s">
        <v>1854</v>
      </c>
      <c r="AF410" s="1107" t="s">
        <v>1854</v>
      </c>
      <c r="AG410" s="1107" t="s">
        <v>1854</v>
      </c>
      <c r="AH410" s="1107" t="s">
        <v>1854</v>
      </c>
      <c r="AI410" s="1108">
        <f t="shared" si="6"/>
        <v>1</v>
      </c>
      <c r="AJ410" s="1109" t="s">
        <v>963</v>
      </c>
      <c r="AK410" s="1109" t="s">
        <v>1854</v>
      </c>
      <c r="AL410" s="1109" t="s">
        <v>1854</v>
      </c>
      <c r="AM410" s="1110" t="s">
        <v>2019</v>
      </c>
      <c r="AN410" s="1021" t="s">
        <v>269</v>
      </c>
      <c r="AO410" s="1021" t="s">
        <v>1061</v>
      </c>
      <c r="AP410" s="1278">
        <v>1</v>
      </c>
      <c r="AQ410" s="1079" t="s">
        <v>966</v>
      </c>
      <c r="AR410" s="1112" t="s">
        <v>1854</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999</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3558</v>
      </c>
      <c r="V411" s="1102" t="s">
        <v>3525</v>
      </c>
      <c r="W411" s="1102" t="s">
        <v>1808</v>
      </c>
      <c r="X411" s="1103" t="s">
        <v>3559</v>
      </c>
      <c r="Y411" s="1104" t="s">
        <v>3560</v>
      </c>
      <c r="Z411" s="1105" t="s">
        <v>3561</v>
      </c>
      <c r="AA411" s="1106" t="s">
        <v>1854</v>
      </c>
      <c r="AB411" s="1107" t="s">
        <v>1854</v>
      </c>
      <c r="AC411" s="1107" t="s">
        <v>1854</v>
      </c>
      <c r="AD411" s="1107">
        <v>1</v>
      </c>
      <c r="AE411" s="1107" t="s">
        <v>1854</v>
      </c>
      <c r="AF411" s="1107" t="s">
        <v>1854</v>
      </c>
      <c r="AG411" s="1107" t="s">
        <v>1854</v>
      </c>
      <c r="AH411" s="1107" t="s">
        <v>1854</v>
      </c>
      <c r="AI411" s="1108">
        <f t="shared" si="6"/>
        <v>1</v>
      </c>
      <c r="AJ411" s="1109" t="s">
        <v>983</v>
      </c>
      <c r="AK411" s="1109" t="s">
        <v>964</v>
      </c>
      <c r="AL411" s="1109" t="s">
        <v>965</v>
      </c>
      <c r="AM411" s="1110" t="s">
        <v>718</v>
      </c>
      <c r="AN411" s="1021" t="s">
        <v>269</v>
      </c>
      <c r="AO411" s="1021" t="s">
        <v>1061</v>
      </c>
      <c r="AP411" s="1278">
        <v>2</v>
      </c>
      <c r="AQ411" s="1079" t="s">
        <v>966</v>
      </c>
      <c r="AR411" s="1112" t="s">
        <v>1854</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999</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3562</v>
      </c>
      <c r="V412" s="1102" t="s">
        <v>1822</v>
      </c>
      <c r="W412" s="1102" t="s">
        <v>1819</v>
      </c>
      <c r="X412" s="1103" t="s">
        <v>3563</v>
      </c>
      <c r="Y412" s="1104" t="s">
        <v>491</v>
      </c>
      <c r="Z412" s="1105" t="s">
        <v>3564</v>
      </c>
      <c r="AA412" s="1106">
        <v>1</v>
      </c>
      <c r="AB412" s="1107" t="s">
        <v>1854</v>
      </c>
      <c r="AC412" s="1107" t="s">
        <v>1854</v>
      </c>
      <c r="AD412" s="1107" t="s">
        <v>1854</v>
      </c>
      <c r="AE412" s="1107" t="s">
        <v>1854</v>
      </c>
      <c r="AF412" s="1107" t="s">
        <v>1854</v>
      </c>
      <c r="AG412" s="1107" t="s">
        <v>1854</v>
      </c>
      <c r="AH412" s="1107" t="s">
        <v>1854</v>
      </c>
      <c r="AI412" s="1108">
        <f t="shared" si="6"/>
        <v>1</v>
      </c>
      <c r="AJ412" s="1109" t="s">
        <v>963</v>
      </c>
      <c r="AK412" s="1109" t="s">
        <v>1854</v>
      </c>
      <c r="AL412" s="1109" t="s">
        <v>1854</v>
      </c>
      <c r="AM412" s="1110" t="s">
        <v>1822</v>
      </c>
      <c r="AN412" s="1021" t="s">
        <v>269</v>
      </c>
      <c r="AO412" s="1021" t="s">
        <v>4700</v>
      </c>
      <c r="AP412" s="1311">
        <v>1</v>
      </c>
      <c r="AQ412" s="1079" t="s">
        <v>977</v>
      </c>
      <c r="AR412" s="1112" t="s">
        <v>491</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1854</v>
      </c>
      <c r="CE412" s="1122" t="s">
        <v>1854</v>
      </c>
      <c r="CF412" s="1122" t="s">
        <v>1854</v>
      </c>
      <c r="CG412" s="1122" t="s">
        <v>1854</v>
      </c>
      <c r="CH412" s="1123" t="s">
        <v>1854</v>
      </c>
      <c r="CI412" s="1078" t="s">
        <v>1854</v>
      </c>
      <c r="CJ412" s="1079" t="s">
        <v>1854</v>
      </c>
      <c r="CK412" s="1079" t="s">
        <v>1854</v>
      </c>
      <c r="CL412" s="1079" t="s">
        <v>1854</v>
      </c>
      <c r="CM412" s="1120" t="s">
        <v>1854</v>
      </c>
      <c r="CN412" s="1078" t="s">
        <v>1854</v>
      </c>
      <c r="CO412" s="1079" t="s">
        <v>1854</v>
      </c>
      <c r="CP412" s="1079" t="s">
        <v>1854</v>
      </c>
      <c r="CQ412" s="1079" t="s">
        <v>1854</v>
      </c>
      <c r="CR412" s="1120" t="s">
        <v>1854</v>
      </c>
      <c r="CS412" s="1078" t="s">
        <v>1854</v>
      </c>
      <c r="CT412" s="1079" t="s">
        <v>1854</v>
      </c>
      <c r="CU412" s="1079" t="s">
        <v>1854</v>
      </c>
      <c r="CV412" s="1079" t="s">
        <v>1854</v>
      </c>
      <c r="CW412" s="1120" t="s">
        <v>1854</v>
      </c>
      <c r="CX412" s="1078" t="s">
        <v>1854</v>
      </c>
      <c r="CY412" s="1079" t="s">
        <v>1854</v>
      </c>
      <c r="CZ412" s="1079" t="s">
        <v>1854</v>
      </c>
      <c r="DA412" s="1079" t="s">
        <v>1854</v>
      </c>
      <c r="DB412" s="1120" t="s">
        <v>1854</v>
      </c>
      <c r="DC412" s="1079" t="s">
        <v>1854</v>
      </c>
      <c r="DD412" s="1079" t="s">
        <v>1854</v>
      </c>
      <c r="DE412" s="1079" t="s">
        <v>1854</v>
      </c>
      <c r="DF412" s="1079" t="s">
        <v>1854</v>
      </c>
      <c r="DG412" s="1120" t="s">
        <v>1854</v>
      </c>
      <c r="DH412" s="1078" t="s">
        <v>1854</v>
      </c>
      <c r="DI412" s="1079" t="s">
        <v>1854</v>
      </c>
      <c r="DJ412" s="1079" t="s">
        <v>1854</v>
      </c>
      <c r="DK412" s="1079" t="s">
        <v>1854</v>
      </c>
      <c r="DL412" s="1120" t="s">
        <v>1854</v>
      </c>
      <c r="DM412" s="1124" t="s">
        <v>1854</v>
      </c>
      <c r="DN412" s="1125" t="s">
        <v>1854</v>
      </c>
      <c r="DO412" s="1125" t="s">
        <v>1854</v>
      </c>
      <c r="DP412" s="1126" t="s">
        <v>1854</v>
      </c>
      <c r="DQ412" s="1125" t="s">
        <v>1854</v>
      </c>
      <c r="DR412" s="1125" t="s">
        <v>1854</v>
      </c>
      <c r="DS412" s="1125" t="s">
        <v>1854</v>
      </c>
      <c r="DT412" s="1126" t="s">
        <v>1854</v>
      </c>
      <c r="DU412" s="1122" t="s">
        <v>1854</v>
      </c>
      <c r="DV412" s="1127">
        <v>1</v>
      </c>
      <c r="DW412" s="1128" t="s">
        <v>1854</v>
      </c>
    </row>
    <row r="413" spans="1:127" s="399" customFormat="1" ht="15.75" customHeight="1">
      <c r="A413" s="1100" t="s">
        <v>999</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3566</v>
      </c>
      <c r="V413" s="1102" t="s">
        <v>1822</v>
      </c>
      <c r="W413" s="1102" t="s">
        <v>1819</v>
      </c>
      <c r="X413" s="1103" t="s">
        <v>3567</v>
      </c>
      <c r="Y413" s="1104" t="s">
        <v>794</v>
      </c>
      <c r="Z413" s="1105" t="s">
        <v>3568</v>
      </c>
      <c r="AA413" s="1106" t="s">
        <v>1854</v>
      </c>
      <c r="AB413" s="1107" t="s">
        <v>1854</v>
      </c>
      <c r="AC413" s="1107">
        <v>1</v>
      </c>
      <c r="AD413" s="1107" t="s">
        <v>1854</v>
      </c>
      <c r="AE413" s="1107" t="s">
        <v>1854</v>
      </c>
      <c r="AF413" s="1107" t="s">
        <v>1854</v>
      </c>
      <c r="AG413" s="1107" t="s">
        <v>1854</v>
      </c>
      <c r="AH413" s="1107" t="s">
        <v>1854</v>
      </c>
      <c r="AI413" s="1108">
        <f t="shared" si="6"/>
        <v>1</v>
      </c>
      <c r="AJ413" s="1109" t="s">
        <v>963</v>
      </c>
      <c r="AK413" s="1109" t="s">
        <v>1854</v>
      </c>
      <c r="AL413" s="1109" t="s">
        <v>1854</v>
      </c>
      <c r="AM413" s="1110" t="s">
        <v>1822</v>
      </c>
      <c r="AN413" s="1021" t="s">
        <v>269</v>
      </c>
      <c r="AO413" s="1021" t="s">
        <v>4700</v>
      </c>
      <c r="AP413" s="1311">
        <v>2</v>
      </c>
      <c r="AQ413" s="1079" t="s">
        <v>977</v>
      </c>
      <c r="AR413" s="1112" t="s">
        <v>794</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1854</v>
      </c>
      <c r="CE413" s="1122" t="s">
        <v>1854</v>
      </c>
      <c r="CF413" s="1122" t="s">
        <v>1854</v>
      </c>
      <c r="CG413" s="1122" t="s">
        <v>1854</v>
      </c>
      <c r="CH413" s="1123" t="s">
        <v>1854</v>
      </c>
      <c r="CI413" s="1078" t="s">
        <v>1854</v>
      </c>
      <c r="CJ413" s="1079" t="s">
        <v>1854</v>
      </c>
      <c r="CK413" s="1079" t="s">
        <v>1854</v>
      </c>
      <c r="CL413" s="1079" t="s">
        <v>1854</v>
      </c>
      <c r="CM413" s="1120" t="s">
        <v>1854</v>
      </c>
      <c r="CN413" s="1078" t="s">
        <v>1854</v>
      </c>
      <c r="CO413" s="1079" t="s">
        <v>1854</v>
      </c>
      <c r="CP413" s="1079" t="s">
        <v>1854</v>
      </c>
      <c r="CQ413" s="1079" t="s">
        <v>1854</v>
      </c>
      <c r="CR413" s="1120" t="s">
        <v>1854</v>
      </c>
      <c r="CS413" s="1078" t="s">
        <v>1854</v>
      </c>
      <c r="CT413" s="1079" t="s">
        <v>1854</v>
      </c>
      <c r="CU413" s="1079" t="s">
        <v>1854</v>
      </c>
      <c r="CV413" s="1079" t="s">
        <v>1854</v>
      </c>
      <c r="CW413" s="1120" t="s">
        <v>1854</v>
      </c>
      <c r="CX413" s="1078" t="s">
        <v>1854</v>
      </c>
      <c r="CY413" s="1079" t="s">
        <v>1854</v>
      </c>
      <c r="CZ413" s="1079" t="s">
        <v>1854</v>
      </c>
      <c r="DA413" s="1079" t="s">
        <v>1854</v>
      </c>
      <c r="DB413" s="1120" t="s">
        <v>1854</v>
      </c>
      <c r="DC413" s="1079" t="s">
        <v>1854</v>
      </c>
      <c r="DD413" s="1079" t="s">
        <v>1854</v>
      </c>
      <c r="DE413" s="1079" t="s">
        <v>1854</v>
      </c>
      <c r="DF413" s="1079" t="s">
        <v>1854</v>
      </c>
      <c r="DG413" s="1120" t="s">
        <v>1854</v>
      </c>
      <c r="DH413" s="1078" t="s">
        <v>1854</v>
      </c>
      <c r="DI413" s="1079" t="s">
        <v>1854</v>
      </c>
      <c r="DJ413" s="1079" t="s">
        <v>1854</v>
      </c>
      <c r="DK413" s="1079" t="s">
        <v>1854</v>
      </c>
      <c r="DL413" s="1120" t="s">
        <v>1854</v>
      </c>
      <c r="DM413" s="1124" t="s">
        <v>1854</v>
      </c>
      <c r="DN413" s="1125" t="s">
        <v>1854</v>
      </c>
      <c r="DO413" s="1125" t="s">
        <v>1854</v>
      </c>
      <c r="DP413" s="1126" t="s">
        <v>1854</v>
      </c>
      <c r="DQ413" s="1125" t="s">
        <v>1854</v>
      </c>
      <c r="DR413" s="1125" t="s">
        <v>1854</v>
      </c>
      <c r="DS413" s="1125" t="s">
        <v>1854</v>
      </c>
      <c r="DT413" s="1126" t="s">
        <v>1854</v>
      </c>
      <c r="DU413" s="1122" t="s">
        <v>1854</v>
      </c>
      <c r="DV413" s="1127">
        <v>1</v>
      </c>
      <c r="DW413" s="1128" t="s">
        <v>1854</v>
      </c>
    </row>
    <row r="414" spans="1:127" s="399" customFormat="1" ht="15.75" customHeight="1">
      <c r="A414" s="1100" t="s">
        <v>999</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3570</v>
      </c>
      <c r="V414" s="1102" t="s">
        <v>1822</v>
      </c>
      <c r="W414" s="1102" t="s">
        <v>1819</v>
      </c>
      <c r="X414" s="1103" t="s">
        <v>3571</v>
      </c>
      <c r="Y414" s="1104" t="s">
        <v>3572</v>
      </c>
      <c r="Z414" s="1105" t="s">
        <v>3573</v>
      </c>
      <c r="AA414" s="1106" t="s">
        <v>1854</v>
      </c>
      <c r="AB414" s="1107" t="s">
        <v>1854</v>
      </c>
      <c r="AC414" s="1107">
        <v>1</v>
      </c>
      <c r="AD414" s="1107" t="s">
        <v>1854</v>
      </c>
      <c r="AE414" s="1107" t="s">
        <v>1854</v>
      </c>
      <c r="AF414" s="1107" t="s">
        <v>1854</v>
      </c>
      <c r="AG414" s="1107" t="s">
        <v>1854</v>
      </c>
      <c r="AH414" s="1107" t="s">
        <v>1854</v>
      </c>
      <c r="AI414" s="1108">
        <f t="shared" si="6"/>
        <v>1</v>
      </c>
      <c r="AJ414" s="1109" t="s">
        <v>986</v>
      </c>
      <c r="AK414" s="1109" t="s">
        <v>964</v>
      </c>
      <c r="AL414" s="1109" t="s">
        <v>965</v>
      </c>
      <c r="AM414" s="1110" t="s">
        <v>1822</v>
      </c>
      <c r="AN414" s="1021" t="s">
        <v>4773</v>
      </c>
      <c r="AO414" s="1021" t="s">
        <v>387</v>
      </c>
      <c r="AP414" s="1278">
        <v>0</v>
      </c>
      <c r="AQ414" s="1079" t="s">
        <v>966</v>
      </c>
      <c r="AR414" s="1112" t="s">
        <v>1854</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999</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3574</v>
      </c>
      <c r="V415" s="1102" t="s">
        <v>1822</v>
      </c>
      <c r="W415" s="1102" t="s">
        <v>1819</v>
      </c>
      <c r="X415" s="1103" t="s">
        <v>3575</v>
      </c>
      <c r="Y415" s="1104" t="s">
        <v>3576</v>
      </c>
      <c r="Z415" s="1105" t="s">
        <v>3577</v>
      </c>
      <c r="AA415" s="1106" t="s">
        <v>1854</v>
      </c>
      <c r="AB415" s="1107">
        <v>1</v>
      </c>
      <c r="AC415" s="1107" t="s">
        <v>1854</v>
      </c>
      <c r="AD415" s="1107" t="s">
        <v>1854</v>
      </c>
      <c r="AE415" s="1107" t="s">
        <v>1854</v>
      </c>
      <c r="AF415" s="1107" t="s">
        <v>1854</v>
      </c>
      <c r="AG415" s="1107" t="s">
        <v>1854</v>
      </c>
      <c r="AH415" s="1107" t="s">
        <v>1854</v>
      </c>
      <c r="AI415" s="1108">
        <f t="shared" si="6"/>
        <v>1</v>
      </c>
      <c r="AJ415" s="1109" t="s">
        <v>986</v>
      </c>
      <c r="AK415" s="1109" t="s">
        <v>964</v>
      </c>
      <c r="AL415" s="1109" t="s">
        <v>965</v>
      </c>
      <c r="AM415" s="1110" t="s">
        <v>1822</v>
      </c>
      <c r="AN415" s="1021" t="s">
        <v>4773</v>
      </c>
      <c r="AO415" s="1021" t="s">
        <v>387</v>
      </c>
      <c r="AP415" s="1278">
        <v>0</v>
      </c>
      <c r="AQ415" s="1079" t="s">
        <v>977</v>
      </c>
      <c r="AR415" s="1112" t="s">
        <v>1854</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999</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3578</v>
      </c>
      <c r="V416" s="1102" t="s">
        <v>3579</v>
      </c>
      <c r="W416" s="1102" t="s">
        <v>1819</v>
      </c>
      <c r="X416" s="1103" t="s">
        <v>3580</v>
      </c>
      <c r="Y416" s="1104" t="s">
        <v>1843</v>
      </c>
      <c r="Z416" s="1105" t="s">
        <v>3581</v>
      </c>
      <c r="AA416" s="1106" t="s">
        <v>1854</v>
      </c>
      <c r="AB416" s="1107" t="s">
        <v>1854</v>
      </c>
      <c r="AC416" s="1107" t="s">
        <v>1854</v>
      </c>
      <c r="AD416" s="1107" t="s">
        <v>1854</v>
      </c>
      <c r="AE416" s="1107">
        <v>1</v>
      </c>
      <c r="AF416" s="1107" t="s">
        <v>1854</v>
      </c>
      <c r="AG416" s="1107" t="s">
        <v>1854</v>
      </c>
      <c r="AH416" s="1107" t="s">
        <v>1854</v>
      </c>
      <c r="AI416" s="1108">
        <f t="shared" si="6"/>
        <v>1</v>
      </c>
      <c r="AJ416" s="1109" t="s">
        <v>986</v>
      </c>
      <c r="AK416" s="1109" t="s">
        <v>964</v>
      </c>
      <c r="AL416" s="1109" t="s">
        <v>965</v>
      </c>
      <c r="AM416" s="1110" t="s">
        <v>1027</v>
      </c>
      <c r="AN416" s="1021" t="s">
        <v>1039</v>
      </c>
      <c r="AO416" s="1021" t="s">
        <v>3582</v>
      </c>
      <c r="AP416" s="1278">
        <v>2</v>
      </c>
      <c r="AQ416" s="1079" t="s">
        <v>966</v>
      </c>
      <c r="AR416" s="1112" t="s">
        <v>1843</v>
      </c>
      <c r="AS416" s="1113"/>
      <c r="AT416" s="1103"/>
      <c r="AU416" s="1103"/>
      <c r="AV416" s="1103"/>
      <c r="AW416" s="1114"/>
      <c r="AX416" s="1115"/>
      <c r="AY416" s="1078"/>
      <c r="AZ416" s="1079"/>
      <c r="BA416" s="1079"/>
      <c r="BB416" s="1079"/>
      <c r="BC416" s="1079"/>
      <c r="BD416" s="1079"/>
      <c r="BE416" s="1079"/>
      <c r="BF416" s="1079"/>
      <c r="BG416" s="1079"/>
      <c r="BH416" s="1079"/>
      <c r="BI416" s="1078" t="s">
        <v>1854</v>
      </c>
      <c r="BJ416" s="1079" t="s">
        <v>1854</v>
      </c>
      <c r="BK416" s="1079" t="s">
        <v>1854</v>
      </c>
      <c r="BL416" s="1079" t="s">
        <v>1854</v>
      </c>
      <c r="BM416" s="1079" t="s">
        <v>1854</v>
      </c>
      <c r="BN416" s="1078"/>
      <c r="BO416" s="1079"/>
      <c r="BP416" s="1079"/>
      <c r="BQ416" s="1079"/>
      <c r="BR416" s="1079"/>
      <c r="BS416" s="1118"/>
      <c r="BT416" s="1079"/>
      <c r="BU416" s="1079"/>
      <c r="BV416" s="1079"/>
      <c r="BW416" s="1119"/>
      <c r="BX416" s="1118"/>
      <c r="BY416" s="1079"/>
      <c r="BZ416" s="1079"/>
      <c r="CA416" s="1079"/>
      <c r="CB416" s="1119"/>
      <c r="CC416" s="1120"/>
      <c r="CD416" s="1121" t="s">
        <v>961</v>
      </c>
      <c r="CE416" s="1122" t="s">
        <v>961</v>
      </c>
      <c r="CF416" s="1122" t="s">
        <v>961</v>
      </c>
      <c r="CG416" s="1122" t="s">
        <v>961</v>
      </c>
      <c r="CH416" s="1123" t="s">
        <v>961</v>
      </c>
      <c r="CI416" s="1078" t="s">
        <v>1854</v>
      </c>
      <c r="CJ416" s="1079" t="s">
        <v>1854</v>
      </c>
      <c r="CK416" s="1079" t="s">
        <v>1854</v>
      </c>
      <c r="CL416" s="1079" t="s">
        <v>1854</v>
      </c>
      <c r="CM416" s="1120" t="s">
        <v>1854</v>
      </c>
      <c r="CN416" s="1078" t="s">
        <v>1854</v>
      </c>
      <c r="CO416" s="1079" t="s">
        <v>1854</v>
      </c>
      <c r="CP416" s="1079" t="s">
        <v>1854</v>
      </c>
      <c r="CQ416" s="1079" t="s">
        <v>1854</v>
      </c>
      <c r="CR416" s="1120" t="s">
        <v>1854</v>
      </c>
      <c r="CS416" s="1078" t="s">
        <v>1854</v>
      </c>
      <c r="CT416" s="1079" t="s">
        <v>1854</v>
      </c>
      <c r="CU416" s="1079" t="s">
        <v>1854</v>
      </c>
      <c r="CV416" s="1079" t="s">
        <v>1854</v>
      </c>
      <c r="CW416" s="1120" t="s">
        <v>1854</v>
      </c>
      <c r="CX416" s="1078" t="s">
        <v>1854</v>
      </c>
      <c r="CY416" s="1079" t="s">
        <v>1854</v>
      </c>
      <c r="CZ416" s="1079" t="s">
        <v>1854</v>
      </c>
      <c r="DA416" s="1079" t="s">
        <v>1854</v>
      </c>
      <c r="DB416" s="1120" t="s">
        <v>1854</v>
      </c>
      <c r="DC416" s="1079" t="s">
        <v>1854</v>
      </c>
      <c r="DD416" s="1079" t="s">
        <v>1854</v>
      </c>
      <c r="DE416" s="1079" t="s">
        <v>1854</v>
      </c>
      <c r="DF416" s="1079" t="s">
        <v>1854</v>
      </c>
      <c r="DG416" s="1120" t="s">
        <v>1854</v>
      </c>
      <c r="DH416" s="1078" t="s">
        <v>1854</v>
      </c>
      <c r="DI416" s="1079" t="s">
        <v>1854</v>
      </c>
      <c r="DJ416" s="1079" t="s">
        <v>1854</v>
      </c>
      <c r="DK416" s="1079" t="s">
        <v>1854</v>
      </c>
      <c r="DL416" s="1120" t="s">
        <v>1854</v>
      </c>
      <c r="DM416" s="1124" t="s">
        <v>1854</v>
      </c>
      <c r="DN416" s="1125" t="s">
        <v>1854</v>
      </c>
      <c r="DO416" s="1125" t="s">
        <v>1854</v>
      </c>
      <c r="DP416" s="1126" t="s">
        <v>1854</v>
      </c>
      <c r="DQ416" s="1125" t="s">
        <v>1854</v>
      </c>
      <c r="DR416" s="1125" t="s">
        <v>1854</v>
      </c>
      <c r="DS416" s="1125" t="s">
        <v>1854</v>
      </c>
      <c r="DT416" s="1126" t="s">
        <v>1854</v>
      </c>
      <c r="DU416" s="1122" t="s">
        <v>1854</v>
      </c>
      <c r="DV416" s="1127">
        <v>1</v>
      </c>
      <c r="DW416" s="1128" t="s">
        <v>1854</v>
      </c>
    </row>
    <row r="417" spans="1:127" s="399" customFormat="1" ht="15.75" customHeight="1">
      <c r="A417" s="1100" t="s">
        <v>999</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3583</v>
      </c>
      <c r="V417" s="1102" t="s">
        <v>3579</v>
      </c>
      <c r="W417" s="1102" t="s">
        <v>1808</v>
      </c>
      <c r="X417" s="1103" t="s">
        <v>3584</v>
      </c>
      <c r="Y417" s="1104" t="s">
        <v>3585</v>
      </c>
      <c r="Z417" s="1105" t="s">
        <v>3586</v>
      </c>
      <c r="AA417" s="1106" t="s">
        <v>1854</v>
      </c>
      <c r="AB417" s="1107">
        <v>1</v>
      </c>
      <c r="AC417" s="1107" t="s">
        <v>1854</v>
      </c>
      <c r="AD417" s="1107" t="s">
        <v>1854</v>
      </c>
      <c r="AE417" s="1107" t="s">
        <v>1854</v>
      </c>
      <c r="AF417" s="1107" t="s">
        <v>1854</v>
      </c>
      <c r="AG417" s="1107" t="s">
        <v>1854</v>
      </c>
      <c r="AH417" s="1107" t="s">
        <v>1854</v>
      </c>
      <c r="AI417" s="1108">
        <f t="shared" si="6"/>
        <v>1</v>
      </c>
      <c r="AJ417" s="1109" t="s">
        <v>986</v>
      </c>
      <c r="AK417" s="1109" t="s">
        <v>964</v>
      </c>
      <c r="AL417" s="1109" t="s">
        <v>965</v>
      </c>
      <c r="AM417" s="1110" t="s">
        <v>3587</v>
      </c>
      <c r="AN417" s="1021" t="s">
        <v>269</v>
      </c>
      <c r="AO417" s="1021" t="s">
        <v>1061</v>
      </c>
      <c r="AP417" s="1278">
        <v>1</v>
      </c>
      <c r="AQ417" s="1079" t="s">
        <v>966</v>
      </c>
      <c r="AR417" s="1112" t="s">
        <v>1854</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999</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3588</v>
      </c>
      <c r="V418" s="1102" t="s">
        <v>3579</v>
      </c>
      <c r="W418" s="1102" t="s">
        <v>1808</v>
      </c>
      <c r="X418" s="1103" t="s">
        <v>3589</v>
      </c>
      <c r="Y418" s="1104" t="s">
        <v>3590</v>
      </c>
      <c r="Z418" s="1105" t="s">
        <v>3591</v>
      </c>
      <c r="AA418" s="1106" t="s">
        <v>1854</v>
      </c>
      <c r="AB418" s="1107" t="s">
        <v>1854</v>
      </c>
      <c r="AC418" s="1107">
        <v>1</v>
      </c>
      <c r="AD418" s="1107" t="s">
        <v>1854</v>
      </c>
      <c r="AE418" s="1107" t="s">
        <v>1854</v>
      </c>
      <c r="AF418" s="1107" t="s">
        <v>1854</v>
      </c>
      <c r="AG418" s="1107" t="s">
        <v>1854</v>
      </c>
      <c r="AH418" s="1107" t="s">
        <v>1854</v>
      </c>
      <c r="AI418" s="1108">
        <f t="shared" si="6"/>
        <v>1</v>
      </c>
      <c r="AJ418" s="1109" t="s">
        <v>986</v>
      </c>
      <c r="AK418" s="1109" t="s">
        <v>964</v>
      </c>
      <c r="AL418" s="1109" t="s">
        <v>965</v>
      </c>
      <c r="AM418" s="1110" t="s">
        <v>3587</v>
      </c>
      <c r="AN418" s="1021" t="s">
        <v>269</v>
      </c>
      <c r="AO418" s="1021" t="s">
        <v>1061</v>
      </c>
      <c r="AP418" s="1278">
        <v>1</v>
      </c>
      <c r="AQ418" s="1079" t="s">
        <v>966</v>
      </c>
      <c r="AR418" s="1112" t="s">
        <v>1854</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999</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3592</v>
      </c>
      <c r="V419" s="1102" t="s">
        <v>3579</v>
      </c>
      <c r="W419" s="1102" t="s">
        <v>1819</v>
      </c>
      <c r="X419" s="1103" t="s">
        <v>3593</v>
      </c>
      <c r="Y419" s="1104" t="s">
        <v>1847</v>
      </c>
      <c r="Z419" s="1105" t="s">
        <v>3594</v>
      </c>
      <c r="AA419" s="1106" t="s">
        <v>1854</v>
      </c>
      <c r="AB419" s="1107">
        <v>0.49</v>
      </c>
      <c r="AC419" s="1107">
        <v>0.51</v>
      </c>
      <c r="AD419" s="1107" t="s">
        <v>1854</v>
      </c>
      <c r="AE419" s="1107" t="s">
        <v>1854</v>
      </c>
      <c r="AF419" s="1107" t="s">
        <v>1854</v>
      </c>
      <c r="AG419" s="1107" t="s">
        <v>1854</v>
      </c>
      <c r="AH419" s="1107" t="s">
        <v>1854</v>
      </c>
      <c r="AI419" s="1108">
        <f t="shared" si="6"/>
        <v>1</v>
      </c>
      <c r="AJ419" s="1109" t="s">
        <v>986</v>
      </c>
      <c r="AK419" s="1109" t="s">
        <v>964</v>
      </c>
      <c r="AL419" s="1109" t="s">
        <v>965</v>
      </c>
      <c r="AM419" s="1110" t="s">
        <v>1031</v>
      </c>
      <c r="AN419" s="1021" t="s">
        <v>1039</v>
      </c>
      <c r="AO419" s="1021" t="s">
        <v>3595</v>
      </c>
      <c r="AP419" s="1278">
        <v>2</v>
      </c>
      <c r="AQ419" s="1079" t="s">
        <v>966</v>
      </c>
      <c r="AR419" s="1112" t="s">
        <v>1847</v>
      </c>
      <c r="AS419" s="1113"/>
      <c r="AT419" s="1103"/>
      <c r="AU419" s="1103"/>
      <c r="AV419" s="1103"/>
      <c r="AW419" s="1114"/>
      <c r="AX419" s="1115"/>
      <c r="AY419" s="1078"/>
      <c r="AZ419" s="1079"/>
      <c r="BA419" s="1079"/>
      <c r="BB419" s="1079"/>
      <c r="BC419" s="1079"/>
      <c r="BD419" s="1079"/>
      <c r="BE419" s="1079"/>
      <c r="BF419" s="1079"/>
      <c r="BG419" s="1079"/>
      <c r="BH419" s="1079"/>
      <c r="BI419" s="1078" t="s">
        <v>1854</v>
      </c>
      <c r="BJ419" s="1079" t="s">
        <v>1854</v>
      </c>
      <c r="BK419" s="1079" t="s">
        <v>1854</v>
      </c>
      <c r="BL419" s="1079" t="s">
        <v>1854</v>
      </c>
      <c r="BM419" s="1079" t="s">
        <v>1854</v>
      </c>
      <c r="BN419" s="1078"/>
      <c r="BO419" s="1079"/>
      <c r="BP419" s="1079"/>
      <c r="BQ419" s="1079"/>
      <c r="BR419" s="1079"/>
      <c r="BS419" s="1118"/>
      <c r="BT419" s="1079"/>
      <c r="BU419" s="1079"/>
      <c r="BV419" s="1079"/>
      <c r="BW419" s="1119"/>
      <c r="BX419" s="1118"/>
      <c r="BY419" s="1079"/>
      <c r="BZ419" s="1079"/>
      <c r="CA419" s="1079"/>
      <c r="CB419" s="1119"/>
      <c r="CC419" s="1120"/>
      <c r="CD419" s="1121" t="s">
        <v>961</v>
      </c>
      <c r="CE419" s="1122" t="s">
        <v>961</v>
      </c>
      <c r="CF419" s="1122" t="s">
        <v>961</v>
      </c>
      <c r="CG419" s="1122" t="s">
        <v>961</v>
      </c>
      <c r="CH419" s="1123" t="s">
        <v>961</v>
      </c>
      <c r="CI419" s="1078" t="s">
        <v>1854</v>
      </c>
      <c r="CJ419" s="1079" t="s">
        <v>1854</v>
      </c>
      <c r="CK419" s="1079" t="s">
        <v>1854</v>
      </c>
      <c r="CL419" s="1079" t="s">
        <v>1854</v>
      </c>
      <c r="CM419" s="1120" t="s">
        <v>1854</v>
      </c>
      <c r="CN419" s="1078" t="s">
        <v>1854</v>
      </c>
      <c r="CO419" s="1079" t="s">
        <v>1854</v>
      </c>
      <c r="CP419" s="1079" t="s">
        <v>1854</v>
      </c>
      <c r="CQ419" s="1079" t="s">
        <v>1854</v>
      </c>
      <c r="CR419" s="1120" t="s">
        <v>1854</v>
      </c>
      <c r="CS419" s="1078" t="s">
        <v>1854</v>
      </c>
      <c r="CT419" s="1079" t="s">
        <v>1854</v>
      </c>
      <c r="CU419" s="1079" t="s">
        <v>1854</v>
      </c>
      <c r="CV419" s="1079" t="s">
        <v>1854</v>
      </c>
      <c r="CW419" s="1120" t="s">
        <v>1854</v>
      </c>
      <c r="CX419" s="1078" t="s">
        <v>1854</v>
      </c>
      <c r="CY419" s="1079" t="s">
        <v>1854</v>
      </c>
      <c r="CZ419" s="1079" t="s">
        <v>1854</v>
      </c>
      <c r="DA419" s="1079" t="s">
        <v>1854</v>
      </c>
      <c r="DB419" s="1120" t="s">
        <v>1854</v>
      </c>
      <c r="DC419" s="1079" t="s">
        <v>1854</v>
      </c>
      <c r="DD419" s="1079" t="s">
        <v>1854</v>
      </c>
      <c r="DE419" s="1079" t="s">
        <v>1854</v>
      </c>
      <c r="DF419" s="1079" t="s">
        <v>1854</v>
      </c>
      <c r="DG419" s="1120" t="s">
        <v>1854</v>
      </c>
      <c r="DH419" s="1078" t="s">
        <v>1854</v>
      </c>
      <c r="DI419" s="1079" t="s">
        <v>1854</v>
      </c>
      <c r="DJ419" s="1079" t="s">
        <v>1854</v>
      </c>
      <c r="DK419" s="1079" t="s">
        <v>1854</v>
      </c>
      <c r="DL419" s="1120" t="s">
        <v>1854</v>
      </c>
      <c r="DM419" s="1124" t="s">
        <v>1854</v>
      </c>
      <c r="DN419" s="1125" t="s">
        <v>1854</v>
      </c>
      <c r="DO419" s="1125" t="s">
        <v>1854</v>
      </c>
      <c r="DP419" s="1126" t="s">
        <v>1854</v>
      </c>
      <c r="DQ419" s="1125" t="s">
        <v>1854</v>
      </c>
      <c r="DR419" s="1125" t="s">
        <v>1854</v>
      </c>
      <c r="DS419" s="1125" t="s">
        <v>1854</v>
      </c>
      <c r="DT419" s="1126" t="s">
        <v>1854</v>
      </c>
      <c r="DU419" s="1122" t="s">
        <v>1854</v>
      </c>
      <c r="DV419" s="1127">
        <v>1</v>
      </c>
      <c r="DW419" s="1128" t="s">
        <v>1854</v>
      </c>
    </row>
    <row r="420" spans="1:127" s="399" customFormat="1" ht="15.75" customHeight="1">
      <c r="A420" s="1100" t="s">
        <v>999</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3596</v>
      </c>
      <c r="V420" s="1102" t="s">
        <v>3579</v>
      </c>
      <c r="W420" s="1102" t="s">
        <v>1808</v>
      </c>
      <c r="X420" s="1103" t="s">
        <v>3597</v>
      </c>
      <c r="Y420" s="1104" t="s">
        <v>3598</v>
      </c>
      <c r="Z420" s="1105" t="s">
        <v>3599</v>
      </c>
      <c r="AA420" s="1106" t="s">
        <v>1854</v>
      </c>
      <c r="AB420" s="1107" t="s">
        <v>1854</v>
      </c>
      <c r="AC420" s="1107" t="s">
        <v>1854</v>
      </c>
      <c r="AD420" s="1107" t="s">
        <v>1854</v>
      </c>
      <c r="AE420" s="1107">
        <v>1</v>
      </c>
      <c r="AF420" s="1107" t="s">
        <v>1854</v>
      </c>
      <c r="AG420" s="1107" t="s">
        <v>1854</v>
      </c>
      <c r="AH420" s="1107" t="s">
        <v>1854</v>
      </c>
      <c r="AI420" s="1108">
        <f t="shared" si="6"/>
        <v>1</v>
      </c>
      <c r="AJ420" s="1109" t="s">
        <v>963</v>
      </c>
      <c r="AK420" s="1109" t="s">
        <v>1854</v>
      </c>
      <c r="AL420" s="1109" t="s">
        <v>1854</v>
      </c>
      <c r="AM420" s="1110" t="s">
        <v>2030</v>
      </c>
      <c r="AN420" s="1021" t="s">
        <v>269</v>
      </c>
      <c r="AO420" s="1021" t="s">
        <v>1061</v>
      </c>
      <c r="AP420" s="1311">
        <v>0</v>
      </c>
      <c r="AQ420" s="1079" t="s">
        <v>966</v>
      </c>
      <c r="AR420" s="1112" t="s">
        <v>1854</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999</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3600</v>
      </c>
      <c r="V421" s="1102" t="s">
        <v>3579</v>
      </c>
      <c r="W421" s="1102" t="s">
        <v>1819</v>
      </c>
      <c r="X421" s="1103" t="s">
        <v>3601</v>
      </c>
      <c r="Y421" s="1104" t="s">
        <v>659</v>
      </c>
      <c r="Z421" s="1105" t="s">
        <v>3602</v>
      </c>
      <c r="AA421" s="1106" t="s">
        <v>1854</v>
      </c>
      <c r="AB421" s="1107" t="s">
        <v>1854</v>
      </c>
      <c r="AC421" s="1107" t="s">
        <v>1854</v>
      </c>
      <c r="AD421" s="1107" t="s">
        <v>1854</v>
      </c>
      <c r="AE421" s="1107">
        <v>1</v>
      </c>
      <c r="AF421" s="1107" t="s">
        <v>1854</v>
      </c>
      <c r="AG421" s="1107" t="s">
        <v>1854</v>
      </c>
      <c r="AH421" s="1107" t="s">
        <v>1854</v>
      </c>
      <c r="AI421" s="1108">
        <f t="shared" si="6"/>
        <v>1</v>
      </c>
      <c r="AJ421" s="1109" t="s">
        <v>963</v>
      </c>
      <c r="AK421" s="1109" t="s">
        <v>1854</v>
      </c>
      <c r="AL421" s="1109" t="s">
        <v>1854</v>
      </c>
      <c r="AM421" s="1110" t="s">
        <v>2030</v>
      </c>
      <c r="AN421" s="1021" t="s">
        <v>269</v>
      </c>
      <c r="AO421" s="1021" t="s">
        <v>4707</v>
      </c>
      <c r="AP421" s="1322">
        <v>1</v>
      </c>
      <c r="AQ421" s="1079" t="s">
        <v>966</v>
      </c>
      <c r="AR421" s="1112" t="s">
        <v>659</v>
      </c>
      <c r="AS421" s="1113"/>
      <c r="AT421" s="1103"/>
      <c r="AU421" s="1103"/>
      <c r="AV421" s="1103"/>
      <c r="AW421" s="1114"/>
      <c r="AX421" s="1115"/>
      <c r="AY421" s="1078"/>
      <c r="AZ421" s="1079"/>
      <c r="BA421" s="1079"/>
      <c r="BB421" s="1079"/>
      <c r="BC421" s="1079"/>
      <c r="BD421" s="1079"/>
      <c r="BE421" s="1079"/>
      <c r="BF421" s="1079"/>
      <c r="BG421" s="1079"/>
      <c r="BH421" s="1079"/>
      <c r="BI421" s="1078" t="s">
        <v>4774</v>
      </c>
      <c r="BJ421" s="1079" t="s">
        <v>4762</v>
      </c>
      <c r="BK421" s="1079" t="s">
        <v>4775</v>
      </c>
      <c r="BL421" s="1079" t="s">
        <v>4753</v>
      </c>
      <c r="BM421" s="1079" t="s">
        <v>4730</v>
      </c>
      <c r="BN421" s="1078"/>
      <c r="BO421" s="1079"/>
      <c r="BP421" s="1079"/>
      <c r="BQ421" s="1079"/>
      <c r="BR421" s="1079"/>
      <c r="BS421" s="1118"/>
      <c r="BT421" s="1079"/>
      <c r="BU421" s="1079"/>
      <c r="BV421" s="1079"/>
      <c r="BW421" s="1119"/>
      <c r="BX421" s="1118"/>
      <c r="BY421" s="1079"/>
      <c r="BZ421" s="1079"/>
      <c r="CA421" s="1079"/>
      <c r="CB421" s="1119"/>
      <c r="CC421" s="1120"/>
      <c r="CD421" s="1121" t="s">
        <v>1854</v>
      </c>
      <c r="CE421" s="1122" t="s">
        <v>1854</v>
      </c>
      <c r="CF421" s="1122" t="s">
        <v>1854</v>
      </c>
      <c r="CG421" s="1122" t="s">
        <v>1854</v>
      </c>
      <c r="CH421" s="1123" t="s">
        <v>1854</v>
      </c>
      <c r="CI421" s="1078" t="s">
        <v>1854</v>
      </c>
      <c r="CJ421" s="1079" t="s">
        <v>1854</v>
      </c>
      <c r="CK421" s="1079" t="s">
        <v>1854</v>
      </c>
      <c r="CL421" s="1079" t="s">
        <v>1854</v>
      </c>
      <c r="CM421" s="1120" t="s">
        <v>1854</v>
      </c>
      <c r="CN421" s="1078" t="s">
        <v>1854</v>
      </c>
      <c r="CO421" s="1079" t="s">
        <v>1854</v>
      </c>
      <c r="CP421" s="1079" t="s">
        <v>1854</v>
      </c>
      <c r="CQ421" s="1079" t="s">
        <v>1854</v>
      </c>
      <c r="CR421" s="1120" t="s">
        <v>1854</v>
      </c>
      <c r="CS421" s="1078" t="s">
        <v>1854</v>
      </c>
      <c r="CT421" s="1079" t="s">
        <v>1854</v>
      </c>
      <c r="CU421" s="1079" t="s">
        <v>1854</v>
      </c>
      <c r="CV421" s="1079" t="s">
        <v>1854</v>
      </c>
      <c r="CW421" s="1120" t="s">
        <v>1854</v>
      </c>
      <c r="CX421" s="1078" t="s">
        <v>1854</v>
      </c>
      <c r="CY421" s="1079" t="s">
        <v>1854</v>
      </c>
      <c r="CZ421" s="1079" t="s">
        <v>1854</v>
      </c>
      <c r="DA421" s="1079" t="s">
        <v>1854</v>
      </c>
      <c r="DB421" s="1120" t="s">
        <v>1854</v>
      </c>
      <c r="DC421" s="1079" t="s">
        <v>1854</v>
      </c>
      <c r="DD421" s="1079" t="s">
        <v>1854</v>
      </c>
      <c r="DE421" s="1079" t="s">
        <v>1854</v>
      </c>
      <c r="DF421" s="1079" t="s">
        <v>1854</v>
      </c>
      <c r="DG421" s="1120" t="s">
        <v>1854</v>
      </c>
      <c r="DH421" s="1078" t="s">
        <v>1854</v>
      </c>
      <c r="DI421" s="1079" t="s">
        <v>1854</v>
      </c>
      <c r="DJ421" s="1079" t="s">
        <v>1854</v>
      </c>
      <c r="DK421" s="1079" t="s">
        <v>1854</v>
      </c>
      <c r="DL421" s="1120" t="s">
        <v>1854</v>
      </c>
      <c r="DM421" s="1124" t="s">
        <v>1854</v>
      </c>
      <c r="DN421" s="1125" t="s">
        <v>1854</v>
      </c>
      <c r="DO421" s="1125" t="s">
        <v>1854</v>
      </c>
      <c r="DP421" s="1126" t="s">
        <v>1854</v>
      </c>
      <c r="DQ421" s="1125" t="s">
        <v>1854</v>
      </c>
      <c r="DR421" s="1125" t="s">
        <v>1854</v>
      </c>
      <c r="DS421" s="1125" t="s">
        <v>1854</v>
      </c>
      <c r="DT421" s="1126" t="s">
        <v>1854</v>
      </c>
      <c r="DU421" s="1122" t="s">
        <v>1854</v>
      </c>
      <c r="DV421" s="1127">
        <v>1</v>
      </c>
      <c r="DW421" s="1128" t="s">
        <v>1854</v>
      </c>
    </row>
    <row r="422" spans="1:127" s="399" customFormat="1" ht="15.75" customHeight="1">
      <c r="A422" s="1100" t="s">
        <v>999</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3603</v>
      </c>
      <c r="V422" s="1102" t="s">
        <v>3579</v>
      </c>
      <c r="W422" s="1102" t="s">
        <v>1819</v>
      </c>
      <c r="X422" s="1103" t="s">
        <v>3604</v>
      </c>
      <c r="Y422" s="1104" t="s">
        <v>3605</v>
      </c>
      <c r="Z422" s="1105" t="s">
        <v>3606</v>
      </c>
      <c r="AA422" s="1106" t="s">
        <v>1854</v>
      </c>
      <c r="AB422" s="1107" t="s">
        <v>1854</v>
      </c>
      <c r="AC422" s="1107" t="s">
        <v>1854</v>
      </c>
      <c r="AD422" s="1107" t="s">
        <v>1854</v>
      </c>
      <c r="AE422" s="1107">
        <v>1</v>
      </c>
      <c r="AF422" s="1107" t="s">
        <v>1854</v>
      </c>
      <c r="AG422" s="1107" t="s">
        <v>1854</v>
      </c>
      <c r="AH422" s="1107" t="s">
        <v>1854</v>
      </c>
      <c r="AI422" s="1108">
        <f t="shared" si="6"/>
        <v>1</v>
      </c>
      <c r="AJ422" s="1109" t="s">
        <v>963</v>
      </c>
      <c r="AK422" s="1109" t="s">
        <v>1854</v>
      </c>
      <c r="AL422" s="1109" t="s">
        <v>1854</v>
      </c>
      <c r="AM422" s="1110" t="s">
        <v>2030</v>
      </c>
      <c r="AN422" s="1021" t="s">
        <v>1039</v>
      </c>
      <c r="AO422" s="1021" t="s">
        <v>1839</v>
      </c>
      <c r="AP422" s="1278">
        <v>0</v>
      </c>
      <c r="AQ422" s="1079" t="s">
        <v>1039</v>
      </c>
      <c r="AR422" s="1112" t="s">
        <v>1854</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999</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3609</v>
      </c>
      <c r="V423" s="1102" t="s">
        <v>3579</v>
      </c>
      <c r="W423" s="1102" t="s">
        <v>1819</v>
      </c>
      <c r="X423" s="1103" t="s">
        <v>3610</v>
      </c>
      <c r="Y423" s="1104" t="s">
        <v>3611</v>
      </c>
      <c r="Z423" s="1105" t="s">
        <v>3612</v>
      </c>
      <c r="AA423" s="1106" t="s">
        <v>1854</v>
      </c>
      <c r="AB423" s="1107" t="s">
        <v>1854</v>
      </c>
      <c r="AC423" s="1107" t="s">
        <v>1854</v>
      </c>
      <c r="AD423" s="1107" t="s">
        <v>1854</v>
      </c>
      <c r="AE423" s="1107">
        <v>1</v>
      </c>
      <c r="AF423" s="1107" t="s">
        <v>1854</v>
      </c>
      <c r="AG423" s="1107" t="s">
        <v>1854</v>
      </c>
      <c r="AH423" s="1107" t="s">
        <v>1854</v>
      </c>
      <c r="AI423" s="1108">
        <f t="shared" si="6"/>
        <v>1</v>
      </c>
      <c r="AJ423" s="1109" t="s">
        <v>963</v>
      </c>
      <c r="AK423" s="1109" t="s">
        <v>1854</v>
      </c>
      <c r="AL423" s="1109" t="s">
        <v>1854</v>
      </c>
      <c r="AM423" s="1110" t="s">
        <v>2030</v>
      </c>
      <c r="AN423" s="1021" t="s">
        <v>269</v>
      </c>
      <c r="AO423" s="1021" t="s">
        <v>1061</v>
      </c>
      <c r="AP423" s="1278">
        <v>0</v>
      </c>
      <c r="AQ423" s="1079" t="s">
        <v>966</v>
      </c>
      <c r="AR423" s="1112" t="s">
        <v>1854</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999</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3613</v>
      </c>
      <c r="V424" s="1102" t="s">
        <v>3614</v>
      </c>
      <c r="W424" s="1102" t="s">
        <v>1801</v>
      </c>
      <c r="X424" s="1103" t="s">
        <v>3615</v>
      </c>
      <c r="Y424" s="1104" t="s">
        <v>691</v>
      </c>
      <c r="Z424" s="1105" t="s">
        <v>3616</v>
      </c>
      <c r="AA424" s="1106" t="s">
        <v>1854</v>
      </c>
      <c r="AB424" s="1107" t="s">
        <v>1854</v>
      </c>
      <c r="AC424" s="1107">
        <v>1</v>
      </c>
      <c r="AD424" s="1107" t="s">
        <v>1854</v>
      </c>
      <c r="AE424" s="1107" t="s">
        <v>1854</v>
      </c>
      <c r="AF424" s="1107" t="s">
        <v>1854</v>
      </c>
      <c r="AG424" s="1107" t="s">
        <v>1854</v>
      </c>
      <c r="AH424" s="1107" t="s">
        <v>1854</v>
      </c>
      <c r="AI424" s="1108">
        <f t="shared" si="6"/>
        <v>1</v>
      </c>
      <c r="AJ424" s="1109" t="s">
        <v>983</v>
      </c>
      <c r="AK424" s="1109" t="s">
        <v>964</v>
      </c>
      <c r="AL424" s="1109" t="s">
        <v>965</v>
      </c>
      <c r="AM424" s="1110" t="s">
        <v>691</v>
      </c>
      <c r="AN424" s="1021" t="s">
        <v>2090</v>
      </c>
      <c r="AO424" s="1021" t="s">
        <v>4714</v>
      </c>
      <c r="AP424" s="1311">
        <v>2</v>
      </c>
      <c r="AQ424" s="1079" t="s">
        <v>977</v>
      </c>
      <c r="AR424" s="1112" t="s">
        <v>691</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961</v>
      </c>
      <c r="CE424" s="1122" t="s">
        <v>961</v>
      </c>
      <c r="CF424" s="1122" t="s">
        <v>961</v>
      </c>
      <c r="CG424" s="1122" t="s">
        <v>961</v>
      </c>
      <c r="CH424" s="1123" t="s">
        <v>961</v>
      </c>
      <c r="CI424" s="1078" t="s">
        <v>1854</v>
      </c>
      <c r="CJ424" s="1079" t="s">
        <v>1854</v>
      </c>
      <c r="CK424" s="1079" t="s">
        <v>1854</v>
      </c>
      <c r="CL424" s="1079" t="s">
        <v>1854</v>
      </c>
      <c r="CM424" s="1120" t="s">
        <v>1854</v>
      </c>
      <c r="CN424" s="1078" t="s">
        <v>1854</v>
      </c>
      <c r="CO424" s="1079" t="s">
        <v>1854</v>
      </c>
      <c r="CP424" s="1079" t="s">
        <v>1854</v>
      </c>
      <c r="CQ424" s="1079" t="s">
        <v>1854</v>
      </c>
      <c r="CR424" s="1120" t="s">
        <v>1854</v>
      </c>
      <c r="CS424" s="1078" t="s">
        <v>1854</v>
      </c>
      <c r="CT424" s="1079" t="s">
        <v>1854</v>
      </c>
      <c r="CU424" s="1079" t="s">
        <v>1854</v>
      </c>
      <c r="CV424" s="1079" t="s">
        <v>1854</v>
      </c>
      <c r="CW424" s="1120" t="s">
        <v>1854</v>
      </c>
      <c r="CX424" s="1078" t="s">
        <v>1854</v>
      </c>
      <c r="CY424" s="1079" t="s">
        <v>1854</v>
      </c>
      <c r="CZ424" s="1079" t="s">
        <v>1854</v>
      </c>
      <c r="DA424" s="1079" t="s">
        <v>1854</v>
      </c>
      <c r="DB424" s="1120" t="s">
        <v>1854</v>
      </c>
      <c r="DC424" s="1079" t="s">
        <v>1854</v>
      </c>
      <c r="DD424" s="1079" t="s">
        <v>1854</v>
      </c>
      <c r="DE424" s="1079" t="s">
        <v>1854</v>
      </c>
      <c r="DF424" s="1079" t="s">
        <v>1854</v>
      </c>
      <c r="DG424" s="1120" t="s">
        <v>1854</v>
      </c>
      <c r="DH424" s="1078" t="s">
        <v>1854</v>
      </c>
      <c r="DI424" s="1079" t="s">
        <v>1854</v>
      </c>
      <c r="DJ424" s="1079" t="s">
        <v>1854</v>
      </c>
      <c r="DK424" s="1079" t="s">
        <v>1854</v>
      </c>
      <c r="DL424" s="1120" t="s">
        <v>1854</v>
      </c>
      <c r="DM424" s="1124">
        <v>-0.115</v>
      </c>
      <c r="DN424" s="1125" t="s">
        <v>1854</v>
      </c>
      <c r="DO424" s="1125" t="s">
        <v>1854</v>
      </c>
      <c r="DP424" s="1126" t="s">
        <v>1854</v>
      </c>
      <c r="DQ424" s="1125" t="s">
        <v>1854</v>
      </c>
      <c r="DR424" s="1125" t="s">
        <v>1854</v>
      </c>
      <c r="DS424" s="1125" t="s">
        <v>1854</v>
      </c>
      <c r="DT424" s="1126" t="s">
        <v>1854</v>
      </c>
      <c r="DU424" s="1122" t="s">
        <v>1854</v>
      </c>
      <c r="DV424" s="1127">
        <v>1</v>
      </c>
      <c r="DW424" s="1128" t="s">
        <v>1854</v>
      </c>
    </row>
    <row r="425" spans="1:127" s="399" customFormat="1" ht="15.75" customHeight="1">
      <c r="A425" s="1100" t="s">
        <v>999</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3618</v>
      </c>
      <c r="V425" s="1102" t="s">
        <v>3614</v>
      </c>
      <c r="W425" s="1102" t="s">
        <v>1801</v>
      </c>
      <c r="X425" s="1103" t="s">
        <v>3619</v>
      </c>
      <c r="Y425" s="1104" t="s">
        <v>3620</v>
      </c>
      <c r="Z425" s="1105" t="s">
        <v>3621</v>
      </c>
      <c r="AA425" s="1106" t="s">
        <v>1854</v>
      </c>
      <c r="AB425" s="1107">
        <v>1</v>
      </c>
      <c r="AC425" s="1107" t="s">
        <v>1854</v>
      </c>
      <c r="AD425" s="1107" t="s">
        <v>1854</v>
      </c>
      <c r="AE425" s="1107" t="s">
        <v>1854</v>
      </c>
      <c r="AF425" s="1107" t="s">
        <v>1854</v>
      </c>
      <c r="AG425" s="1107" t="s">
        <v>1854</v>
      </c>
      <c r="AH425" s="1107" t="s">
        <v>1854</v>
      </c>
      <c r="AI425" s="1108">
        <f t="shared" si="6"/>
        <v>1</v>
      </c>
      <c r="AJ425" s="1109" t="s">
        <v>983</v>
      </c>
      <c r="AK425" s="1109" t="s">
        <v>964</v>
      </c>
      <c r="AL425" s="1109" t="s">
        <v>965</v>
      </c>
      <c r="AM425" s="1110" t="s">
        <v>691</v>
      </c>
      <c r="AN425" s="1021" t="s">
        <v>4773</v>
      </c>
      <c r="AO425" s="1021" t="s">
        <v>387</v>
      </c>
      <c r="AP425" s="1278">
        <v>0</v>
      </c>
      <c r="AQ425" s="1079" t="s">
        <v>977</v>
      </c>
      <c r="AR425" s="1112" t="s">
        <v>1854</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999</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3622</v>
      </c>
      <c r="V426" s="1102" t="s">
        <v>3614</v>
      </c>
      <c r="W426" s="1102" t="s">
        <v>1819</v>
      </c>
      <c r="X426" s="1103" t="s">
        <v>3623</v>
      </c>
      <c r="Y426" s="1104" t="s">
        <v>3624</v>
      </c>
      <c r="Z426" s="1105" t="s">
        <v>3625</v>
      </c>
      <c r="AA426" s="1106" t="s">
        <v>1854</v>
      </c>
      <c r="AB426" s="1107" t="s">
        <v>1854</v>
      </c>
      <c r="AC426" s="1107">
        <v>1</v>
      </c>
      <c r="AD426" s="1107" t="s">
        <v>1854</v>
      </c>
      <c r="AE426" s="1107" t="s">
        <v>1854</v>
      </c>
      <c r="AF426" s="1107" t="s">
        <v>1854</v>
      </c>
      <c r="AG426" s="1107" t="s">
        <v>1854</v>
      </c>
      <c r="AH426" s="1107" t="s">
        <v>1854</v>
      </c>
      <c r="AI426" s="1108">
        <f t="shared" si="6"/>
        <v>1</v>
      </c>
      <c r="AJ426" s="1109" t="s">
        <v>963</v>
      </c>
      <c r="AK426" s="1109" t="s">
        <v>1854</v>
      </c>
      <c r="AL426" s="1109" t="s">
        <v>1854</v>
      </c>
      <c r="AM426" s="1110" t="s">
        <v>2202</v>
      </c>
      <c r="AN426" s="1021" t="s">
        <v>4773</v>
      </c>
      <c r="AO426" s="1021" t="s">
        <v>387</v>
      </c>
      <c r="AP426" s="1278">
        <v>0</v>
      </c>
      <c r="AQ426" s="1079" t="s">
        <v>977</v>
      </c>
      <c r="AR426" s="1112" t="s">
        <v>1854</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999</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3626</v>
      </c>
      <c r="V427" s="1102" t="s">
        <v>3614</v>
      </c>
      <c r="W427" s="1102" t="s">
        <v>1819</v>
      </c>
      <c r="X427" s="1103" t="s">
        <v>3627</v>
      </c>
      <c r="Y427" s="1104" t="s">
        <v>3628</v>
      </c>
      <c r="Z427" s="1105" t="s">
        <v>3629</v>
      </c>
      <c r="AA427" s="1106">
        <v>0.65</v>
      </c>
      <c r="AB427" s="1107">
        <v>0.35</v>
      </c>
      <c r="AC427" s="1107" t="s">
        <v>1854</v>
      </c>
      <c r="AD427" s="1107" t="s">
        <v>1854</v>
      </c>
      <c r="AE427" s="1107" t="s">
        <v>1854</v>
      </c>
      <c r="AF427" s="1107" t="s">
        <v>1854</v>
      </c>
      <c r="AG427" s="1107" t="s">
        <v>1854</v>
      </c>
      <c r="AH427" s="1107" t="s">
        <v>1854</v>
      </c>
      <c r="AI427" s="1108">
        <f t="shared" si="6"/>
        <v>1</v>
      </c>
      <c r="AJ427" s="1109" t="s">
        <v>963</v>
      </c>
      <c r="AK427" s="1109" t="s">
        <v>1854</v>
      </c>
      <c r="AL427" s="1109" t="s">
        <v>1854</v>
      </c>
      <c r="AM427" s="1110" t="s">
        <v>2202</v>
      </c>
      <c r="AN427" s="1021" t="s">
        <v>4773</v>
      </c>
      <c r="AO427" s="1021" t="s">
        <v>387</v>
      </c>
      <c r="AP427" s="1278">
        <v>0</v>
      </c>
      <c r="AQ427" s="1079" t="s">
        <v>966</v>
      </c>
      <c r="AR427" s="1112" t="s">
        <v>1854</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999</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3630</v>
      </c>
      <c r="V428" s="1102" t="s">
        <v>3614</v>
      </c>
      <c r="W428" s="1102" t="s">
        <v>1819</v>
      </c>
      <c r="X428" s="1103" t="s">
        <v>3631</v>
      </c>
      <c r="Y428" s="1104" t="s">
        <v>3632</v>
      </c>
      <c r="Z428" s="1105" t="s">
        <v>3633</v>
      </c>
      <c r="AA428" s="1106">
        <v>0.45</v>
      </c>
      <c r="AB428" s="1107">
        <v>0.55000000000000004</v>
      </c>
      <c r="AC428" s="1107" t="s">
        <v>1854</v>
      </c>
      <c r="AD428" s="1107" t="s">
        <v>1854</v>
      </c>
      <c r="AE428" s="1107" t="s">
        <v>1854</v>
      </c>
      <c r="AF428" s="1107" t="s">
        <v>1854</v>
      </c>
      <c r="AG428" s="1107" t="s">
        <v>1854</v>
      </c>
      <c r="AH428" s="1107" t="s">
        <v>1854</v>
      </c>
      <c r="AI428" s="1108">
        <f t="shared" si="6"/>
        <v>1</v>
      </c>
      <c r="AJ428" s="1109" t="s">
        <v>986</v>
      </c>
      <c r="AK428" s="1109" t="s">
        <v>975</v>
      </c>
      <c r="AL428" s="1109" t="s">
        <v>976</v>
      </c>
      <c r="AM428" s="1110" t="s">
        <v>1879</v>
      </c>
      <c r="AN428" s="1021" t="s">
        <v>1020</v>
      </c>
      <c r="AO428" s="1021" t="s">
        <v>3278</v>
      </c>
      <c r="AP428" s="1278">
        <v>0</v>
      </c>
      <c r="AQ428" s="1079" t="s">
        <v>966</v>
      </c>
      <c r="AR428" s="1112" t="s">
        <v>1854</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999</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3634</v>
      </c>
      <c r="V429" s="1102" t="s">
        <v>3614</v>
      </c>
      <c r="W429" s="1102" t="s">
        <v>1819</v>
      </c>
      <c r="X429" s="1103" t="s">
        <v>3635</v>
      </c>
      <c r="Y429" s="1104" t="s">
        <v>3636</v>
      </c>
      <c r="Z429" s="1105" t="s">
        <v>3637</v>
      </c>
      <c r="AA429" s="1106">
        <v>0.15</v>
      </c>
      <c r="AB429" s="1107" t="s">
        <v>1854</v>
      </c>
      <c r="AC429" s="1107">
        <v>0.85</v>
      </c>
      <c r="AD429" s="1107" t="s">
        <v>1854</v>
      </c>
      <c r="AE429" s="1107" t="s">
        <v>1854</v>
      </c>
      <c r="AF429" s="1107" t="s">
        <v>1854</v>
      </c>
      <c r="AG429" s="1107" t="s">
        <v>1854</v>
      </c>
      <c r="AH429" s="1107" t="s">
        <v>1854</v>
      </c>
      <c r="AI429" s="1108">
        <f t="shared" si="6"/>
        <v>1</v>
      </c>
      <c r="AJ429" s="1109" t="s">
        <v>983</v>
      </c>
      <c r="AK429" s="1109" t="s">
        <v>964</v>
      </c>
      <c r="AL429" s="1109" t="s">
        <v>965</v>
      </c>
      <c r="AM429" s="1110" t="s">
        <v>2019</v>
      </c>
      <c r="AN429" s="1021" t="s">
        <v>4773</v>
      </c>
      <c r="AO429" s="1021" t="s">
        <v>387</v>
      </c>
      <c r="AP429" s="1278">
        <v>0</v>
      </c>
      <c r="AQ429" s="1079" t="s">
        <v>966</v>
      </c>
      <c r="AR429" s="1112" t="s">
        <v>1854</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999</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3638</v>
      </c>
      <c r="V430" s="1102" t="s">
        <v>3639</v>
      </c>
      <c r="W430" s="1102" t="s">
        <v>1808</v>
      </c>
      <c r="X430" s="1103" t="s">
        <v>3640</v>
      </c>
      <c r="Y430" s="1104" t="s">
        <v>3641</v>
      </c>
      <c r="Z430" s="1105" t="s">
        <v>3642</v>
      </c>
      <c r="AA430" s="1106" t="s">
        <v>1854</v>
      </c>
      <c r="AB430" s="1107" t="s">
        <v>1854</v>
      </c>
      <c r="AC430" s="1107">
        <v>1</v>
      </c>
      <c r="AD430" s="1107" t="s">
        <v>1854</v>
      </c>
      <c r="AE430" s="1107" t="s">
        <v>1854</v>
      </c>
      <c r="AF430" s="1107" t="s">
        <v>1854</v>
      </c>
      <c r="AG430" s="1107" t="s">
        <v>1854</v>
      </c>
      <c r="AH430" s="1107" t="s">
        <v>1854</v>
      </c>
      <c r="AI430" s="1108">
        <f t="shared" si="6"/>
        <v>1</v>
      </c>
      <c r="AJ430" s="1109" t="s">
        <v>986</v>
      </c>
      <c r="AK430" s="1109" t="s">
        <v>975</v>
      </c>
      <c r="AL430" s="1109" t="s">
        <v>976</v>
      </c>
      <c r="AM430" s="1110" t="s">
        <v>2019</v>
      </c>
      <c r="AN430" s="1021" t="s">
        <v>4773</v>
      </c>
      <c r="AO430" s="1021" t="s">
        <v>387</v>
      </c>
      <c r="AP430" s="1278">
        <v>0</v>
      </c>
      <c r="AQ430" s="1079" t="s">
        <v>966</v>
      </c>
      <c r="AR430" s="1112" t="s">
        <v>1854</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999</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3643</v>
      </c>
      <c r="V431" s="1102" t="s">
        <v>3639</v>
      </c>
      <c r="W431" s="1102" t="s">
        <v>1819</v>
      </c>
      <c r="X431" s="1103" t="s">
        <v>3644</v>
      </c>
      <c r="Y431" s="1104" t="s">
        <v>2804</v>
      </c>
      <c r="Z431" s="1105" t="s">
        <v>3645</v>
      </c>
      <c r="AA431" s="1106">
        <v>1</v>
      </c>
      <c r="AB431" s="1107" t="s">
        <v>1854</v>
      </c>
      <c r="AC431" s="1107" t="s">
        <v>1854</v>
      </c>
      <c r="AD431" s="1107" t="s">
        <v>1854</v>
      </c>
      <c r="AE431" s="1107" t="s">
        <v>1854</v>
      </c>
      <c r="AF431" s="1107" t="s">
        <v>1854</v>
      </c>
      <c r="AG431" s="1107" t="s">
        <v>1854</v>
      </c>
      <c r="AH431" s="1107" t="s">
        <v>1854</v>
      </c>
      <c r="AI431" s="1108">
        <f t="shared" si="6"/>
        <v>1</v>
      </c>
      <c r="AJ431" s="1109" t="s">
        <v>986</v>
      </c>
      <c r="AK431" s="1109" t="s">
        <v>964</v>
      </c>
      <c r="AL431" s="1109" t="s">
        <v>965</v>
      </c>
      <c r="AM431" s="1110" t="s">
        <v>1891</v>
      </c>
      <c r="AN431" s="1021" t="s">
        <v>4773</v>
      </c>
      <c r="AO431" s="1021" t="s">
        <v>3646</v>
      </c>
      <c r="AP431" s="1278">
        <v>0</v>
      </c>
      <c r="AQ431" s="1079" t="s">
        <v>966</v>
      </c>
      <c r="AR431" s="1112" t="s">
        <v>1854</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999</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3647</v>
      </c>
      <c r="V432" s="1102" t="s">
        <v>3648</v>
      </c>
      <c r="W432" s="1102" t="s">
        <v>1819</v>
      </c>
      <c r="X432" s="1103" t="s">
        <v>3649</v>
      </c>
      <c r="Y432" s="1104" t="s">
        <v>4776</v>
      </c>
      <c r="Z432" s="1105" t="s">
        <v>3651</v>
      </c>
      <c r="AA432" s="1106" t="s">
        <v>1854</v>
      </c>
      <c r="AB432" s="1107" t="s">
        <v>1854</v>
      </c>
      <c r="AC432" s="1107" t="s">
        <v>1854</v>
      </c>
      <c r="AD432" s="1107" t="s">
        <v>1854</v>
      </c>
      <c r="AE432" s="1107">
        <v>1</v>
      </c>
      <c r="AF432" s="1107" t="s">
        <v>1854</v>
      </c>
      <c r="AG432" s="1107" t="s">
        <v>1854</v>
      </c>
      <c r="AH432" s="1107" t="s">
        <v>1854</v>
      </c>
      <c r="AI432" s="1108">
        <f t="shared" si="6"/>
        <v>1</v>
      </c>
      <c r="AJ432" s="1109" t="s">
        <v>963</v>
      </c>
      <c r="AK432" s="1109" t="s">
        <v>1854</v>
      </c>
      <c r="AL432" s="1109" t="s">
        <v>1854</v>
      </c>
      <c r="AM432" s="1110" t="s">
        <v>1873</v>
      </c>
      <c r="AN432" s="1021" t="s">
        <v>4773</v>
      </c>
      <c r="AO432" s="1021" t="s">
        <v>387</v>
      </c>
      <c r="AP432" s="1311">
        <v>0</v>
      </c>
      <c r="AQ432" s="1079" t="s">
        <v>966</v>
      </c>
      <c r="AR432" s="1112" t="s">
        <v>1854</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999</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3652</v>
      </c>
      <c r="V433" s="1102" t="s">
        <v>3648</v>
      </c>
      <c r="W433" s="1102" t="s">
        <v>1801</v>
      </c>
      <c r="X433" s="1103" t="s">
        <v>3653</v>
      </c>
      <c r="Y433" s="1104" t="s">
        <v>3654</v>
      </c>
      <c r="Z433" s="1105" t="s">
        <v>3655</v>
      </c>
      <c r="AA433" s="1106" t="s">
        <v>1854</v>
      </c>
      <c r="AB433" s="1107" t="s">
        <v>1854</v>
      </c>
      <c r="AC433" s="1107" t="s">
        <v>1854</v>
      </c>
      <c r="AD433" s="1107" t="s">
        <v>1854</v>
      </c>
      <c r="AE433" s="1107">
        <v>1</v>
      </c>
      <c r="AF433" s="1107" t="s">
        <v>1854</v>
      </c>
      <c r="AG433" s="1107" t="s">
        <v>1854</v>
      </c>
      <c r="AH433" s="1107" t="s">
        <v>1854</v>
      </c>
      <c r="AI433" s="1108">
        <f t="shared" si="6"/>
        <v>1</v>
      </c>
      <c r="AJ433" s="1109" t="s">
        <v>963</v>
      </c>
      <c r="AK433" s="1109" t="s">
        <v>1854</v>
      </c>
      <c r="AL433" s="1109" t="s">
        <v>1854</v>
      </c>
      <c r="AM433" s="1110" t="s">
        <v>2030</v>
      </c>
      <c r="AN433" s="1021" t="s">
        <v>4773</v>
      </c>
      <c r="AO433" s="1021" t="s">
        <v>387</v>
      </c>
      <c r="AP433" s="1278">
        <v>0</v>
      </c>
      <c r="AQ433" s="1079" t="s">
        <v>966</v>
      </c>
      <c r="AR433" s="1112" t="s">
        <v>1854</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999</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3656</v>
      </c>
      <c r="V434" s="1102" t="s">
        <v>3648</v>
      </c>
      <c r="W434" s="1102" t="s">
        <v>1819</v>
      </c>
      <c r="X434" s="1103" t="s">
        <v>3657</v>
      </c>
      <c r="Y434" s="1104" t="s">
        <v>3658</v>
      </c>
      <c r="Z434" s="1105" t="s">
        <v>3659</v>
      </c>
      <c r="AA434" s="1106" t="s">
        <v>1854</v>
      </c>
      <c r="AB434" s="1107" t="s">
        <v>1854</v>
      </c>
      <c r="AC434" s="1107" t="s">
        <v>1854</v>
      </c>
      <c r="AD434" s="1107" t="s">
        <v>1854</v>
      </c>
      <c r="AE434" s="1107">
        <v>1</v>
      </c>
      <c r="AF434" s="1107" t="s">
        <v>1854</v>
      </c>
      <c r="AG434" s="1107" t="s">
        <v>1854</v>
      </c>
      <c r="AH434" s="1107" t="s">
        <v>1854</v>
      </c>
      <c r="AI434" s="1108">
        <f t="shared" si="6"/>
        <v>1</v>
      </c>
      <c r="AJ434" s="1109" t="s">
        <v>963</v>
      </c>
      <c r="AK434" s="1109" t="s">
        <v>1854</v>
      </c>
      <c r="AL434" s="1109" t="s">
        <v>1854</v>
      </c>
      <c r="AM434" s="1110" t="s">
        <v>2030</v>
      </c>
      <c r="AN434" s="1021" t="s">
        <v>269</v>
      </c>
      <c r="AO434" s="1021" t="s">
        <v>1061</v>
      </c>
      <c r="AP434" s="1278">
        <v>2</v>
      </c>
      <c r="AQ434" s="1079" t="s">
        <v>977</v>
      </c>
      <c r="AR434" s="1112" t="s">
        <v>1854</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999</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3660</v>
      </c>
      <c r="V435" s="1102" t="s">
        <v>3648</v>
      </c>
      <c r="W435" s="1102" t="s">
        <v>1819</v>
      </c>
      <c r="X435" s="1103" t="s">
        <v>3661</v>
      </c>
      <c r="Y435" s="1104" t="s">
        <v>3662</v>
      </c>
      <c r="Z435" s="1105" t="s">
        <v>3663</v>
      </c>
      <c r="AA435" s="1106" t="s">
        <v>1854</v>
      </c>
      <c r="AB435" s="1107" t="s">
        <v>1854</v>
      </c>
      <c r="AC435" s="1107" t="s">
        <v>1854</v>
      </c>
      <c r="AD435" s="1107" t="s">
        <v>1854</v>
      </c>
      <c r="AE435" s="1107">
        <v>1</v>
      </c>
      <c r="AF435" s="1107" t="s">
        <v>1854</v>
      </c>
      <c r="AG435" s="1107" t="s">
        <v>1854</v>
      </c>
      <c r="AH435" s="1107" t="s">
        <v>1854</v>
      </c>
      <c r="AI435" s="1108">
        <f t="shared" si="6"/>
        <v>1</v>
      </c>
      <c r="AJ435" s="1109" t="s">
        <v>963</v>
      </c>
      <c r="AK435" s="1109" t="s">
        <v>1854</v>
      </c>
      <c r="AL435" s="1109" t="s">
        <v>1854</v>
      </c>
      <c r="AM435" s="1110" t="s">
        <v>2030</v>
      </c>
      <c r="AN435" s="1021" t="s">
        <v>269</v>
      </c>
      <c r="AO435" s="1021" t="s">
        <v>1061</v>
      </c>
      <c r="AP435" s="1278">
        <v>1</v>
      </c>
      <c r="AQ435" s="1079" t="s">
        <v>966</v>
      </c>
      <c r="AR435" s="1112" t="s">
        <v>1854</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999</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3664</v>
      </c>
      <c r="V436" s="1102" t="s">
        <v>3492</v>
      </c>
      <c r="W436" s="1102" t="s">
        <v>1819</v>
      </c>
      <c r="X436" s="1103" t="s">
        <v>3665</v>
      </c>
      <c r="Y436" s="1104" t="s">
        <v>3666</v>
      </c>
      <c r="Z436" s="1105" t="s">
        <v>3667</v>
      </c>
      <c r="AA436" s="1106" t="s">
        <v>1854</v>
      </c>
      <c r="AB436" s="1107">
        <v>1</v>
      </c>
      <c r="AC436" s="1107" t="s">
        <v>1854</v>
      </c>
      <c r="AD436" s="1107" t="s">
        <v>1854</v>
      </c>
      <c r="AE436" s="1107" t="s">
        <v>1854</v>
      </c>
      <c r="AF436" s="1107" t="s">
        <v>1854</v>
      </c>
      <c r="AG436" s="1107" t="s">
        <v>1854</v>
      </c>
      <c r="AH436" s="1107" t="s">
        <v>1854</v>
      </c>
      <c r="AI436" s="1108">
        <f t="shared" si="6"/>
        <v>1</v>
      </c>
      <c r="AJ436" s="1109" t="s">
        <v>983</v>
      </c>
      <c r="AK436" s="1109" t="s">
        <v>964</v>
      </c>
      <c r="AL436" s="1109" t="s">
        <v>4769</v>
      </c>
      <c r="AM436" s="1110" t="s">
        <v>1838</v>
      </c>
      <c r="AN436" s="1021" t="s">
        <v>1030</v>
      </c>
      <c r="AO436" s="1021" t="s">
        <v>3667</v>
      </c>
      <c r="AP436" s="1278">
        <v>0</v>
      </c>
      <c r="AQ436" s="1079" t="s">
        <v>1030</v>
      </c>
      <c r="AR436" s="1112" t="s">
        <v>1854</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999</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3668</v>
      </c>
      <c r="V437" s="1102" t="s">
        <v>3492</v>
      </c>
      <c r="W437" s="1102" t="s">
        <v>1819</v>
      </c>
      <c r="X437" s="1103" t="s">
        <v>3669</v>
      </c>
      <c r="Y437" s="1104" t="s">
        <v>3670</v>
      </c>
      <c r="Z437" s="1105" t="s">
        <v>3671</v>
      </c>
      <c r="AA437" s="1106" t="s">
        <v>1854</v>
      </c>
      <c r="AB437" s="1107">
        <v>1</v>
      </c>
      <c r="AC437" s="1107" t="s">
        <v>1854</v>
      </c>
      <c r="AD437" s="1107" t="s">
        <v>1854</v>
      </c>
      <c r="AE437" s="1107" t="s">
        <v>1854</v>
      </c>
      <c r="AF437" s="1107" t="s">
        <v>1854</v>
      </c>
      <c r="AG437" s="1107" t="s">
        <v>1854</v>
      </c>
      <c r="AH437" s="1107" t="s">
        <v>1854</v>
      </c>
      <c r="AI437" s="1108">
        <f t="shared" si="6"/>
        <v>1</v>
      </c>
      <c r="AJ437" s="1109" t="s">
        <v>983</v>
      </c>
      <c r="AK437" s="1109" t="s">
        <v>964</v>
      </c>
      <c r="AL437" s="1109" t="s">
        <v>4769</v>
      </c>
      <c r="AM437" s="1110" t="s">
        <v>1838</v>
      </c>
      <c r="AN437" s="1021" t="s">
        <v>1030</v>
      </c>
      <c r="AO437" s="1021" t="s">
        <v>3671</v>
      </c>
      <c r="AP437" s="1278">
        <v>0</v>
      </c>
      <c r="AQ437" s="1079" t="s">
        <v>1030</v>
      </c>
      <c r="AR437" s="1112" t="s">
        <v>1854</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999</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3672</v>
      </c>
      <c r="V438" s="1102" t="s">
        <v>1822</v>
      </c>
      <c r="W438" s="1102" t="s">
        <v>1819</v>
      </c>
      <c r="X438" s="1103" t="s">
        <v>3673</v>
      </c>
      <c r="Y438" s="1104" t="s">
        <v>3674</v>
      </c>
      <c r="Z438" s="1105" t="s">
        <v>3675</v>
      </c>
      <c r="AA438" s="1106" t="s">
        <v>1854</v>
      </c>
      <c r="AB438" s="1107">
        <v>0.7</v>
      </c>
      <c r="AC438" s="1107">
        <v>0.3</v>
      </c>
      <c r="AD438" s="1107" t="s">
        <v>1854</v>
      </c>
      <c r="AE438" s="1107" t="s">
        <v>1854</v>
      </c>
      <c r="AF438" s="1107" t="s">
        <v>1854</v>
      </c>
      <c r="AG438" s="1107" t="s">
        <v>1854</v>
      </c>
      <c r="AH438" s="1107" t="s">
        <v>1854</v>
      </c>
      <c r="AI438" s="1108">
        <f t="shared" si="6"/>
        <v>1</v>
      </c>
      <c r="AJ438" s="1109" t="s">
        <v>983</v>
      </c>
      <c r="AK438" s="1109" t="s">
        <v>964</v>
      </c>
      <c r="AL438" s="1109" t="s">
        <v>965</v>
      </c>
      <c r="AM438" s="1110" t="s">
        <v>1822</v>
      </c>
      <c r="AN438" s="1021" t="s">
        <v>1030</v>
      </c>
      <c r="AO438" s="1021" t="s">
        <v>3675</v>
      </c>
      <c r="AP438" s="1278">
        <v>0</v>
      </c>
      <c r="AQ438" s="1079" t="s">
        <v>1030</v>
      </c>
      <c r="AR438" s="1112" t="s">
        <v>1854</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1003</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3677</v>
      </c>
      <c r="V439" s="1102" t="s">
        <v>3678</v>
      </c>
      <c r="W439" s="1102" t="s">
        <v>1819</v>
      </c>
      <c r="X439" s="1103" t="s">
        <v>3679</v>
      </c>
      <c r="Y439" s="1104" t="s">
        <v>1843</v>
      </c>
      <c r="Z439" s="1105" t="s">
        <v>3680</v>
      </c>
      <c r="AA439" s="1106" t="s">
        <v>1854</v>
      </c>
      <c r="AB439" s="1107" t="s">
        <v>1854</v>
      </c>
      <c r="AC439" s="1107" t="s">
        <v>1854</v>
      </c>
      <c r="AD439" s="1107" t="s">
        <v>1854</v>
      </c>
      <c r="AE439" s="1107">
        <v>1</v>
      </c>
      <c r="AF439" s="1107" t="s">
        <v>1854</v>
      </c>
      <c r="AG439" s="1107" t="s">
        <v>1854</v>
      </c>
      <c r="AH439" s="1107" t="s">
        <v>1854</v>
      </c>
      <c r="AI439" s="1108">
        <f t="shared" si="6"/>
        <v>1</v>
      </c>
      <c r="AJ439" s="1109" t="s">
        <v>986</v>
      </c>
      <c r="AK439" s="1109" t="s">
        <v>964</v>
      </c>
      <c r="AL439" s="1109" t="s">
        <v>965</v>
      </c>
      <c r="AM439" s="1110" t="s">
        <v>1027</v>
      </c>
      <c r="AN439" s="1021" t="s">
        <v>1039</v>
      </c>
      <c r="AO439" s="1021" t="s">
        <v>1951</v>
      </c>
      <c r="AP439" s="1337">
        <v>2</v>
      </c>
      <c r="AQ439" s="1079" t="s">
        <v>966</v>
      </c>
      <c r="AR439" s="1112" t="s">
        <v>1843</v>
      </c>
      <c r="AS439" s="1113"/>
      <c r="AT439" s="1103"/>
      <c r="AU439" s="1103"/>
      <c r="AV439" s="1103"/>
      <c r="AW439" s="1114"/>
      <c r="AX439" s="1115"/>
      <c r="AY439" s="1078"/>
      <c r="AZ439" s="1079"/>
      <c r="BA439" s="1079"/>
      <c r="BB439" s="1079"/>
      <c r="BC439" s="1079"/>
      <c r="BD439" s="1079"/>
      <c r="BE439" s="1079"/>
      <c r="BF439" s="1079"/>
      <c r="BG439" s="1079"/>
      <c r="BH439" s="1079"/>
      <c r="BI439" s="1078" t="s">
        <v>1854</v>
      </c>
      <c r="BJ439" s="1079" t="s">
        <v>1854</v>
      </c>
      <c r="BK439" s="1079" t="s">
        <v>1854</v>
      </c>
      <c r="BL439" s="1079" t="s">
        <v>1854</v>
      </c>
      <c r="BM439" s="1079" t="s">
        <v>1854</v>
      </c>
      <c r="BN439" s="1078"/>
      <c r="BO439" s="1079"/>
      <c r="BP439" s="1079"/>
      <c r="BQ439" s="1079"/>
      <c r="BR439" s="1079"/>
      <c r="BS439" s="1118"/>
      <c r="BT439" s="1079"/>
      <c r="BU439" s="1079"/>
      <c r="BV439" s="1079"/>
      <c r="BW439" s="1119"/>
      <c r="BX439" s="1118"/>
      <c r="BY439" s="1079"/>
      <c r="BZ439" s="1079"/>
      <c r="CA439" s="1079"/>
      <c r="CB439" s="1119"/>
      <c r="CC439" s="1120"/>
      <c r="CD439" s="1121" t="s">
        <v>961</v>
      </c>
      <c r="CE439" s="1122" t="s">
        <v>961</v>
      </c>
      <c r="CF439" s="1122" t="s">
        <v>961</v>
      </c>
      <c r="CG439" s="1122" t="s">
        <v>961</v>
      </c>
      <c r="CH439" s="1123" t="s">
        <v>961</v>
      </c>
      <c r="CI439" s="1078" t="s">
        <v>1854</v>
      </c>
      <c r="CJ439" s="1079" t="s">
        <v>1854</v>
      </c>
      <c r="CK439" s="1079" t="s">
        <v>1854</v>
      </c>
      <c r="CL439" s="1079" t="s">
        <v>1854</v>
      </c>
      <c r="CM439" s="1120" t="s">
        <v>1854</v>
      </c>
      <c r="CN439" s="1078" t="s">
        <v>1854</v>
      </c>
      <c r="CO439" s="1079" t="s">
        <v>1854</v>
      </c>
      <c r="CP439" s="1079" t="s">
        <v>1854</v>
      </c>
      <c r="CQ439" s="1079" t="s">
        <v>1854</v>
      </c>
      <c r="CR439" s="1120" t="s">
        <v>1854</v>
      </c>
      <c r="CS439" s="1078" t="s">
        <v>1854</v>
      </c>
      <c r="CT439" s="1079" t="s">
        <v>1854</v>
      </c>
      <c r="CU439" s="1079" t="s">
        <v>1854</v>
      </c>
      <c r="CV439" s="1079" t="s">
        <v>1854</v>
      </c>
      <c r="CW439" s="1120" t="s">
        <v>1854</v>
      </c>
      <c r="CX439" s="1078" t="s">
        <v>1854</v>
      </c>
      <c r="CY439" s="1079" t="s">
        <v>1854</v>
      </c>
      <c r="CZ439" s="1079" t="s">
        <v>1854</v>
      </c>
      <c r="DA439" s="1079" t="s">
        <v>1854</v>
      </c>
      <c r="DB439" s="1120" t="s">
        <v>1854</v>
      </c>
      <c r="DC439" s="1079" t="s">
        <v>1854</v>
      </c>
      <c r="DD439" s="1079" t="s">
        <v>1854</v>
      </c>
      <c r="DE439" s="1079" t="s">
        <v>1854</v>
      </c>
      <c r="DF439" s="1079" t="s">
        <v>1854</v>
      </c>
      <c r="DG439" s="1120" t="s">
        <v>1854</v>
      </c>
      <c r="DH439" s="1078" t="s">
        <v>1854</v>
      </c>
      <c r="DI439" s="1079" t="s">
        <v>1854</v>
      </c>
      <c r="DJ439" s="1079" t="s">
        <v>1854</v>
      </c>
      <c r="DK439" s="1079" t="s">
        <v>1854</v>
      </c>
      <c r="DL439" s="1120" t="s">
        <v>1854</v>
      </c>
      <c r="DM439" s="1124" t="s">
        <v>1854</v>
      </c>
      <c r="DN439" s="1125" t="s">
        <v>1854</v>
      </c>
      <c r="DO439" s="1125" t="s">
        <v>1854</v>
      </c>
      <c r="DP439" s="1126" t="s">
        <v>1854</v>
      </c>
      <c r="DQ439" s="1125" t="s">
        <v>1854</v>
      </c>
      <c r="DR439" s="1125" t="s">
        <v>1854</v>
      </c>
      <c r="DS439" s="1125" t="s">
        <v>1854</v>
      </c>
      <c r="DT439" s="1126" t="s">
        <v>1854</v>
      </c>
      <c r="DU439" s="1122" t="s">
        <v>972</v>
      </c>
      <c r="DV439" s="1127">
        <v>1</v>
      </c>
      <c r="DW439" s="1128" t="s">
        <v>1854</v>
      </c>
    </row>
    <row r="440" spans="1:127" s="399" customFormat="1" ht="15.75" customHeight="1">
      <c r="A440" s="1100" t="s">
        <v>1003</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3682</v>
      </c>
      <c r="V440" s="1102" t="s">
        <v>3678</v>
      </c>
      <c r="W440" s="1102" t="s">
        <v>1819</v>
      </c>
      <c r="X440" s="1103" t="s">
        <v>3683</v>
      </c>
      <c r="Y440" s="1104" t="s">
        <v>2171</v>
      </c>
      <c r="Z440" s="1105" t="s">
        <v>2172</v>
      </c>
      <c r="AA440" s="1106" t="s">
        <v>1854</v>
      </c>
      <c r="AB440" s="1107" t="s">
        <v>1854</v>
      </c>
      <c r="AC440" s="1107" t="s">
        <v>1854</v>
      </c>
      <c r="AD440" s="1107" t="s">
        <v>1854</v>
      </c>
      <c r="AE440" s="1107" t="s">
        <v>1854</v>
      </c>
      <c r="AF440" s="1107" t="s">
        <v>1854</v>
      </c>
      <c r="AG440" s="1107" t="s">
        <v>1854</v>
      </c>
      <c r="AH440" s="1107" t="s">
        <v>1854</v>
      </c>
      <c r="AI440" s="1108">
        <f t="shared" si="6"/>
        <v>0</v>
      </c>
      <c r="AJ440" s="1109" t="s">
        <v>963</v>
      </c>
      <c r="AK440" s="1109" t="s">
        <v>1854</v>
      </c>
      <c r="AL440" s="1109" t="s">
        <v>1854</v>
      </c>
      <c r="AM440" s="1110" t="s">
        <v>1854</v>
      </c>
      <c r="AN440" s="1021" t="s">
        <v>269</v>
      </c>
      <c r="AO440" s="1021" t="s">
        <v>1854</v>
      </c>
      <c r="AP440" s="1337">
        <v>0</v>
      </c>
      <c r="AQ440" s="1079" t="s">
        <v>966</v>
      </c>
      <c r="AR440" s="1112" t="s">
        <v>1854</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1003</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3684</v>
      </c>
      <c r="V441" s="1102" t="s">
        <v>3678</v>
      </c>
      <c r="W441" s="1102" t="s">
        <v>1819</v>
      </c>
      <c r="X441" s="1103" t="s">
        <v>3685</v>
      </c>
      <c r="Y441" s="1104" t="s">
        <v>1847</v>
      </c>
      <c r="Z441" s="1105" t="s">
        <v>3686</v>
      </c>
      <c r="AA441" s="1106" t="s">
        <v>1854</v>
      </c>
      <c r="AB441" s="1107">
        <v>0.56000000000000005</v>
      </c>
      <c r="AC441" s="1107">
        <v>0.44</v>
      </c>
      <c r="AD441" s="1107" t="s">
        <v>1854</v>
      </c>
      <c r="AE441" s="1107" t="s">
        <v>1854</v>
      </c>
      <c r="AF441" s="1107" t="s">
        <v>1854</v>
      </c>
      <c r="AG441" s="1107" t="s">
        <v>1854</v>
      </c>
      <c r="AH441" s="1107" t="s">
        <v>1854</v>
      </c>
      <c r="AI441" s="1108">
        <f t="shared" si="6"/>
        <v>1</v>
      </c>
      <c r="AJ441" s="1109" t="s">
        <v>986</v>
      </c>
      <c r="AK441" s="1109" t="s">
        <v>964</v>
      </c>
      <c r="AL441" s="1109" t="s">
        <v>965</v>
      </c>
      <c r="AM441" s="1110" t="s">
        <v>1031</v>
      </c>
      <c r="AN441" s="1021" t="s">
        <v>1039</v>
      </c>
      <c r="AO441" s="1021" t="s">
        <v>418</v>
      </c>
      <c r="AP441" s="1337">
        <v>2</v>
      </c>
      <c r="AQ441" s="1079" t="s">
        <v>966</v>
      </c>
      <c r="AR441" s="1112" t="s">
        <v>1847</v>
      </c>
      <c r="AS441" s="1113"/>
      <c r="AT441" s="1103"/>
      <c r="AU441" s="1103"/>
      <c r="AV441" s="1103"/>
      <c r="AW441" s="1114"/>
      <c r="AX441" s="1115"/>
      <c r="AY441" s="1078"/>
      <c r="AZ441" s="1079"/>
      <c r="BA441" s="1079"/>
      <c r="BB441" s="1079"/>
      <c r="BC441" s="1079"/>
      <c r="BD441" s="1079"/>
      <c r="BE441" s="1079"/>
      <c r="BF441" s="1079"/>
      <c r="BG441" s="1079"/>
      <c r="BH441" s="1079"/>
      <c r="BI441" s="1078" t="s">
        <v>1854</v>
      </c>
      <c r="BJ441" s="1079" t="s">
        <v>1854</v>
      </c>
      <c r="BK441" s="1079" t="s">
        <v>1854</v>
      </c>
      <c r="BL441" s="1079" t="s">
        <v>1854</v>
      </c>
      <c r="BM441" s="1079" t="s">
        <v>1854</v>
      </c>
      <c r="BN441" s="1078"/>
      <c r="BO441" s="1079"/>
      <c r="BP441" s="1079"/>
      <c r="BQ441" s="1079"/>
      <c r="BR441" s="1079"/>
      <c r="BS441" s="1118"/>
      <c r="BT441" s="1079"/>
      <c r="BU441" s="1079"/>
      <c r="BV441" s="1079"/>
      <c r="BW441" s="1119"/>
      <c r="BX441" s="1118"/>
      <c r="BY441" s="1079"/>
      <c r="BZ441" s="1079"/>
      <c r="CA441" s="1079"/>
      <c r="CB441" s="1119"/>
      <c r="CC441" s="1120"/>
      <c r="CD441" s="1121" t="s">
        <v>961</v>
      </c>
      <c r="CE441" s="1122" t="s">
        <v>961</v>
      </c>
      <c r="CF441" s="1122" t="s">
        <v>961</v>
      </c>
      <c r="CG441" s="1122" t="s">
        <v>961</v>
      </c>
      <c r="CH441" s="1123" t="s">
        <v>961</v>
      </c>
      <c r="CI441" s="1078" t="s">
        <v>1854</v>
      </c>
      <c r="CJ441" s="1079" t="s">
        <v>1854</v>
      </c>
      <c r="CK441" s="1079" t="s">
        <v>1854</v>
      </c>
      <c r="CL441" s="1079" t="s">
        <v>1854</v>
      </c>
      <c r="CM441" s="1120" t="s">
        <v>1854</v>
      </c>
      <c r="CN441" s="1078" t="s">
        <v>1854</v>
      </c>
      <c r="CO441" s="1079" t="s">
        <v>1854</v>
      </c>
      <c r="CP441" s="1079" t="s">
        <v>1854</v>
      </c>
      <c r="CQ441" s="1079" t="s">
        <v>1854</v>
      </c>
      <c r="CR441" s="1120" t="s">
        <v>1854</v>
      </c>
      <c r="CS441" s="1078" t="s">
        <v>1854</v>
      </c>
      <c r="CT441" s="1079" t="s">
        <v>1854</v>
      </c>
      <c r="CU441" s="1079" t="s">
        <v>1854</v>
      </c>
      <c r="CV441" s="1079" t="s">
        <v>1854</v>
      </c>
      <c r="CW441" s="1120" t="s">
        <v>1854</v>
      </c>
      <c r="CX441" s="1078" t="s">
        <v>1854</v>
      </c>
      <c r="CY441" s="1079" t="s">
        <v>1854</v>
      </c>
      <c r="CZ441" s="1079" t="s">
        <v>1854</v>
      </c>
      <c r="DA441" s="1079" t="s">
        <v>1854</v>
      </c>
      <c r="DB441" s="1120" t="s">
        <v>1854</v>
      </c>
      <c r="DC441" s="1079" t="s">
        <v>1854</v>
      </c>
      <c r="DD441" s="1079" t="s">
        <v>1854</v>
      </c>
      <c r="DE441" s="1079" t="s">
        <v>1854</v>
      </c>
      <c r="DF441" s="1079" t="s">
        <v>1854</v>
      </c>
      <c r="DG441" s="1120" t="s">
        <v>1854</v>
      </c>
      <c r="DH441" s="1078" t="s">
        <v>1854</v>
      </c>
      <c r="DI441" s="1079" t="s">
        <v>1854</v>
      </c>
      <c r="DJ441" s="1079" t="s">
        <v>1854</v>
      </c>
      <c r="DK441" s="1079" t="s">
        <v>1854</v>
      </c>
      <c r="DL441" s="1120" t="s">
        <v>1854</v>
      </c>
      <c r="DM441" s="1124" t="s">
        <v>1854</v>
      </c>
      <c r="DN441" s="1125" t="s">
        <v>1854</v>
      </c>
      <c r="DO441" s="1125" t="s">
        <v>1854</v>
      </c>
      <c r="DP441" s="1126" t="s">
        <v>1854</v>
      </c>
      <c r="DQ441" s="1125" t="s">
        <v>1854</v>
      </c>
      <c r="DR441" s="1125" t="s">
        <v>1854</v>
      </c>
      <c r="DS441" s="1125" t="s">
        <v>1854</v>
      </c>
      <c r="DT441" s="1126" t="s">
        <v>1854</v>
      </c>
      <c r="DU441" s="1122" t="s">
        <v>972</v>
      </c>
      <c r="DV441" s="1127">
        <v>1</v>
      </c>
      <c r="DW441" s="1128" t="s">
        <v>1854</v>
      </c>
    </row>
    <row r="442" spans="1:127" s="399" customFormat="1" ht="15.75" customHeight="1">
      <c r="A442" s="1100" t="s">
        <v>1003</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3688</v>
      </c>
      <c r="V442" s="1102" t="s">
        <v>3678</v>
      </c>
      <c r="W442" s="1102" t="s">
        <v>1819</v>
      </c>
      <c r="X442" s="1103" t="s">
        <v>3689</v>
      </c>
      <c r="Y442" s="1104" t="s">
        <v>3690</v>
      </c>
      <c r="Z442" s="1105" t="s">
        <v>3691</v>
      </c>
      <c r="AA442" s="1106">
        <v>0.11</v>
      </c>
      <c r="AB442" s="1107">
        <v>0.89</v>
      </c>
      <c r="AC442" s="1107" t="s">
        <v>1854</v>
      </c>
      <c r="AD442" s="1107" t="s">
        <v>1854</v>
      </c>
      <c r="AE442" s="1107" t="s">
        <v>1854</v>
      </c>
      <c r="AF442" s="1107" t="s">
        <v>1854</v>
      </c>
      <c r="AG442" s="1107" t="s">
        <v>1854</v>
      </c>
      <c r="AH442" s="1107" t="s">
        <v>1854</v>
      </c>
      <c r="AI442" s="1108">
        <f t="shared" si="6"/>
        <v>1</v>
      </c>
      <c r="AJ442" s="1109" t="s">
        <v>963</v>
      </c>
      <c r="AK442" s="1109" t="s">
        <v>1854</v>
      </c>
      <c r="AL442" s="1109" t="s">
        <v>1854</v>
      </c>
      <c r="AM442" s="1110" t="s">
        <v>2313</v>
      </c>
      <c r="AN442" s="1021" t="s">
        <v>990</v>
      </c>
      <c r="AO442" s="1021" t="s">
        <v>3692</v>
      </c>
      <c r="AP442" s="1337">
        <v>0</v>
      </c>
      <c r="AQ442" s="1079" t="s">
        <v>966</v>
      </c>
      <c r="AR442" s="1112" t="s">
        <v>1854</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1003</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3693</v>
      </c>
      <c r="V443" s="1102" t="s">
        <v>3694</v>
      </c>
      <c r="W443" s="1102" t="s">
        <v>1801</v>
      </c>
      <c r="X443" s="1103" t="s">
        <v>3695</v>
      </c>
      <c r="Y443" s="1104" t="s">
        <v>154</v>
      </c>
      <c r="Z443" s="1105" t="s">
        <v>3696</v>
      </c>
      <c r="AA443" s="1106" t="s">
        <v>1854</v>
      </c>
      <c r="AB443" s="1107">
        <v>1</v>
      </c>
      <c r="AC443" s="1107" t="s">
        <v>1854</v>
      </c>
      <c r="AD443" s="1107" t="s">
        <v>1854</v>
      </c>
      <c r="AE443" s="1107" t="s">
        <v>1854</v>
      </c>
      <c r="AF443" s="1107" t="s">
        <v>1854</v>
      </c>
      <c r="AG443" s="1107" t="s">
        <v>1854</v>
      </c>
      <c r="AH443" s="1107" t="s">
        <v>1854</v>
      </c>
      <c r="AI443" s="1108">
        <f t="shared" si="6"/>
        <v>1</v>
      </c>
      <c r="AJ443" s="1109" t="s">
        <v>986</v>
      </c>
      <c r="AK443" s="1109" t="s">
        <v>964</v>
      </c>
      <c r="AL443" s="1109" t="s">
        <v>965</v>
      </c>
      <c r="AM443" s="1110" t="s">
        <v>1987</v>
      </c>
      <c r="AN443" s="1021" t="s">
        <v>2090</v>
      </c>
      <c r="AO443" s="1021" t="s">
        <v>4702</v>
      </c>
      <c r="AP443" s="1311">
        <v>1</v>
      </c>
      <c r="AQ443" s="1079" t="s">
        <v>977</v>
      </c>
      <c r="AR443" s="1112" t="s">
        <v>154</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8">
        <v>254.7</v>
      </c>
      <c r="BM443" s="2028">
        <v>249.3</v>
      </c>
      <c r="BN443" s="1078"/>
      <c r="BO443" s="1079"/>
      <c r="BP443" s="1079"/>
      <c r="BQ443" s="1079"/>
      <c r="BR443" s="1079"/>
      <c r="BS443" s="1118"/>
      <c r="BT443" s="1079"/>
      <c r="BU443" s="1079"/>
      <c r="BV443" s="1079"/>
      <c r="BW443" s="1119"/>
      <c r="BX443" s="1118"/>
      <c r="BY443" s="1079"/>
      <c r="BZ443" s="1079"/>
      <c r="CA443" s="1079"/>
      <c r="CB443" s="1119"/>
      <c r="CC443" s="1120"/>
      <c r="CD443" s="1121" t="s">
        <v>961</v>
      </c>
      <c r="CE443" s="1122" t="s">
        <v>961</v>
      </c>
      <c r="CF443" s="1122" t="s">
        <v>961</v>
      </c>
      <c r="CG443" s="1122" t="s">
        <v>961</v>
      </c>
      <c r="CH443" s="1123" t="s">
        <v>961</v>
      </c>
      <c r="CI443" s="1078" t="s">
        <v>1854</v>
      </c>
      <c r="CJ443" s="1079" t="s">
        <v>1854</v>
      </c>
      <c r="CK443" s="1079" t="s">
        <v>1854</v>
      </c>
      <c r="CL443" s="1079" t="s">
        <v>1854</v>
      </c>
      <c r="CM443" s="1120" t="s">
        <v>1854</v>
      </c>
      <c r="CN443" s="1078">
        <v>372.3</v>
      </c>
      <c r="CO443" s="1079">
        <v>372.3</v>
      </c>
      <c r="CP443" s="1079">
        <v>372.3</v>
      </c>
      <c r="CQ443" s="1079">
        <v>372.3</v>
      </c>
      <c r="CR443" s="1120">
        <v>372.3</v>
      </c>
      <c r="CS443" s="1078" t="s">
        <v>1854</v>
      </c>
      <c r="CT443" s="1079" t="s">
        <v>1854</v>
      </c>
      <c r="CU443" s="1079" t="s">
        <v>1854</v>
      </c>
      <c r="CV443" s="1079" t="s">
        <v>1854</v>
      </c>
      <c r="CW443" s="1120" t="s">
        <v>1854</v>
      </c>
      <c r="CX443" s="1078" t="s">
        <v>1854</v>
      </c>
      <c r="CY443" s="1079" t="s">
        <v>1854</v>
      </c>
      <c r="CZ443" s="1079" t="s">
        <v>1854</v>
      </c>
      <c r="DA443" s="1079" t="s">
        <v>1854</v>
      </c>
      <c r="DB443" s="1120" t="s">
        <v>1854</v>
      </c>
      <c r="DC443" s="1079">
        <v>212.9</v>
      </c>
      <c r="DD443" s="1079">
        <v>209.2</v>
      </c>
      <c r="DE443" s="1079">
        <v>205.5</v>
      </c>
      <c r="DF443" s="1079">
        <v>201.8</v>
      </c>
      <c r="DG443" s="1120">
        <v>198.1</v>
      </c>
      <c r="DH443" s="1078" t="s">
        <v>1854</v>
      </c>
      <c r="DI443" s="1079" t="s">
        <v>1854</v>
      </c>
      <c r="DJ443" s="1079" t="s">
        <v>1854</v>
      </c>
      <c r="DK443" s="1079" t="s">
        <v>1854</v>
      </c>
      <c r="DL443" s="1120" t="s">
        <v>1854</v>
      </c>
      <c r="DM443" s="1124">
        <v>-0.28599999999999998</v>
      </c>
      <c r="DN443" s="1125" t="s">
        <v>1854</v>
      </c>
      <c r="DO443" s="1125" t="s">
        <v>1854</v>
      </c>
      <c r="DP443" s="1126" t="s">
        <v>1854</v>
      </c>
      <c r="DQ443" s="1125">
        <v>0.224</v>
      </c>
      <c r="DR443" s="1125" t="s">
        <v>1854</v>
      </c>
      <c r="DS443" s="1125" t="s">
        <v>1854</v>
      </c>
      <c r="DT443" s="1126" t="s">
        <v>1854</v>
      </c>
      <c r="DU443" s="1122" t="s">
        <v>1854</v>
      </c>
      <c r="DV443" s="1127">
        <v>1</v>
      </c>
      <c r="DW443" s="1128" t="s">
        <v>1854</v>
      </c>
    </row>
    <row r="444" spans="1:127" s="399" customFormat="1" ht="15.75" customHeight="1">
      <c r="A444" s="1100" t="s">
        <v>1003</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3698</v>
      </c>
      <c r="V444" s="1102" t="s">
        <v>3694</v>
      </c>
      <c r="W444" s="1102" t="s">
        <v>1819</v>
      </c>
      <c r="X444" s="1103" t="s">
        <v>3699</v>
      </c>
      <c r="Y444" s="1104" t="s">
        <v>160</v>
      </c>
      <c r="Z444" s="1105" t="s">
        <v>3700</v>
      </c>
      <c r="AA444" s="1106">
        <v>0.11</v>
      </c>
      <c r="AB444" s="1107">
        <v>0.89</v>
      </c>
      <c r="AC444" s="1107" t="s">
        <v>1854</v>
      </c>
      <c r="AD444" s="1107" t="s">
        <v>1854</v>
      </c>
      <c r="AE444" s="1107" t="s">
        <v>1854</v>
      </c>
      <c r="AF444" s="1107" t="s">
        <v>1854</v>
      </c>
      <c r="AG444" s="1107" t="s">
        <v>1854</v>
      </c>
      <c r="AH444" s="1107" t="s">
        <v>1854</v>
      </c>
      <c r="AI444" s="1108">
        <f t="shared" si="6"/>
        <v>1</v>
      </c>
      <c r="AJ444" s="1109" t="s">
        <v>983</v>
      </c>
      <c r="AK444" s="1109" t="s">
        <v>964</v>
      </c>
      <c r="AL444" s="1109" t="s">
        <v>965</v>
      </c>
      <c r="AM444" s="1110" t="s">
        <v>1827</v>
      </c>
      <c r="AN444" s="1021" t="s">
        <v>269</v>
      </c>
      <c r="AO444" s="1021" t="s">
        <v>4701</v>
      </c>
      <c r="AP444" s="1311">
        <v>2</v>
      </c>
      <c r="AQ444" s="1079" t="s">
        <v>977</v>
      </c>
      <c r="AR444" s="1112" t="s">
        <v>160</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961</v>
      </c>
      <c r="CE444" s="1122" t="s">
        <v>961</v>
      </c>
      <c r="CF444" s="1122" t="s">
        <v>961</v>
      </c>
      <c r="CG444" s="1122" t="s">
        <v>961</v>
      </c>
      <c r="CH444" s="1123" t="s">
        <v>961</v>
      </c>
      <c r="CI444" s="1078" t="s">
        <v>1854</v>
      </c>
      <c r="CJ444" s="1079" t="s">
        <v>1854</v>
      </c>
      <c r="CK444" s="1079" t="s">
        <v>1854</v>
      </c>
      <c r="CL444" s="1079" t="s">
        <v>1854</v>
      </c>
      <c r="CM444" s="1120" t="s">
        <v>1854</v>
      </c>
      <c r="CN444" s="1078">
        <v>24</v>
      </c>
      <c r="CO444" s="1079">
        <v>24</v>
      </c>
      <c r="CP444" s="1079">
        <v>24</v>
      </c>
      <c r="CQ444" s="1079">
        <v>24</v>
      </c>
      <c r="CR444" s="1120">
        <v>24</v>
      </c>
      <c r="CS444" s="1078" t="s">
        <v>1854</v>
      </c>
      <c r="CT444" s="1079" t="s">
        <v>1854</v>
      </c>
      <c r="CU444" s="1079" t="s">
        <v>1854</v>
      </c>
      <c r="CV444" s="1079" t="s">
        <v>1854</v>
      </c>
      <c r="CW444" s="1120" t="s">
        <v>1854</v>
      </c>
      <c r="CX444" s="1078" t="s">
        <v>1854</v>
      </c>
      <c r="CY444" s="1079" t="s">
        <v>1854</v>
      </c>
      <c r="CZ444" s="1079" t="s">
        <v>1854</v>
      </c>
      <c r="DA444" s="1079" t="s">
        <v>1854</v>
      </c>
      <c r="DB444" s="1120" t="s">
        <v>1854</v>
      </c>
      <c r="DC444" s="1079" t="s">
        <v>1854</v>
      </c>
      <c r="DD444" s="1079" t="s">
        <v>1854</v>
      </c>
      <c r="DE444" s="1079" t="s">
        <v>1854</v>
      </c>
      <c r="DF444" s="1079" t="s">
        <v>1854</v>
      </c>
      <c r="DG444" s="1120" t="s">
        <v>1854</v>
      </c>
      <c r="DH444" s="1078" t="s">
        <v>1854</v>
      </c>
      <c r="DI444" s="1079" t="s">
        <v>1854</v>
      </c>
      <c r="DJ444" s="1079" t="s">
        <v>1854</v>
      </c>
      <c r="DK444" s="1079" t="s">
        <v>1854</v>
      </c>
      <c r="DL444" s="1120" t="s">
        <v>1854</v>
      </c>
      <c r="DM444" s="1124">
        <v>-3.08</v>
      </c>
      <c r="DN444" s="1125">
        <v>-2.7189999999999999</v>
      </c>
      <c r="DO444" s="1125" t="s">
        <v>1854</v>
      </c>
      <c r="DP444" s="1126" t="s">
        <v>1854</v>
      </c>
      <c r="DQ444" s="1125">
        <v>0</v>
      </c>
      <c r="DR444" s="1125" t="s">
        <v>1854</v>
      </c>
      <c r="DS444" s="1125" t="s">
        <v>1854</v>
      </c>
      <c r="DT444" s="1126" t="s">
        <v>1854</v>
      </c>
      <c r="DU444" s="1122" t="s">
        <v>1854</v>
      </c>
      <c r="DV444" s="1127">
        <v>1</v>
      </c>
      <c r="DW444" s="1128" t="s">
        <v>1854</v>
      </c>
    </row>
    <row r="445" spans="1:127" s="399" customFormat="1" ht="15.75" customHeight="1">
      <c r="A445" s="1100" t="s">
        <v>1003</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3701</v>
      </c>
      <c r="V445" s="1102" t="s">
        <v>3694</v>
      </c>
      <c r="W445" s="1102" t="s">
        <v>1801</v>
      </c>
      <c r="X445" s="1103" t="s">
        <v>3702</v>
      </c>
      <c r="Y445" s="1104" t="s">
        <v>130</v>
      </c>
      <c r="Z445" s="1105" t="s">
        <v>3703</v>
      </c>
      <c r="AA445" s="1106" t="s">
        <v>1854</v>
      </c>
      <c r="AB445" s="1107">
        <v>1</v>
      </c>
      <c r="AC445" s="1107" t="s">
        <v>1854</v>
      </c>
      <c r="AD445" s="1107" t="s">
        <v>1854</v>
      </c>
      <c r="AE445" s="1107" t="s">
        <v>1854</v>
      </c>
      <c r="AF445" s="1107" t="s">
        <v>1854</v>
      </c>
      <c r="AG445" s="1107" t="s">
        <v>1854</v>
      </c>
      <c r="AH445" s="1107" t="s">
        <v>1854</v>
      </c>
      <c r="AI445" s="1108">
        <f t="shared" si="6"/>
        <v>1</v>
      </c>
      <c r="AJ445" s="1109" t="s">
        <v>986</v>
      </c>
      <c r="AK445" s="1109" t="s">
        <v>964</v>
      </c>
      <c r="AL445" s="1109" t="s">
        <v>965</v>
      </c>
      <c r="AM445" s="1110" t="s">
        <v>1804</v>
      </c>
      <c r="AN445" s="1021" t="s">
        <v>4697</v>
      </c>
      <c r="AO445" s="1021" t="s">
        <v>4698</v>
      </c>
      <c r="AP445" s="1311">
        <v>0</v>
      </c>
      <c r="AQ445" s="1079" t="s">
        <v>977</v>
      </c>
      <c r="AR445" s="1112" t="s">
        <v>130</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961</v>
      </c>
      <c r="CE445" s="1122" t="s">
        <v>961</v>
      </c>
      <c r="CF445" s="1122" t="s">
        <v>961</v>
      </c>
      <c r="CG445" s="1122" t="s">
        <v>961</v>
      </c>
      <c r="CH445" s="1123" t="s">
        <v>961</v>
      </c>
      <c r="CI445" s="1078" t="s">
        <v>1854</v>
      </c>
      <c r="CJ445" s="1079" t="s">
        <v>1854</v>
      </c>
      <c r="CK445" s="1079" t="s">
        <v>1854</v>
      </c>
      <c r="CL445" s="1079" t="s">
        <v>1854</v>
      </c>
      <c r="CM445" s="1120" t="s">
        <v>1854</v>
      </c>
      <c r="CN445" s="1152">
        <v>1.5798611111111114E-2</v>
      </c>
      <c r="CO445" s="1153">
        <v>1.5798611111111114E-2</v>
      </c>
      <c r="CP445" s="1153">
        <v>1.5798611111111114E-2</v>
      </c>
      <c r="CQ445" s="1153">
        <v>1.5798611111111114E-2</v>
      </c>
      <c r="CR445" s="1156">
        <v>1.5798611111111114E-2</v>
      </c>
      <c r="CS445" s="1078" t="s">
        <v>1854</v>
      </c>
      <c r="CT445" s="1079" t="s">
        <v>1854</v>
      </c>
      <c r="CU445" s="1079" t="s">
        <v>1854</v>
      </c>
      <c r="CV445" s="1079" t="s">
        <v>1854</v>
      </c>
      <c r="CW445" s="1120" t="s">
        <v>1854</v>
      </c>
      <c r="CX445" s="1078" t="s">
        <v>1854</v>
      </c>
      <c r="CY445" s="1079" t="s">
        <v>1854</v>
      </c>
      <c r="CZ445" s="1079" t="s">
        <v>1854</v>
      </c>
      <c r="DA445" s="1079" t="s">
        <v>1854</v>
      </c>
      <c r="DB445" s="1120" t="s">
        <v>1854</v>
      </c>
      <c r="DC445" s="1153">
        <v>2.6736111111111118E-3</v>
      </c>
      <c r="DD445" s="1153">
        <v>2.4768518518518525E-3</v>
      </c>
      <c r="DE445" s="1153">
        <v>2.2685185185185195E-3</v>
      </c>
      <c r="DF445" s="1153">
        <v>2.0717592592592593E-3</v>
      </c>
      <c r="DG445" s="1156">
        <v>1.8634259259259255E-3</v>
      </c>
      <c r="DH445" s="1078" t="s">
        <v>1854</v>
      </c>
      <c r="DI445" s="1079" t="s">
        <v>1854</v>
      </c>
      <c r="DJ445" s="1079" t="s">
        <v>1854</v>
      </c>
      <c r="DK445" s="1079" t="s">
        <v>1854</v>
      </c>
      <c r="DL445" s="1120" t="s">
        <v>1854</v>
      </c>
      <c r="DM445" s="1124">
        <v>-1.415</v>
      </c>
      <c r="DN445" s="1125" t="s">
        <v>1854</v>
      </c>
      <c r="DO445" s="1125" t="s">
        <v>1854</v>
      </c>
      <c r="DP445" s="1126" t="s">
        <v>1854</v>
      </c>
      <c r="DQ445" s="1125">
        <v>1.415</v>
      </c>
      <c r="DR445" s="1125" t="s">
        <v>1854</v>
      </c>
      <c r="DS445" s="1125" t="s">
        <v>1854</v>
      </c>
      <c r="DT445" s="1126" t="s">
        <v>1854</v>
      </c>
      <c r="DU445" s="1122" t="s">
        <v>1854</v>
      </c>
      <c r="DV445" s="1127">
        <v>1</v>
      </c>
      <c r="DW445" s="1128" t="s">
        <v>1854</v>
      </c>
    </row>
    <row r="446" spans="1:127" s="399" customFormat="1" ht="15.75" customHeight="1">
      <c r="A446" s="1057" t="s">
        <v>1003</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3705</v>
      </c>
      <c r="V446" s="1063" t="s">
        <v>3694</v>
      </c>
      <c r="W446" s="1063" t="s">
        <v>1801</v>
      </c>
      <c r="X446" s="1064" t="s">
        <v>3706</v>
      </c>
      <c r="Y446" s="1065" t="s">
        <v>625</v>
      </c>
      <c r="Z446" s="1066" t="s">
        <v>3707</v>
      </c>
      <c r="AA446" s="1067" t="s">
        <v>1854</v>
      </c>
      <c r="AB446" s="1068">
        <v>1</v>
      </c>
      <c r="AC446" s="1068" t="s">
        <v>1854</v>
      </c>
      <c r="AD446" s="1068" t="s">
        <v>1854</v>
      </c>
      <c r="AE446" s="1068" t="s">
        <v>1854</v>
      </c>
      <c r="AF446" s="1068" t="s">
        <v>1854</v>
      </c>
      <c r="AG446" s="1068" t="s">
        <v>1854</v>
      </c>
      <c r="AH446" s="1068" t="s">
        <v>1854</v>
      </c>
      <c r="AI446" s="1069">
        <f t="shared" si="6"/>
        <v>1</v>
      </c>
      <c r="AJ446" s="1070" t="s">
        <v>986</v>
      </c>
      <c r="AK446" s="1070" t="s">
        <v>964</v>
      </c>
      <c r="AL446" s="1070" t="s">
        <v>965</v>
      </c>
      <c r="AM446" s="1071" t="s">
        <v>625</v>
      </c>
      <c r="AN446" s="1065" t="s">
        <v>269</v>
      </c>
      <c r="AO446" s="1065" t="s">
        <v>4699</v>
      </c>
      <c r="AP446" s="1311">
        <v>1</v>
      </c>
      <c r="AQ446" s="836" t="s">
        <v>966</v>
      </c>
      <c r="AR446" s="1074" t="s">
        <v>625</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8">
        <v>20.5</v>
      </c>
      <c r="BN446" s="1082"/>
      <c r="BO446" s="1083"/>
      <c r="BP446" s="1083"/>
      <c r="BQ446" s="1083"/>
      <c r="BR446" s="1083"/>
      <c r="BS446" s="1084"/>
      <c r="BT446" s="1083"/>
      <c r="BU446" s="1083"/>
      <c r="BV446" s="1083"/>
      <c r="BW446" s="1085"/>
      <c r="BX446" s="1084"/>
      <c r="BY446" s="1083"/>
      <c r="BZ446" s="1083"/>
      <c r="CA446" s="1083"/>
      <c r="CB446" s="1085"/>
      <c r="CC446" s="1086"/>
      <c r="CD446" s="1087" t="s">
        <v>961</v>
      </c>
      <c r="CE446" s="1088" t="s">
        <v>961</v>
      </c>
      <c r="CF446" s="1088" t="s">
        <v>961</v>
      </c>
      <c r="CG446" s="1088" t="s">
        <v>961</v>
      </c>
      <c r="CH446" s="1089" t="s">
        <v>961</v>
      </c>
      <c r="CI446" s="1092" t="s">
        <v>1854</v>
      </c>
      <c r="CJ446" s="1090" t="s">
        <v>1854</v>
      </c>
      <c r="CK446" s="1090" t="s">
        <v>1854</v>
      </c>
      <c r="CL446" s="1090" t="s">
        <v>1854</v>
      </c>
      <c r="CM446" s="1091" t="s">
        <v>1854</v>
      </c>
      <c r="CN446" s="1092">
        <v>-10</v>
      </c>
      <c r="CO446" s="1090">
        <v>-10</v>
      </c>
      <c r="CP446" s="1090">
        <v>-10</v>
      </c>
      <c r="CQ446" s="1090">
        <v>-10</v>
      </c>
      <c r="CR446" s="1091">
        <v>-10</v>
      </c>
      <c r="CS446" s="1082" t="s">
        <v>1854</v>
      </c>
      <c r="CT446" s="1083" t="s">
        <v>1854</v>
      </c>
      <c r="CU446" s="1083" t="s">
        <v>1854</v>
      </c>
      <c r="CV446" s="1083" t="s">
        <v>1854</v>
      </c>
      <c r="CW446" s="1086" t="s">
        <v>1854</v>
      </c>
      <c r="CX446" s="1082" t="s">
        <v>1854</v>
      </c>
      <c r="CY446" s="1083" t="s">
        <v>1854</v>
      </c>
      <c r="CZ446" s="1083" t="s">
        <v>1854</v>
      </c>
      <c r="DA446" s="1083" t="s">
        <v>1854</v>
      </c>
      <c r="DB446" s="1086" t="s">
        <v>1854</v>
      </c>
      <c r="DC446" s="1090">
        <v>7.4</v>
      </c>
      <c r="DD446" s="1090">
        <v>14.9</v>
      </c>
      <c r="DE446" s="1090">
        <v>18.8</v>
      </c>
      <c r="DF446" s="1090">
        <v>22.1</v>
      </c>
      <c r="DG446" s="1091">
        <v>25.1</v>
      </c>
      <c r="DH446" s="1092" t="s">
        <v>1854</v>
      </c>
      <c r="DI446" s="1083" t="s">
        <v>1854</v>
      </c>
      <c r="DJ446" s="1083" t="s">
        <v>1854</v>
      </c>
      <c r="DK446" s="1083" t="s">
        <v>1854</v>
      </c>
      <c r="DL446" s="1086" t="s">
        <v>1854</v>
      </c>
      <c r="DM446" s="1094">
        <v>-0.38900000000000001</v>
      </c>
      <c r="DN446" s="1095" t="s">
        <v>1854</v>
      </c>
      <c r="DO446" s="1095" t="s">
        <v>1854</v>
      </c>
      <c r="DP446" s="1096" t="s">
        <v>1854</v>
      </c>
      <c r="DQ446" s="1095">
        <v>0.307</v>
      </c>
      <c r="DR446" s="1095" t="s">
        <v>1854</v>
      </c>
      <c r="DS446" s="1095" t="s">
        <v>1854</v>
      </c>
      <c r="DT446" s="1096" t="s">
        <v>1854</v>
      </c>
      <c r="DU446" s="1088" t="s">
        <v>972</v>
      </c>
      <c r="DV446" s="1097">
        <v>1</v>
      </c>
      <c r="DW446" s="1098" t="s">
        <v>1854</v>
      </c>
    </row>
    <row r="447" spans="1:127" s="399" customFormat="1" ht="15.75" customHeight="1">
      <c r="A447" s="1057" t="s">
        <v>1003</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3709</v>
      </c>
      <c r="V447" s="1063" t="s">
        <v>3694</v>
      </c>
      <c r="W447" s="1063" t="s">
        <v>1819</v>
      </c>
      <c r="X447" s="1064" t="s">
        <v>3710</v>
      </c>
      <c r="Y447" s="1065" t="s">
        <v>1814</v>
      </c>
      <c r="Z447" s="1066" t="s">
        <v>3711</v>
      </c>
      <c r="AA447" s="1067" t="s">
        <v>1854</v>
      </c>
      <c r="AB447" s="1068">
        <v>1</v>
      </c>
      <c r="AC447" s="1068" t="s">
        <v>1854</v>
      </c>
      <c r="AD447" s="1068" t="s">
        <v>1854</v>
      </c>
      <c r="AE447" s="1068" t="s">
        <v>1854</v>
      </c>
      <c r="AF447" s="1068" t="s">
        <v>1854</v>
      </c>
      <c r="AG447" s="1068" t="s">
        <v>1854</v>
      </c>
      <c r="AH447" s="1068" t="s">
        <v>1854</v>
      </c>
      <c r="AI447" s="1069">
        <f t="shared" si="6"/>
        <v>1</v>
      </c>
      <c r="AJ447" s="1070" t="s">
        <v>986</v>
      </c>
      <c r="AK447" s="1070" t="s">
        <v>964</v>
      </c>
      <c r="AL447" s="1444" t="s">
        <v>976</v>
      </c>
      <c r="AM447" s="1071" t="s">
        <v>1967</v>
      </c>
      <c r="AN447" s="1065" t="s">
        <v>2031</v>
      </c>
      <c r="AO447" s="1065" t="s">
        <v>4699</v>
      </c>
      <c r="AP447" s="1311">
        <v>1</v>
      </c>
      <c r="AQ447" s="836" t="s">
        <v>966</v>
      </c>
      <c r="AR447" s="1074" t="s">
        <v>1814</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961</v>
      </c>
      <c r="CE447" s="1088" t="s">
        <v>961</v>
      </c>
      <c r="CF447" s="1088" t="s">
        <v>961</v>
      </c>
      <c r="CG447" s="1088" t="s">
        <v>961</v>
      </c>
      <c r="CH447" s="1089" t="s">
        <v>961</v>
      </c>
      <c r="CI447" s="1092" t="s">
        <v>1854</v>
      </c>
      <c r="CJ447" s="1090" t="s">
        <v>1854</v>
      </c>
      <c r="CK447" s="1090" t="s">
        <v>1854</v>
      </c>
      <c r="CL447" s="1090" t="s">
        <v>1854</v>
      </c>
      <c r="CM447" s="1091" t="s">
        <v>1854</v>
      </c>
      <c r="CN447" s="1092">
        <v>-8.8000000000000007</v>
      </c>
      <c r="CO447" s="1090">
        <v>-8.8000000000000007</v>
      </c>
      <c r="CP447" s="1090">
        <v>-8.8000000000000007</v>
      </c>
      <c r="CQ447" s="1090">
        <v>-8.8000000000000007</v>
      </c>
      <c r="CR447" s="1091">
        <v>-8.8000000000000007</v>
      </c>
      <c r="CS447" s="1082" t="s">
        <v>1854</v>
      </c>
      <c r="CT447" s="1083" t="s">
        <v>1854</v>
      </c>
      <c r="CU447" s="1083" t="s">
        <v>1854</v>
      </c>
      <c r="CV447" s="1083" t="s">
        <v>1854</v>
      </c>
      <c r="CW447" s="1086" t="s">
        <v>1854</v>
      </c>
      <c r="CX447" s="1082" t="s">
        <v>1854</v>
      </c>
      <c r="CY447" s="1083" t="s">
        <v>1854</v>
      </c>
      <c r="CZ447" s="1083" t="s">
        <v>1854</v>
      </c>
      <c r="DA447" s="1083" t="s">
        <v>1854</v>
      </c>
      <c r="DB447" s="1086" t="s">
        <v>1854</v>
      </c>
      <c r="DC447" s="1090">
        <v>4.5999999999999996</v>
      </c>
      <c r="DD447" s="1090">
        <v>5.8</v>
      </c>
      <c r="DE447" s="1090">
        <v>6.9</v>
      </c>
      <c r="DF447" s="1090">
        <v>7.9</v>
      </c>
      <c r="DG447" s="1091">
        <v>9.8000000000000007</v>
      </c>
      <c r="DH447" s="1092" t="s">
        <v>1854</v>
      </c>
      <c r="DI447" s="1083" t="s">
        <v>1854</v>
      </c>
      <c r="DJ447" s="1083" t="s">
        <v>1854</v>
      </c>
      <c r="DK447" s="1083" t="s">
        <v>1854</v>
      </c>
      <c r="DL447" s="1086" t="s">
        <v>1854</v>
      </c>
      <c r="DM447" s="1094">
        <v>-0.69599999999999995</v>
      </c>
      <c r="DN447" s="1095" t="s">
        <v>1854</v>
      </c>
      <c r="DO447" s="1095" t="s">
        <v>1854</v>
      </c>
      <c r="DP447" s="1096" t="s">
        <v>1854</v>
      </c>
      <c r="DQ447" s="1095">
        <v>0.76</v>
      </c>
      <c r="DR447" s="1095" t="s">
        <v>1854</v>
      </c>
      <c r="DS447" s="1095" t="s">
        <v>1854</v>
      </c>
      <c r="DT447" s="1096" t="s">
        <v>1854</v>
      </c>
      <c r="DU447" s="1088" t="s">
        <v>972</v>
      </c>
      <c r="DV447" s="1097">
        <v>1</v>
      </c>
      <c r="DW447" s="1098" t="s">
        <v>1854</v>
      </c>
    </row>
    <row r="448" spans="1:127" s="399" customFormat="1" ht="15.75" customHeight="1">
      <c r="A448" s="1100" t="s">
        <v>1003</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3713</v>
      </c>
      <c r="V448" s="1102" t="s">
        <v>3694</v>
      </c>
      <c r="W448" s="1102" t="s">
        <v>1819</v>
      </c>
      <c r="X448" s="1103" t="s">
        <v>3714</v>
      </c>
      <c r="Y448" s="1104" t="s">
        <v>124</v>
      </c>
      <c r="Z448" s="1105" t="s">
        <v>3715</v>
      </c>
      <c r="AA448" s="1106">
        <v>0.02</v>
      </c>
      <c r="AB448" s="1107">
        <v>0.98</v>
      </c>
      <c r="AC448" s="1107" t="s">
        <v>1854</v>
      </c>
      <c r="AD448" s="1107" t="s">
        <v>1854</v>
      </c>
      <c r="AE448" s="1107" t="s">
        <v>1854</v>
      </c>
      <c r="AF448" s="1107" t="s">
        <v>1854</v>
      </c>
      <c r="AG448" s="1107" t="s">
        <v>1854</v>
      </c>
      <c r="AH448" s="1107" t="s">
        <v>1854</v>
      </c>
      <c r="AI448" s="1108">
        <f t="shared" si="6"/>
        <v>1</v>
      </c>
      <c r="AJ448" s="1109" t="s">
        <v>983</v>
      </c>
      <c r="AK448" s="1109" t="s">
        <v>964</v>
      </c>
      <c r="AL448" s="1109" t="s">
        <v>965</v>
      </c>
      <c r="AM448" s="1110" t="s">
        <v>1838</v>
      </c>
      <c r="AN448" s="1021" t="s">
        <v>2090</v>
      </c>
      <c r="AO448" s="1021" t="s">
        <v>4703</v>
      </c>
      <c r="AP448" s="1311">
        <v>2</v>
      </c>
      <c r="AQ448" s="1079" t="s">
        <v>977</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961</v>
      </c>
      <c r="CE448" s="1122" t="s">
        <v>961</v>
      </c>
      <c r="CF448" s="1122" t="s">
        <v>961</v>
      </c>
      <c r="CG448" s="1122" t="s">
        <v>961</v>
      </c>
      <c r="CH448" s="1123" t="s">
        <v>961</v>
      </c>
      <c r="CI448" s="1078" t="s">
        <v>1854</v>
      </c>
      <c r="CJ448" s="1079" t="s">
        <v>1854</v>
      </c>
      <c r="CK448" s="1079" t="s">
        <v>1854</v>
      </c>
      <c r="CL448" s="1079" t="s">
        <v>1854</v>
      </c>
      <c r="CM448" s="1120" t="s">
        <v>1854</v>
      </c>
      <c r="CN448" s="1078">
        <v>9.5</v>
      </c>
      <c r="CO448" s="1079">
        <v>9.5</v>
      </c>
      <c r="CP448" s="1079">
        <v>9.5</v>
      </c>
      <c r="CQ448" s="1079">
        <v>9.5</v>
      </c>
      <c r="CR448" s="1120">
        <v>9.5</v>
      </c>
      <c r="CS448" s="1078">
        <v>2</v>
      </c>
      <c r="CT448" s="1079">
        <v>2</v>
      </c>
      <c r="CU448" s="1079">
        <v>2</v>
      </c>
      <c r="CV448" s="1079">
        <v>2</v>
      </c>
      <c r="CW448" s="1120">
        <v>2</v>
      </c>
      <c r="CX448" s="1078" t="s">
        <v>1854</v>
      </c>
      <c r="CY448" s="1079" t="s">
        <v>1854</v>
      </c>
      <c r="CZ448" s="1079" t="s">
        <v>1854</v>
      </c>
      <c r="DA448" s="1079" t="s">
        <v>1854</v>
      </c>
      <c r="DB448" s="1120" t="s">
        <v>1854</v>
      </c>
      <c r="DC448" s="1079" t="s">
        <v>1854</v>
      </c>
      <c r="DD448" s="1079" t="s">
        <v>1854</v>
      </c>
      <c r="DE448" s="1079" t="s">
        <v>1854</v>
      </c>
      <c r="DF448" s="1079" t="s">
        <v>1854</v>
      </c>
      <c r="DG448" s="1120" t="s">
        <v>1854</v>
      </c>
      <c r="DH448" s="1078" t="s">
        <v>1854</v>
      </c>
      <c r="DI448" s="1079" t="s">
        <v>1854</v>
      </c>
      <c r="DJ448" s="1079" t="s">
        <v>1854</v>
      </c>
      <c r="DK448" s="1079" t="s">
        <v>1854</v>
      </c>
      <c r="DL448" s="1120" t="s">
        <v>1854</v>
      </c>
      <c r="DM448" s="1124">
        <v>-2.1389999999999998</v>
      </c>
      <c r="DN448" s="1125" t="s">
        <v>1854</v>
      </c>
      <c r="DO448" s="1125" t="s">
        <v>1854</v>
      </c>
      <c r="DP448" s="1126" t="s">
        <v>1854</v>
      </c>
      <c r="DQ448" s="1125">
        <v>0</v>
      </c>
      <c r="DR448" s="1125" t="s">
        <v>1854</v>
      </c>
      <c r="DS448" s="1125" t="s">
        <v>1854</v>
      </c>
      <c r="DT448" s="1126" t="s">
        <v>1854</v>
      </c>
      <c r="DU448" s="1122" t="s">
        <v>972</v>
      </c>
      <c r="DV448" s="1127">
        <v>1</v>
      </c>
      <c r="DW448" s="1128" t="s">
        <v>1854</v>
      </c>
    </row>
    <row r="449" spans="1:127" s="399" customFormat="1" ht="15.75" customHeight="1">
      <c r="A449" s="1100" t="s">
        <v>1003</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3716</v>
      </c>
      <c r="V449" s="1102" t="s">
        <v>3694</v>
      </c>
      <c r="W449" s="1102" t="s">
        <v>1808</v>
      </c>
      <c r="X449" s="1103" t="s">
        <v>3717</v>
      </c>
      <c r="Y449" s="1104" t="s">
        <v>1895</v>
      </c>
      <c r="Z449" s="1105" t="s">
        <v>3718</v>
      </c>
      <c r="AA449" s="1106">
        <v>0.02</v>
      </c>
      <c r="AB449" s="1107">
        <v>0.98</v>
      </c>
      <c r="AC449" s="1107" t="s">
        <v>1854</v>
      </c>
      <c r="AD449" s="1107" t="s">
        <v>1854</v>
      </c>
      <c r="AE449" s="1107" t="s">
        <v>1854</v>
      </c>
      <c r="AF449" s="1107" t="s">
        <v>1854</v>
      </c>
      <c r="AG449" s="1107" t="s">
        <v>1854</v>
      </c>
      <c r="AH449" s="1107" t="s">
        <v>1854</v>
      </c>
      <c r="AI449" s="1108">
        <f t="shared" si="6"/>
        <v>1</v>
      </c>
      <c r="AJ449" s="1109" t="s">
        <v>983</v>
      </c>
      <c r="AK449" s="1109" t="s">
        <v>964</v>
      </c>
      <c r="AL449" s="1109" t="s">
        <v>965</v>
      </c>
      <c r="AM449" s="1110" t="s">
        <v>1897</v>
      </c>
      <c r="AN449" s="1021" t="s">
        <v>2090</v>
      </c>
      <c r="AO449" s="1021" t="s">
        <v>4704</v>
      </c>
      <c r="AP449" s="1337">
        <v>0</v>
      </c>
      <c r="AQ449" s="1079" t="s">
        <v>977</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1003</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3720</v>
      </c>
      <c r="V450" s="1102" t="s">
        <v>3694</v>
      </c>
      <c r="W450" s="1102" t="s">
        <v>1819</v>
      </c>
      <c r="X450" s="1103" t="s">
        <v>3721</v>
      </c>
      <c r="Y450" s="1104" t="s">
        <v>3722</v>
      </c>
      <c r="Z450" s="1105" t="s">
        <v>3723</v>
      </c>
      <c r="AA450" s="1106">
        <v>0.01</v>
      </c>
      <c r="AB450" s="1107">
        <v>0.99</v>
      </c>
      <c r="AC450" s="1107" t="s">
        <v>1854</v>
      </c>
      <c r="AD450" s="1107" t="s">
        <v>1854</v>
      </c>
      <c r="AE450" s="1107" t="s">
        <v>1854</v>
      </c>
      <c r="AF450" s="1107" t="s">
        <v>1854</v>
      </c>
      <c r="AG450" s="1107" t="s">
        <v>1854</v>
      </c>
      <c r="AH450" s="1107" t="s">
        <v>1854</v>
      </c>
      <c r="AI450" s="1108">
        <f t="shared" si="6"/>
        <v>1</v>
      </c>
      <c r="AJ450" s="1109" t="s">
        <v>983</v>
      </c>
      <c r="AK450" s="1109" t="s">
        <v>964</v>
      </c>
      <c r="AL450" s="1109" t="s">
        <v>965</v>
      </c>
      <c r="AM450" s="1110" t="s">
        <v>2062</v>
      </c>
      <c r="AN450" s="1021" t="s">
        <v>387</v>
      </c>
      <c r="AO450" s="1021" t="s">
        <v>4706</v>
      </c>
      <c r="AP450" s="1311">
        <v>2</v>
      </c>
      <c r="AQ450" s="1079" t="s">
        <v>977</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1003</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3725</v>
      </c>
      <c r="V451" s="1102" t="s">
        <v>3694</v>
      </c>
      <c r="W451" s="1102" t="s">
        <v>1819</v>
      </c>
      <c r="X451" s="1103" t="s">
        <v>3726</v>
      </c>
      <c r="Y451" s="1104" t="s">
        <v>3727</v>
      </c>
      <c r="Z451" s="1105" t="s">
        <v>3728</v>
      </c>
      <c r="AA451" s="1106" t="s">
        <v>1854</v>
      </c>
      <c r="AB451" s="1107">
        <v>1</v>
      </c>
      <c r="AC451" s="1107" t="s">
        <v>1854</v>
      </c>
      <c r="AD451" s="1107" t="s">
        <v>1854</v>
      </c>
      <c r="AE451" s="1107" t="s">
        <v>1854</v>
      </c>
      <c r="AF451" s="1107" t="s">
        <v>1854</v>
      </c>
      <c r="AG451" s="1107" t="s">
        <v>1854</v>
      </c>
      <c r="AH451" s="1107" t="s">
        <v>1854</v>
      </c>
      <c r="AI451" s="1108">
        <f t="shared" si="6"/>
        <v>1</v>
      </c>
      <c r="AJ451" s="1109" t="s">
        <v>983</v>
      </c>
      <c r="AK451" s="1109" t="s">
        <v>964</v>
      </c>
      <c r="AL451" s="1109" t="s">
        <v>965</v>
      </c>
      <c r="AM451" s="1110" t="s">
        <v>1838</v>
      </c>
      <c r="AN451" s="1021" t="s">
        <v>990</v>
      </c>
      <c r="AO451" s="1021" t="s">
        <v>3729</v>
      </c>
      <c r="AP451" s="1337">
        <v>0</v>
      </c>
      <c r="AQ451" s="1079" t="s">
        <v>977</v>
      </c>
      <c r="AR451" s="1112" t="s">
        <v>1854</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1003</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3730</v>
      </c>
      <c r="V452" s="1102" t="s">
        <v>3694</v>
      </c>
      <c r="W452" s="1102" t="s">
        <v>1819</v>
      </c>
      <c r="X452" s="1103" t="s">
        <v>3731</v>
      </c>
      <c r="Y452" s="1104" t="s">
        <v>3732</v>
      </c>
      <c r="Z452" s="1105" t="s">
        <v>3733</v>
      </c>
      <c r="AA452" s="1106" t="s">
        <v>1854</v>
      </c>
      <c r="AB452" s="1107">
        <v>1</v>
      </c>
      <c r="AC452" s="1107" t="s">
        <v>1854</v>
      </c>
      <c r="AD452" s="1107" t="s">
        <v>1854</v>
      </c>
      <c r="AE452" s="1107" t="s">
        <v>1854</v>
      </c>
      <c r="AF452" s="1107" t="s">
        <v>1854</v>
      </c>
      <c r="AG452" s="1107" t="s">
        <v>1854</v>
      </c>
      <c r="AH452" s="1107" t="s">
        <v>1854</v>
      </c>
      <c r="AI452" s="1108">
        <f t="shared" si="6"/>
        <v>1</v>
      </c>
      <c r="AJ452" s="1109" t="s">
        <v>986</v>
      </c>
      <c r="AK452" s="1109" t="s">
        <v>964</v>
      </c>
      <c r="AL452" s="1109" t="s">
        <v>965</v>
      </c>
      <c r="AM452" s="1110" t="s">
        <v>1838</v>
      </c>
      <c r="AN452" s="1021" t="s">
        <v>990</v>
      </c>
      <c r="AO452" s="1021" t="s">
        <v>3734</v>
      </c>
      <c r="AP452" s="1337">
        <v>0</v>
      </c>
      <c r="AQ452" s="1079" t="s">
        <v>966</v>
      </c>
      <c r="AR452" s="1112" t="s">
        <v>1854</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1003</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3735</v>
      </c>
      <c r="V453" s="1102" t="s">
        <v>3694</v>
      </c>
      <c r="W453" s="1102" t="s">
        <v>1819</v>
      </c>
      <c r="X453" s="1103" t="s">
        <v>3736</v>
      </c>
      <c r="Y453" s="1104" t="s">
        <v>3737</v>
      </c>
      <c r="Z453" s="1105" t="s">
        <v>3738</v>
      </c>
      <c r="AA453" s="1106" t="s">
        <v>1854</v>
      </c>
      <c r="AB453" s="1107">
        <v>1</v>
      </c>
      <c r="AC453" s="1107" t="s">
        <v>1854</v>
      </c>
      <c r="AD453" s="1107" t="s">
        <v>1854</v>
      </c>
      <c r="AE453" s="1107" t="s">
        <v>1854</v>
      </c>
      <c r="AF453" s="1107" t="s">
        <v>1854</v>
      </c>
      <c r="AG453" s="1107" t="s">
        <v>1854</v>
      </c>
      <c r="AH453" s="1107" t="s">
        <v>1854</v>
      </c>
      <c r="AI453" s="1108">
        <f t="shared" si="6"/>
        <v>1</v>
      </c>
      <c r="AJ453" s="1109" t="s">
        <v>963</v>
      </c>
      <c r="AK453" s="1109" t="s">
        <v>1854</v>
      </c>
      <c r="AL453" s="1109" t="s">
        <v>1854</v>
      </c>
      <c r="AM453" s="1110" t="s">
        <v>1804</v>
      </c>
      <c r="AN453" s="1021" t="s">
        <v>985</v>
      </c>
      <c r="AO453" s="1021" t="s">
        <v>3739</v>
      </c>
      <c r="AP453" s="1337">
        <v>0</v>
      </c>
      <c r="AQ453" s="1079" t="s">
        <v>977</v>
      </c>
      <c r="AR453" s="1112" t="s">
        <v>1854</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1003</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3745</v>
      </c>
      <c r="V455" s="1102" t="s">
        <v>3746</v>
      </c>
      <c r="W455" s="1102" t="s">
        <v>1819</v>
      </c>
      <c r="X455" s="1103" t="s">
        <v>3747</v>
      </c>
      <c r="Y455" s="1104" t="s">
        <v>1016</v>
      </c>
      <c r="Z455" s="1105" t="s">
        <v>3748</v>
      </c>
      <c r="AA455" s="1106" t="s">
        <v>1854</v>
      </c>
      <c r="AB455" s="1107" t="s">
        <v>1854</v>
      </c>
      <c r="AC455" s="1107">
        <v>1</v>
      </c>
      <c r="AD455" s="1107" t="s">
        <v>1854</v>
      </c>
      <c r="AE455" s="1107" t="s">
        <v>1854</v>
      </c>
      <c r="AF455" s="1107" t="s">
        <v>1854</v>
      </c>
      <c r="AG455" s="1107" t="s">
        <v>1854</v>
      </c>
      <c r="AH455" s="1107" t="s">
        <v>1854</v>
      </c>
      <c r="AI455" s="1108">
        <f t="shared" si="6"/>
        <v>1</v>
      </c>
      <c r="AJ455" s="1109" t="s">
        <v>983</v>
      </c>
      <c r="AK455" s="1109" t="s">
        <v>964</v>
      </c>
      <c r="AL455" s="1109" t="s">
        <v>965</v>
      </c>
      <c r="AM455" s="1110" t="s">
        <v>1998</v>
      </c>
      <c r="AN455" s="1021" t="s">
        <v>269</v>
      </c>
      <c r="AO455" s="1021" t="s">
        <v>2362</v>
      </c>
      <c r="AP455" s="1311">
        <v>2</v>
      </c>
      <c r="AQ455" s="1079" t="s">
        <v>966</v>
      </c>
      <c r="AR455" s="1112" t="s">
        <v>1016</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961</v>
      </c>
      <c r="CE455" s="1122" t="s">
        <v>961</v>
      </c>
      <c r="CF455" s="1122" t="s">
        <v>961</v>
      </c>
      <c r="CG455" s="1122" t="s">
        <v>961</v>
      </c>
      <c r="CH455" s="1123" t="s">
        <v>961</v>
      </c>
      <c r="CI455" s="1078" t="s">
        <v>1854</v>
      </c>
      <c r="CJ455" s="1079" t="s">
        <v>1854</v>
      </c>
      <c r="CK455" s="1079" t="s">
        <v>1854</v>
      </c>
      <c r="CL455" s="1079" t="s">
        <v>1854</v>
      </c>
      <c r="CM455" s="1120" t="s">
        <v>1854</v>
      </c>
      <c r="CN455" s="1078" t="s">
        <v>1854</v>
      </c>
      <c r="CO455" s="1079" t="s">
        <v>1854</v>
      </c>
      <c r="CP455" s="1079" t="s">
        <v>1854</v>
      </c>
      <c r="CQ455" s="1079" t="s">
        <v>1854</v>
      </c>
      <c r="CR455" s="1120" t="s">
        <v>1854</v>
      </c>
      <c r="CS455" s="1078">
        <v>99</v>
      </c>
      <c r="CT455" s="1079">
        <v>99</v>
      </c>
      <c r="CU455" s="1079">
        <v>99</v>
      </c>
      <c r="CV455" s="1079">
        <v>99</v>
      </c>
      <c r="CW455" s="1120">
        <v>99</v>
      </c>
      <c r="CX455" s="1078" t="s">
        <v>1854</v>
      </c>
      <c r="CY455" s="1079" t="s">
        <v>1854</v>
      </c>
      <c r="CZ455" s="1079" t="s">
        <v>1854</v>
      </c>
      <c r="DA455" s="1079" t="s">
        <v>1854</v>
      </c>
      <c r="DB455" s="1120" t="s">
        <v>1854</v>
      </c>
      <c r="DC455" s="1079" t="s">
        <v>1854</v>
      </c>
      <c r="DD455" s="1079" t="s">
        <v>1854</v>
      </c>
      <c r="DE455" s="1079" t="s">
        <v>1854</v>
      </c>
      <c r="DF455" s="1079" t="s">
        <v>1854</v>
      </c>
      <c r="DG455" s="1120" t="s">
        <v>1854</v>
      </c>
      <c r="DH455" s="1078" t="s">
        <v>1854</v>
      </c>
      <c r="DI455" s="1079" t="s">
        <v>1854</v>
      </c>
      <c r="DJ455" s="1079" t="s">
        <v>1854</v>
      </c>
      <c r="DK455" s="1079" t="s">
        <v>1854</v>
      </c>
      <c r="DL455" s="1120" t="s">
        <v>1854</v>
      </c>
      <c r="DM455" s="1124">
        <v>-3.0630000000000002</v>
      </c>
      <c r="DN455" s="1125" t="s">
        <v>1854</v>
      </c>
      <c r="DO455" s="1125" t="s">
        <v>1854</v>
      </c>
      <c r="DP455" s="1126" t="s">
        <v>1854</v>
      </c>
      <c r="DQ455" s="1125" t="s">
        <v>1854</v>
      </c>
      <c r="DR455" s="1125" t="s">
        <v>1854</v>
      </c>
      <c r="DS455" s="1125" t="s">
        <v>1854</v>
      </c>
      <c r="DT455" s="1126" t="s">
        <v>1854</v>
      </c>
      <c r="DU455" s="1122" t="s">
        <v>1854</v>
      </c>
      <c r="DV455" s="1127">
        <v>1</v>
      </c>
      <c r="DW455" s="1128" t="s">
        <v>1854</v>
      </c>
    </row>
    <row r="456" spans="1:127" s="399" customFormat="1" ht="15.75" customHeight="1">
      <c r="A456" s="1100" t="s">
        <v>1003</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3750</v>
      </c>
      <c r="V456" s="1102" t="s">
        <v>3746</v>
      </c>
      <c r="W456" s="1102" t="s">
        <v>1801</v>
      </c>
      <c r="X456" s="1103" t="s">
        <v>3751</v>
      </c>
      <c r="Y456" s="1104" t="s">
        <v>698</v>
      </c>
      <c r="Z456" s="1105" t="s">
        <v>3752</v>
      </c>
      <c r="AA456" s="1106" t="s">
        <v>1854</v>
      </c>
      <c r="AB456" s="1107" t="s">
        <v>1854</v>
      </c>
      <c r="AC456" s="1107">
        <v>1</v>
      </c>
      <c r="AD456" s="1107" t="s">
        <v>1854</v>
      </c>
      <c r="AE456" s="1107" t="s">
        <v>1854</v>
      </c>
      <c r="AF456" s="1107" t="s">
        <v>1854</v>
      </c>
      <c r="AG456" s="1107" t="s">
        <v>1854</v>
      </c>
      <c r="AH456" s="1107" t="s">
        <v>1854</v>
      </c>
      <c r="AI456" s="1108">
        <f t="shared" si="6"/>
        <v>1</v>
      </c>
      <c r="AJ456" s="1109" t="s">
        <v>986</v>
      </c>
      <c r="AK456" s="1109" t="s">
        <v>964</v>
      </c>
      <c r="AL456" s="1109" t="s">
        <v>965</v>
      </c>
      <c r="AM456" s="1110" t="s">
        <v>1832</v>
      </c>
      <c r="AN456" s="1021" t="s">
        <v>2090</v>
      </c>
      <c r="AO456" s="1021" t="s">
        <v>4715</v>
      </c>
      <c r="AP456" s="1311">
        <v>2</v>
      </c>
      <c r="AQ456" s="1079" t="s">
        <v>977</v>
      </c>
      <c r="AR456" s="1112" t="s">
        <v>698</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961</v>
      </c>
      <c r="CE456" s="1122" t="s">
        <v>961</v>
      </c>
      <c r="CF456" s="1122" t="s">
        <v>961</v>
      </c>
      <c r="CG456" s="1122" t="s">
        <v>961</v>
      </c>
      <c r="CH456" s="1123" t="s">
        <v>961</v>
      </c>
      <c r="CI456" s="1078" t="s">
        <v>1854</v>
      </c>
      <c r="CJ456" s="1079" t="s">
        <v>1854</v>
      </c>
      <c r="CK456" s="1079" t="s">
        <v>1854</v>
      </c>
      <c r="CL456" s="1079" t="s">
        <v>1854</v>
      </c>
      <c r="CM456" s="1120" t="s">
        <v>1854</v>
      </c>
      <c r="CN456" s="1078" t="s">
        <v>1854</v>
      </c>
      <c r="CO456" s="1079" t="s">
        <v>1854</v>
      </c>
      <c r="CP456" s="1079" t="s">
        <v>1854</v>
      </c>
      <c r="CQ456" s="1079" t="s">
        <v>1854</v>
      </c>
      <c r="CR456" s="1120" t="s">
        <v>1854</v>
      </c>
      <c r="CS456" s="1078" t="s">
        <v>1854</v>
      </c>
      <c r="CT456" s="1079" t="s">
        <v>1854</v>
      </c>
      <c r="CU456" s="1079" t="s">
        <v>1854</v>
      </c>
      <c r="CV456" s="1079" t="s">
        <v>1854</v>
      </c>
      <c r="CW456" s="1120" t="s">
        <v>1854</v>
      </c>
      <c r="CX456" s="1078" t="s">
        <v>1854</v>
      </c>
      <c r="CY456" s="1079" t="s">
        <v>1854</v>
      </c>
      <c r="CZ456" s="1079" t="s">
        <v>1854</v>
      </c>
      <c r="DA456" s="1079" t="s">
        <v>1854</v>
      </c>
      <c r="DB456" s="1120" t="s">
        <v>1854</v>
      </c>
      <c r="DC456" s="1079" t="s">
        <v>1854</v>
      </c>
      <c r="DD456" s="1079" t="s">
        <v>1854</v>
      </c>
      <c r="DE456" s="1079" t="s">
        <v>1854</v>
      </c>
      <c r="DF456" s="1079" t="s">
        <v>1854</v>
      </c>
      <c r="DG456" s="1120" t="s">
        <v>1854</v>
      </c>
      <c r="DH456" s="1078" t="s">
        <v>1854</v>
      </c>
      <c r="DI456" s="1079" t="s">
        <v>1854</v>
      </c>
      <c r="DJ456" s="1079" t="s">
        <v>1854</v>
      </c>
      <c r="DK456" s="1079" t="s">
        <v>1854</v>
      </c>
      <c r="DL456" s="1120" t="s">
        <v>1854</v>
      </c>
      <c r="DM456" s="1124">
        <v>-0.96699999999999997</v>
      </c>
      <c r="DN456" s="1125" t="s">
        <v>1854</v>
      </c>
      <c r="DO456" s="1125" t="s">
        <v>1854</v>
      </c>
      <c r="DP456" s="1126" t="s">
        <v>1854</v>
      </c>
      <c r="DQ456" s="1125">
        <v>0.755</v>
      </c>
      <c r="DR456" s="1125" t="s">
        <v>1854</v>
      </c>
      <c r="DS456" s="1125" t="s">
        <v>1854</v>
      </c>
      <c r="DT456" s="1126" t="s">
        <v>1854</v>
      </c>
      <c r="DU456" s="1122" t="s">
        <v>1854</v>
      </c>
      <c r="DV456" s="1127">
        <v>1</v>
      </c>
      <c r="DW456" s="1128" t="s">
        <v>1854</v>
      </c>
    </row>
    <row r="457" spans="1:127" s="399" customFormat="1" ht="15.75" customHeight="1">
      <c r="A457" s="1057" t="s">
        <v>1003</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3753</v>
      </c>
      <c r="V457" s="1063" t="s">
        <v>3746</v>
      </c>
      <c r="W457" s="1063" t="s">
        <v>1819</v>
      </c>
      <c r="X457" s="1064" t="s">
        <v>3754</v>
      </c>
      <c r="Y457" s="1065" t="s">
        <v>687</v>
      </c>
      <c r="Z457" s="1066" t="s">
        <v>3755</v>
      </c>
      <c r="AA457" s="1067" t="s">
        <v>1854</v>
      </c>
      <c r="AB457" s="1068" t="s">
        <v>1854</v>
      </c>
      <c r="AC457" s="1068">
        <v>1</v>
      </c>
      <c r="AD457" s="1068" t="s">
        <v>1854</v>
      </c>
      <c r="AE457" s="1068" t="s">
        <v>1854</v>
      </c>
      <c r="AF457" s="1068" t="s">
        <v>1854</v>
      </c>
      <c r="AG457" s="1068" t="s">
        <v>1854</v>
      </c>
      <c r="AH457" s="1068" t="s">
        <v>1854</v>
      </c>
      <c r="AI457" s="1069">
        <f t="shared" si="6"/>
        <v>1</v>
      </c>
      <c r="AJ457" s="1070" t="s">
        <v>986</v>
      </c>
      <c r="AK457" s="1070" t="s">
        <v>964</v>
      </c>
      <c r="AL457" s="1070" t="s">
        <v>965</v>
      </c>
      <c r="AM457" s="1071" t="s">
        <v>1971</v>
      </c>
      <c r="AN457" s="1065" t="s">
        <v>2090</v>
      </c>
      <c r="AO457" s="1065" t="s">
        <v>4405</v>
      </c>
      <c r="AP457" s="1311">
        <v>2</v>
      </c>
      <c r="AQ457" s="1083" t="s">
        <v>977</v>
      </c>
      <c r="AR457" s="1074" t="s">
        <v>687</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961</v>
      </c>
      <c r="CE457" s="1088" t="s">
        <v>961</v>
      </c>
      <c r="CF457" s="1088" t="s">
        <v>961</v>
      </c>
      <c r="CG457" s="1088" t="s">
        <v>961</v>
      </c>
      <c r="CH457" s="1089" t="s">
        <v>961</v>
      </c>
      <c r="CI457" s="1092" t="s">
        <v>1854</v>
      </c>
      <c r="CJ457" s="1090" t="s">
        <v>1854</v>
      </c>
      <c r="CK457" s="1090" t="s">
        <v>1854</v>
      </c>
      <c r="CL457" s="1090" t="s">
        <v>1854</v>
      </c>
      <c r="CM457" s="1091" t="s">
        <v>1854</v>
      </c>
      <c r="CN457" s="1092">
        <v>3.35</v>
      </c>
      <c r="CO457" s="1090">
        <v>3.35</v>
      </c>
      <c r="CP457" s="1090">
        <v>3.35</v>
      </c>
      <c r="CQ457" s="1090">
        <v>3.35</v>
      </c>
      <c r="CR457" s="1091">
        <v>3.35</v>
      </c>
      <c r="CS457" s="1082" t="s">
        <v>1854</v>
      </c>
      <c r="CT457" s="1083" t="s">
        <v>1854</v>
      </c>
      <c r="CU457" s="1083" t="s">
        <v>1854</v>
      </c>
      <c r="CV457" s="1083" t="s">
        <v>1854</v>
      </c>
      <c r="CW457" s="1086" t="s">
        <v>1854</v>
      </c>
      <c r="CX457" s="1082" t="s">
        <v>1854</v>
      </c>
      <c r="CY457" s="1083" t="s">
        <v>1854</v>
      </c>
      <c r="CZ457" s="1083" t="s">
        <v>1854</v>
      </c>
      <c r="DA457" s="1083" t="s">
        <v>1854</v>
      </c>
      <c r="DB457" s="1086" t="s">
        <v>1854</v>
      </c>
      <c r="DC457" s="1090">
        <v>1.22</v>
      </c>
      <c r="DD457" s="1090">
        <v>1.17</v>
      </c>
      <c r="DE457" s="1090">
        <v>1.1299999999999999</v>
      </c>
      <c r="DF457" s="1090">
        <v>0.99</v>
      </c>
      <c r="DG457" s="1091">
        <v>0.9</v>
      </c>
      <c r="DH457" s="1092" t="s">
        <v>1854</v>
      </c>
      <c r="DI457" s="1083" t="s">
        <v>1854</v>
      </c>
      <c r="DJ457" s="1083" t="s">
        <v>1854</v>
      </c>
      <c r="DK457" s="1083" t="s">
        <v>1854</v>
      </c>
      <c r="DL457" s="1086" t="s">
        <v>1854</v>
      </c>
      <c r="DM457" s="1094">
        <v>-16.762</v>
      </c>
      <c r="DN457" s="1095" t="s">
        <v>1854</v>
      </c>
      <c r="DO457" s="1095" t="s">
        <v>1854</v>
      </c>
      <c r="DP457" s="1096" t="s">
        <v>1854</v>
      </c>
      <c r="DQ457" s="1095">
        <v>16.762</v>
      </c>
      <c r="DR457" s="1095" t="s">
        <v>1854</v>
      </c>
      <c r="DS457" s="1095" t="s">
        <v>1854</v>
      </c>
      <c r="DT457" s="1096" t="s">
        <v>1854</v>
      </c>
      <c r="DU457" s="1088" t="s">
        <v>1854</v>
      </c>
      <c r="DV457" s="1097">
        <v>1</v>
      </c>
      <c r="DW457" s="1098" t="s">
        <v>1854</v>
      </c>
    </row>
    <row r="458" spans="1:127" s="399" customFormat="1" ht="15.75" customHeight="1">
      <c r="A458" s="1100" t="s">
        <v>1003</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3756</v>
      </c>
      <c r="V458" s="1102" t="s">
        <v>3746</v>
      </c>
      <c r="W458" s="1102" t="s">
        <v>1801</v>
      </c>
      <c r="X458" s="1103" t="s">
        <v>3757</v>
      </c>
      <c r="Y458" s="1104" t="s">
        <v>3758</v>
      </c>
      <c r="Z458" s="1105" t="s">
        <v>3759</v>
      </c>
      <c r="AA458" s="1106" t="s">
        <v>1854</v>
      </c>
      <c r="AB458" s="1107" t="s">
        <v>1854</v>
      </c>
      <c r="AC458" s="1107">
        <v>1</v>
      </c>
      <c r="AD458" s="1107" t="s">
        <v>1854</v>
      </c>
      <c r="AE458" s="1107" t="s">
        <v>1854</v>
      </c>
      <c r="AF458" s="1107" t="s">
        <v>1854</v>
      </c>
      <c r="AG458" s="1107" t="s">
        <v>1854</v>
      </c>
      <c r="AH458" s="1107" t="s">
        <v>1854</v>
      </c>
      <c r="AI458" s="1108">
        <f t="shared" ref="AI458:AI521" si="7">SUM(AA458:AH458)</f>
        <v>1</v>
      </c>
      <c r="AJ458" s="1109" t="s">
        <v>986</v>
      </c>
      <c r="AK458" s="1109" t="s">
        <v>964</v>
      </c>
      <c r="AL458" s="1109" t="s">
        <v>965</v>
      </c>
      <c r="AM458" s="1110" t="s">
        <v>1971</v>
      </c>
      <c r="AN458" s="1021" t="s">
        <v>2090</v>
      </c>
      <c r="AO458" s="1021" t="s">
        <v>4731</v>
      </c>
      <c r="AP458" s="1337">
        <v>0</v>
      </c>
      <c r="AQ458" s="1079" t="s">
        <v>977</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1003</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3760</v>
      </c>
      <c r="V459" s="1102" t="s">
        <v>3746</v>
      </c>
      <c r="W459" s="1102" t="s">
        <v>1819</v>
      </c>
      <c r="X459" s="1103" t="s">
        <v>3761</v>
      </c>
      <c r="Y459" s="1104" t="s">
        <v>3762</v>
      </c>
      <c r="Z459" s="1105" t="s">
        <v>3763</v>
      </c>
      <c r="AA459" s="1106" t="s">
        <v>1854</v>
      </c>
      <c r="AB459" s="1107" t="s">
        <v>1854</v>
      </c>
      <c r="AC459" s="1107">
        <v>1</v>
      </c>
      <c r="AD459" s="1107" t="s">
        <v>1854</v>
      </c>
      <c r="AE459" s="1107" t="s">
        <v>1854</v>
      </c>
      <c r="AF459" s="1107" t="s">
        <v>1854</v>
      </c>
      <c r="AG459" s="1107" t="s">
        <v>1854</v>
      </c>
      <c r="AH459" s="1107" t="s">
        <v>1854</v>
      </c>
      <c r="AI459" s="1108">
        <f t="shared" si="7"/>
        <v>1</v>
      </c>
      <c r="AJ459" s="1109" t="s">
        <v>983</v>
      </c>
      <c r="AK459" s="1109" t="s">
        <v>964</v>
      </c>
      <c r="AL459" s="1109" t="s">
        <v>965</v>
      </c>
      <c r="AM459" s="1110" t="s">
        <v>2208</v>
      </c>
      <c r="AN459" s="1021" t="s">
        <v>269</v>
      </c>
      <c r="AO459" s="1021" t="s">
        <v>3764</v>
      </c>
      <c r="AP459" s="1337">
        <v>1</v>
      </c>
      <c r="AQ459" s="1079" t="s">
        <v>966</v>
      </c>
      <c r="AR459" s="1112" t="s">
        <v>1854</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1003</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3765</v>
      </c>
      <c r="V460" s="1102" t="s">
        <v>3766</v>
      </c>
      <c r="W460" s="1102" t="s">
        <v>1819</v>
      </c>
      <c r="X460" s="1103" t="s">
        <v>3767</v>
      </c>
      <c r="Y460" s="1104" t="s">
        <v>794</v>
      </c>
      <c r="Z460" s="1105" t="s">
        <v>3768</v>
      </c>
      <c r="AA460" s="1106" t="s">
        <v>1854</v>
      </c>
      <c r="AB460" s="1107" t="s">
        <v>1854</v>
      </c>
      <c r="AC460" s="1107">
        <v>1</v>
      </c>
      <c r="AD460" s="1107" t="s">
        <v>1854</v>
      </c>
      <c r="AE460" s="1107" t="s">
        <v>1854</v>
      </c>
      <c r="AF460" s="1107" t="s">
        <v>1854</v>
      </c>
      <c r="AG460" s="1107" t="s">
        <v>1854</v>
      </c>
      <c r="AH460" s="1107" t="s">
        <v>1854</v>
      </c>
      <c r="AI460" s="1108">
        <f t="shared" si="7"/>
        <v>1</v>
      </c>
      <c r="AJ460" s="1109" t="s">
        <v>963</v>
      </c>
      <c r="AK460" s="1109" t="s">
        <v>1854</v>
      </c>
      <c r="AL460" s="1109" t="s">
        <v>1854</v>
      </c>
      <c r="AM460" s="1110" t="s">
        <v>1971</v>
      </c>
      <c r="AN460" s="1021" t="s">
        <v>269</v>
      </c>
      <c r="AO460" s="1021" t="s">
        <v>4700</v>
      </c>
      <c r="AP460" s="1311">
        <v>2</v>
      </c>
      <c r="AQ460" s="1079" t="s">
        <v>977</v>
      </c>
      <c r="AR460" s="1112" t="s">
        <v>794</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1854</v>
      </c>
      <c r="CE460" s="1122" t="s">
        <v>1854</v>
      </c>
      <c r="CF460" s="1122" t="s">
        <v>1854</v>
      </c>
      <c r="CG460" s="1122" t="s">
        <v>1854</v>
      </c>
      <c r="CH460" s="1123" t="s">
        <v>1854</v>
      </c>
      <c r="CI460" s="1078" t="s">
        <v>1854</v>
      </c>
      <c r="CJ460" s="1079" t="s">
        <v>1854</v>
      </c>
      <c r="CK460" s="1079" t="s">
        <v>1854</v>
      </c>
      <c r="CL460" s="1079" t="s">
        <v>1854</v>
      </c>
      <c r="CM460" s="1120" t="s">
        <v>1854</v>
      </c>
      <c r="CN460" s="1078" t="s">
        <v>1854</v>
      </c>
      <c r="CO460" s="1079" t="s">
        <v>1854</v>
      </c>
      <c r="CP460" s="1079" t="s">
        <v>1854</v>
      </c>
      <c r="CQ460" s="1079" t="s">
        <v>1854</v>
      </c>
      <c r="CR460" s="1120" t="s">
        <v>1854</v>
      </c>
      <c r="CS460" s="1078" t="s">
        <v>1854</v>
      </c>
      <c r="CT460" s="1079" t="s">
        <v>1854</v>
      </c>
      <c r="CU460" s="1079" t="s">
        <v>1854</v>
      </c>
      <c r="CV460" s="1079" t="s">
        <v>1854</v>
      </c>
      <c r="CW460" s="1120" t="s">
        <v>1854</v>
      </c>
      <c r="CX460" s="1078" t="s">
        <v>1854</v>
      </c>
      <c r="CY460" s="1079" t="s">
        <v>1854</v>
      </c>
      <c r="CZ460" s="1079" t="s">
        <v>1854</v>
      </c>
      <c r="DA460" s="1079" t="s">
        <v>1854</v>
      </c>
      <c r="DB460" s="1120" t="s">
        <v>1854</v>
      </c>
      <c r="DC460" s="1079" t="s">
        <v>1854</v>
      </c>
      <c r="DD460" s="1079" t="s">
        <v>1854</v>
      </c>
      <c r="DE460" s="1079" t="s">
        <v>1854</v>
      </c>
      <c r="DF460" s="1079" t="s">
        <v>1854</v>
      </c>
      <c r="DG460" s="1120" t="s">
        <v>1854</v>
      </c>
      <c r="DH460" s="1078" t="s">
        <v>1854</v>
      </c>
      <c r="DI460" s="1079" t="s">
        <v>1854</v>
      </c>
      <c r="DJ460" s="1079" t="s">
        <v>1854</v>
      </c>
      <c r="DK460" s="1079" t="s">
        <v>1854</v>
      </c>
      <c r="DL460" s="1120" t="s">
        <v>1854</v>
      </c>
      <c r="DM460" s="1124" t="s">
        <v>1854</v>
      </c>
      <c r="DN460" s="1125" t="s">
        <v>1854</v>
      </c>
      <c r="DO460" s="1125" t="s">
        <v>1854</v>
      </c>
      <c r="DP460" s="1126" t="s">
        <v>1854</v>
      </c>
      <c r="DQ460" s="1125" t="s">
        <v>1854</v>
      </c>
      <c r="DR460" s="1125" t="s">
        <v>1854</v>
      </c>
      <c r="DS460" s="1125" t="s">
        <v>1854</v>
      </c>
      <c r="DT460" s="1126" t="s">
        <v>1854</v>
      </c>
      <c r="DU460" s="1122" t="s">
        <v>1854</v>
      </c>
      <c r="DV460" s="1127">
        <v>1</v>
      </c>
      <c r="DW460" s="1128" t="s">
        <v>1854</v>
      </c>
    </row>
    <row r="461" spans="1:127" s="399" customFormat="1" ht="15.75" customHeight="1">
      <c r="A461" s="1100" t="s">
        <v>1003</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3769</v>
      </c>
      <c r="V461" s="1102" t="s">
        <v>3766</v>
      </c>
      <c r="W461" s="1102" t="s">
        <v>1801</v>
      </c>
      <c r="X461" s="1103" t="s">
        <v>3770</v>
      </c>
      <c r="Y461" s="1104" t="s">
        <v>3111</v>
      </c>
      <c r="Z461" s="1105" t="s">
        <v>3771</v>
      </c>
      <c r="AA461" s="1106" t="s">
        <v>1854</v>
      </c>
      <c r="AB461" s="1107" t="s">
        <v>1854</v>
      </c>
      <c r="AC461" s="1107">
        <v>1</v>
      </c>
      <c r="AD461" s="1107" t="s">
        <v>1854</v>
      </c>
      <c r="AE461" s="1107" t="s">
        <v>1854</v>
      </c>
      <c r="AF461" s="1107" t="s">
        <v>1854</v>
      </c>
      <c r="AG461" s="1107" t="s">
        <v>1854</v>
      </c>
      <c r="AH461" s="1107" t="s">
        <v>1854</v>
      </c>
      <c r="AI461" s="1108">
        <f t="shared" si="7"/>
        <v>1</v>
      </c>
      <c r="AJ461" s="1109" t="s">
        <v>986</v>
      </c>
      <c r="AK461" s="1109" t="s">
        <v>964</v>
      </c>
      <c r="AL461" s="1109" t="s">
        <v>976</v>
      </c>
      <c r="AM461" s="1110" t="s">
        <v>1822</v>
      </c>
      <c r="AN461" s="1021" t="s">
        <v>2090</v>
      </c>
      <c r="AO461" s="1021" t="s">
        <v>3772</v>
      </c>
      <c r="AP461" s="1337">
        <v>2</v>
      </c>
      <c r="AQ461" s="1079" t="s">
        <v>966</v>
      </c>
      <c r="AR461" s="1112" t="s">
        <v>1854</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1003</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3773</v>
      </c>
      <c r="V462" s="1102" t="s">
        <v>3766</v>
      </c>
      <c r="W462" s="1102" t="s">
        <v>1819</v>
      </c>
      <c r="X462" s="1103" t="s">
        <v>3774</v>
      </c>
      <c r="Y462" s="1104" t="s">
        <v>491</v>
      </c>
      <c r="Z462" s="1105" t="s">
        <v>3775</v>
      </c>
      <c r="AA462" s="1106">
        <v>0.01</v>
      </c>
      <c r="AB462" s="1107">
        <v>0.99</v>
      </c>
      <c r="AC462" s="1107" t="s">
        <v>1854</v>
      </c>
      <c r="AD462" s="1107" t="s">
        <v>1854</v>
      </c>
      <c r="AE462" s="1107" t="s">
        <v>1854</v>
      </c>
      <c r="AF462" s="1107" t="s">
        <v>1854</v>
      </c>
      <c r="AG462" s="1107" t="s">
        <v>1854</v>
      </c>
      <c r="AH462" s="1107" t="s">
        <v>1854</v>
      </c>
      <c r="AI462" s="1108">
        <f t="shared" si="7"/>
        <v>1</v>
      </c>
      <c r="AJ462" s="1109" t="s">
        <v>963</v>
      </c>
      <c r="AK462" s="1109" t="s">
        <v>1854</v>
      </c>
      <c r="AL462" s="1109" t="s">
        <v>1854</v>
      </c>
      <c r="AM462" s="1110" t="s">
        <v>1822</v>
      </c>
      <c r="AN462" s="1021" t="s">
        <v>269</v>
      </c>
      <c r="AO462" s="1021" t="s">
        <v>4700</v>
      </c>
      <c r="AP462" s="1311">
        <v>1</v>
      </c>
      <c r="AQ462" s="1079" t="s">
        <v>977</v>
      </c>
      <c r="AR462" s="1112" t="s">
        <v>491</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1854</v>
      </c>
      <c r="CE462" s="1122" t="s">
        <v>1854</v>
      </c>
      <c r="CF462" s="1122" t="s">
        <v>1854</v>
      </c>
      <c r="CG462" s="1122" t="s">
        <v>1854</v>
      </c>
      <c r="CH462" s="1123" t="s">
        <v>1854</v>
      </c>
      <c r="CI462" s="1078" t="s">
        <v>1854</v>
      </c>
      <c r="CJ462" s="1079" t="s">
        <v>1854</v>
      </c>
      <c r="CK462" s="1079" t="s">
        <v>1854</v>
      </c>
      <c r="CL462" s="1079" t="s">
        <v>1854</v>
      </c>
      <c r="CM462" s="1120" t="s">
        <v>1854</v>
      </c>
      <c r="CN462" s="1078" t="s">
        <v>1854</v>
      </c>
      <c r="CO462" s="1079" t="s">
        <v>1854</v>
      </c>
      <c r="CP462" s="1079" t="s">
        <v>1854</v>
      </c>
      <c r="CQ462" s="1079" t="s">
        <v>1854</v>
      </c>
      <c r="CR462" s="1120" t="s">
        <v>1854</v>
      </c>
      <c r="CS462" s="1078" t="s">
        <v>1854</v>
      </c>
      <c r="CT462" s="1079" t="s">
        <v>1854</v>
      </c>
      <c r="CU462" s="1079" t="s">
        <v>1854</v>
      </c>
      <c r="CV462" s="1079" t="s">
        <v>1854</v>
      </c>
      <c r="CW462" s="1120" t="s">
        <v>1854</v>
      </c>
      <c r="CX462" s="1078" t="s">
        <v>1854</v>
      </c>
      <c r="CY462" s="1079" t="s">
        <v>1854</v>
      </c>
      <c r="CZ462" s="1079" t="s">
        <v>1854</v>
      </c>
      <c r="DA462" s="1079" t="s">
        <v>1854</v>
      </c>
      <c r="DB462" s="1120" t="s">
        <v>1854</v>
      </c>
      <c r="DC462" s="1079" t="s">
        <v>1854</v>
      </c>
      <c r="DD462" s="1079" t="s">
        <v>1854</v>
      </c>
      <c r="DE462" s="1079" t="s">
        <v>1854</v>
      </c>
      <c r="DF462" s="1079" t="s">
        <v>1854</v>
      </c>
      <c r="DG462" s="1120" t="s">
        <v>1854</v>
      </c>
      <c r="DH462" s="1078" t="s">
        <v>1854</v>
      </c>
      <c r="DI462" s="1079" t="s">
        <v>1854</v>
      </c>
      <c r="DJ462" s="1079" t="s">
        <v>1854</v>
      </c>
      <c r="DK462" s="1079" t="s">
        <v>1854</v>
      </c>
      <c r="DL462" s="1120" t="s">
        <v>1854</v>
      </c>
      <c r="DM462" s="1124" t="s">
        <v>1854</v>
      </c>
      <c r="DN462" s="1125" t="s">
        <v>1854</v>
      </c>
      <c r="DO462" s="1125" t="s">
        <v>1854</v>
      </c>
      <c r="DP462" s="1126" t="s">
        <v>1854</v>
      </c>
      <c r="DQ462" s="1125" t="s">
        <v>1854</v>
      </c>
      <c r="DR462" s="1125" t="s">
        <v>1854</v>
      </c>
      <c r="DS462" s="1125" t="s">
        <v>1854</v>
      </c>
      <c r="DT462" s="1126" t="s">
        <v>1854</v>
      </c>
      <c r="DU462" s="1122" t="s">
        <v>972</v>
      </c>
      <c r="DV462" s="1127">
        <v>1</v>
      </c>
      <c r="DW462" s="1128" t="s">
        <v>1854</v>
      </c>
    </row>
    <row r="463" spans="1:127" s="399" customFormat="1" ht="15.75" customHeight="1">
      <c r="A463" s="1100" t="s">
        <v>1003</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3776</v>
      </c>
      <c r="V463" s="1102" t="s">
        <v>3766</v>
      </c>
      <c r="W463" s="1102" t="s">
        <v>1808</v>
      </c>
      <c r="X463" s="1103" t="s">
        <v>3777</v>
      </c>
      <c r="Y463" s="1104" t="s">
        <v>3778</v>
      </c>
      <c r="Z463" s="1105" t="s">
        <v>3779</v>
      </c>
      <c r="AA463" s="1106">
        <v>0.67</v>
      </c>
      <c r="AB463" s="1107">
        <v>0.33</v>
      </c>
      <c r="AC463" s="1107" t="s">
        <v>1854</v>
      </c>
      <c r="AD463" s="1107" t="s">
        <v>1854</v>
      </c>
      <c r="AE463" s="1107" t="s">
        <v>1854</v>
      </c>
      <c r="AF463" s="1107" t="s">
        <v>1854</v>
      </c>
      <c r="AG463" s="1107" t="s">
        <v>1854</v>
      </c>
      <c r="AH463" s="1107" t="s">
        <v>1854</v>
      </c>
      <c r="AI463" s="1108">
        <f t="shared" si="7"/>
        <v>1</v>
      </c>
      <c r="AJ463" s="1109" t="s">
        <v>983</v>
      </c>
      <c r="AK463" s="1109" t="s">
        <v>964</v>
      </c>
      <c r="AL463" s="1109" t="s">
        <v>965</v>
      </c>
      <c r="AM463" s="1110" t="s">
        <v>2428</v>
      </c>
      <c r="AN463" s="1021" t="s">
        <v>1039</v>
      </c>
      <c r="AO463" s="1021" t="s">
        <v>3780</v>
      </c>
      <c r="AP463" s="1337">
        <v>0</v>
      </c>
      <c r="AQ463" s="1079" t="s">
        <v>966</v>
      </c>
      <c r="AR463" s="1112" t="s">
        <v>1854</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1003</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3781</v>
      </c>
      <c r="V464" s="1102" t="s">
        <v>3766</v>
      </c>
      <c r="W464" s="1102" t="s">
        <v>1819</v>
      </c>
      <c r="X464" s="1103" t="s">
        <v>3782</v>
      </c>
      <c r="Y464" s="1104" t="s">
        <v>3783</v>
      </c>
      <c r="Z464" s="1105" t="s">
        <v>3784</v>
      </c>
      <c r="AA464" s="1106" t="s">
        <v>1854</v>
      </c>
      <c r="AB464" s="1107">
        <v>0.67</v>
      </c>
      <c r="AC464" s="1107">
        <v>0.33</v>
      </c>
      <c r="AD464" s="1107" t="s">
        <v>1854</v>
      </c>
      <c r="AE464" s="1107" t="s">
        <v>1854</v>
      </c>
      <c r="AF464" s="1107" t="s">
        <v>1854</v>
      </c>
      <c r="AG464" s="1107" t="s">
        <v>1854</v>
      </c>
      <c r="AH464" s="1107" t="s">
        <v>1854</v>
      </c>
      <c r="AI464" s="1108">
        <f t="shared" si="7"/>
        <v>1</v>
      </c>
      <c r="AJ464" s="1109" t="s">
        <v>983</v>
      </c>
      <c r="AK464" s="1109" t="s">
        <v>964</v>
      </c>
      <c r="AL464" s="1109" t="s">
        <v>976</v>
      </c>
      <c r="AM464" s="1110" t="s">
        <v>1822</v>
      </c>
      <c r="AN464" s="1021" t="s">
        <v>990</v>
      </c>
      <c r="AO464" s="1021" t="s">
        <v>2595</v>
      </c>
      <c r="AP464" s="1337">
        <v>0</v>
      </c>
      <c r="AQ464" s="1079" t="s">
        <v>966</v>
      </c>
      <c r="AR464" s="1112" t="s">
        <v>1854</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1003</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3785</v>
      </c>
      <c r="V465" s="1102" t="s">
        <v>3766</v>
      </c>
      <c r="W465" s="1102" t="s">
        <v>1808</v>
      </c>
      <c r="X465" s="1103" t="s">
        <v>3786</v>
      </c>
      <c r="Y465" s="1104" t="s">
        <v>3787</v>
      </c>
      <c r="Z465" s="1105" t="s">
        <v>3788</v>
      </c>
      <c r="AA465" s="1106" t="s">
        <v>1854</v>
      </c>
      <c r="AB465" s="1107">
        <v>0.72</v>
      </c>
      <c r="AC465" s="1107">
        <v>0.28000000000000003</v>
      </c>
      <c r="AD465" s="1107" t="s">
        <v>1854</v>
      </c>
      <c r="AE465" s="1107" t="s">
        <v>1854</v>
      </c>
      <c r="AF465" s="1107" t="s">
        <v>1854</v>
      </c>
      <c r="AG465" s="1107" t="s">
        <v>1854</v>
      </c>
      <c r="AH465" s="1107" t="s">
        <v>1854</v>
      </c>
      <c r="AI465" s="1108">
        <f t="shared" si="7"/>
        <v>1</v>
      </c>
      <c r="AJ465" s="1109" t="s">
        <v>983</v>
      </c>
      <c r="AK465" s="1109" t="s">
        <v>964</v>
      </c>
      <c r="AL465" s="1109" t="s">
        <v>976</v>
      </c>
      <c r="AM465" s="1110" t="s">
        <v>3789</v>
      </c>
      <c r="AN465" s="1021" t="s">
        <v>269</v>
      </c>
      <c r="AO465" s="1021" t="s">
        <v>3790</v>
      </c>
      <c r="AP465" s="1337">
        <v>1</v>
      </c>
      <c r="AQ465" s="1079" t="s">
        <v>966</v>
      </c>
      <c r="AR465" s="1112" t="s">
        <v>1854</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1003</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3791</v>
      </c>
      <c r="V466" s="1102" t="s">
        <v>1854</v>
      </c>
      <c r="W466" s="1102" t="s">
        <v>1854</v>
      </c>
      <c r="X466" s="1103" t="s">
        <v>3792</v>
      </c>
      <c r="Y466" s="1104" t="s">
        <v>3793</v>
      </c>
      <c r="Z466" s="1105" t="s">
        <v>1854</v>
      </c>
      <c r="AA466" s="1106" t="s">
        <v>1854</v>
      </c>
      <c r="AB466" s="1107">
        <v>0.754</v>
      </c>
      <c r="AC466" s="1107">
        <v>0.246</v>
      </c>
      <c r="AD466" s="1107" t="s">
        <v>1854</v>
      </c>
      <c r="AE466" s="1107" t="s">
        <v>1854</v>
      </c>
      <c r="AF466" s="1107" t="s">
        <v>1854</v>
      </c>
      <c r="AG466" s="1107" t="s">
        <v>1854</v>
      </c>
      <c r="AH466" s="1107" t="s">
        <v>1854</v>
      </c>
      <c r="AI466" s="1108">
        <f t="shared" si="7"/>
        <v>1</v>
      </c>
      <c r="AJ466" s="1109" t="s">
        <v>983</v>
      </c>
      <c r="AK466" s="1109" t="s">
        <v>964</v>
      </c>
      <c r="AL466" s="1109" t="s">
        <v>4761</v>
      </c>
      <c r="AM466" s="1110" t="s">
        <v>3789</v>
      </c>
      <c r="AN466" s="1021" t="s">
        <v>2031</v>
      </c>
      <c r="AO466" s="1021" t="s">
        <v>1854</v>
      </c>
      <c r="AP466" s="1337">
        <v>1</v>
      </c>
      <c r="AQ466" s="1079" t="s">
        <v>966</v>
      </c>
      <c r="AR466" s="1112" t="s">
        <v>1854</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1003</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3794</v>
      </c>
      <c r="V467" s="1102" t="s">
        <v>3795</v>
      </c>
      <c r="W467" s="1102" t="s">
        <v>1819</v>
      </c>
      <c r="X467" s="1103" t="s">
        <v>3796</v>
      </c>
      <c r="Y467" s="1104" t="s">
        <v>3797</v>
      </c>
      <c r="Z467" s="1105" t="s">
        <v>3798</v>
      </c>
      <c r="AA467" s="1106" t="s">
        <v>1854</v>
      </c>
      <c r="AB467" s="1107" t="s">
        <v>1854</v>
      </c>
      <c r="AC467" s="1107" t="s">
        <v>1854</v>
      </c>
      <c r="AD467" s="1107" t="s">
        <v>1854</v>
      </c>
      <c r="AE467" s="1107">
        <v>1</v>
      </c>
      <c r="AF467" s="1107" t="s">
        <v>1854</v>
      </c>
      <c r="AG467" s="1107" t="s">
        <v>1854</v>
      </c>
      <c r="AH467" s="1107" t="s">
        <v>1854</v>
      </c>
      <c r="AI467" s="1108">
        <f t="shared" si="7"/>
        <v>1</v>
      </c>
      <c r="AJ467" s="1109" t="s">
        <v>983</v>
      </c>
      <c r="AK467" s="1109" t="s">
        <v>964</v>
      </c>
      <c r="AL467" s="1109" t="s">
        <v>965</v>
      </c>
      <c r="AM467" s="1110" t="s">
        <v>2676</v>
      </c>
      <c r="AN467" s="1021" t="s">
        <v>1030</v>
      </c>
      <c r="AO467" s="1021" t="s">
        <v>3799</v>
      </c>
      <c r="AP467" s="1337">
        <v>0</v>
      </c>
      <c r="AQ467" s="1079" t="s">
        <v>977</v>
      </c>
      <c r="AR467" s="1112" t="s">
        <v>1854</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1003</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3800</v>
      </c>
      <c r="V468" s="1102" t="s">
        <v>3795</v>
      </c>
      <c r="W468" s="1102" t="s">
        <v>1819</v>
      </c>
      <c r="X468" s="1103" t="s">
        <v>3801</v>
      </c>
      <c r="Y468" s="1104" t="s">
        <v>3802</v>
      </c>
      <c r="Z468" s="1105" t="s">
        <v>3803</v>
      </c>
      <c r="AA468" s="1106" t="s">
        <v>1854</v>
      </c>
      <c r="AB468" s="1107" t="s">
        <v>1854</v>
      </c>
      <c r="AC468" s="1107" t="s">
        <v>1854</v>
      </c>
      <c r="AD468" s="1107" t="s">
        <v>1854</v>
      </c>
      <c r="AE468" s="1107">
        <v>1</v>
      </c>
      <c r="AF468" s="1107" t="s">
        <v>1854</v>
      </c>
      <c r="AG468" s="1107" t="s">
        <v>1854</v>
      </c>
      <c r="AH468" s="1107" t="s">
        <v>1854</v>
      </c>
      <c r="AI468" s="1108">
        <f t="shared" si="7"/>
        <v>1</v>
      </c>
      <c r="AJ468" s="1109" t="s">
        <v>2664</v>
      </c>
      <c r="AK468" s="1109" t="s">
        <v>964</v>
      </c>
      <c r="AL468" s="1109" t="s">
        <v>965</v>
      </c>
      <c r="AM468" s="1110" t="s">
        <v>2676</v>
      </c>
      <c r="AN468" s="1021" t="s">
        <v>269</v>
      </c>
      <c r="AO468" s="1021" t="s">
        <v>3804</v>
      </c>
      <c r="AP468" s="1337">
        <v>2</v>
      </c>
      <c r="AQ468" s="1079" t="s">
        <v>977</v>
      </c>
      <c r="AR468" s="1112" t="s">
        <v>1854</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1003</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3805</v>
      </c>
      <c r="V469" s="1102" t="s">
        <v>3795</v>
      </c>
      <c r="W469" s="1102" t="s">
        <v>1819</v>
      </c>
      <c r="X469" s="1103" t="s">
        <v>3806</v>
      </c>
      <c r="Y469" s="1104" t="s">
        <v>3807</v>
      </c>
      <c r="Z469" s="1105" t="s">
        <v>3808</v>
      </c>
      <c r="AA469" s="1106" t="s">
        <v>1854</v>
      </c>
      <c r="AB469" s="1107" t="s">
        <v>1854</v>
      </c>
      <c r="AC469" s="1107" t="s">
        <v>1854</v>
      </c>
      <c r="AD469" s="1107" t="s">
        <v>1854</v>
      </c>
      <c r="AE469" s="1107">
        <v>1</v>
      </c>
      <c r="AF469" s="1107" t="s">
        <v>1854</v>
      </c>
      <c r="AG469" s="1107" t="s">
        <v>1854</v>
      </c>
      <c r="AH469" s="1107" t="s">
        <v>1854</v>
      </c>
      <c r="AI469" s="1108">
        <f t="shared" si="7"/>
        <v>1</v>
      </c>
      <c r="AJ469" s="1109" t="s">
        <v>963</v>
      </c>
      <c r="AK469" s="1109" t="s">
        <v>1854</v>
      </c>
      <c r="AL469" s="1109" t="s">
        <v>1854</v>
      </c>
      <c r="AM469" s="1110" t="s">
        <v>1941</v>
      </c>
      <c r="AN469" s="1021" t="s">
        <v>990</v>
      </c>
      <c r="AO469" s="1021" t="s">
        <v>3809</v>
      </c>
      <c r="AP469" s="1337">
        <v>0</v>
      </c>
      <c r="AQ469" s="1079" t="s">
        <v>966</v>
      </c>
      <c r="AR469" s="1112" t="s">
        <v>1854</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1003</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3810</v>
      </c>
      <c r="V470" s="1102" t="s">
        <v>3795</v>
      </c>
      <c r="W470" s="1102" t="s">
        <v>1801</v>
      </c>
      <c r="X470" s="1103" t="s">
        <v>3811</v>
      </c>
      <c r="Y470" s="1104" t="s">
        <v>691</v>
      </c>
      <c r="Z470" s="1105" t="s">
        <v>3812</v>
      </c>
      <c r="AA470" s="1106" t="s">
        <v>1854</v>
      </c>
      <c r="AB470" s="1107" t="s">
        <v>1854</v>
      </c>
      <c r="AC470" s="1107">
        <v>1</v>
      </c>
      <c r="AD470" s="1107" t="s">
        <v>1854</v>
      </c>
      <c r="AE470" s="1107" t="s">
        <v>1854</v>
      </c>
      <c r="AF470" s="1107" t="s">
        <v>1854</v>
      </c>
      <c r="AG470" s="1107" t="s">
        <v>1854</v>
      </c>
      <c r="AH470" s="1107" t="s">
        <v>1854</v>
      </c>
      <c r="AI470" s="1108">
        <f t="shared" si="7"/>
        <v>1</v>
      </c>
      <c r="AJ470" s="1109" t="s">
        <v>983</v>
      </c>
      <c r="AK470" s="1109" t="s">
        <v>964</v>
      </c>
      <c r="AL470" s="1109" t="s">
        <v>965</v>
      </c>
      <c r="AM470" s="1110" t="s">
        <v>691</v>
      </c>
      <c r="AN470" s="1021" t="s">
        <v>2090</v>
      </c>
      <c r="AO470" s="1021" t="s">
        <v>4714</v>
      </c>
      <c r="AP470" s="1338">
        <v>2</v>
      </c>
      <c r="AQ470" s="1079" t="s">
        <v>977</v>
      </c>
      <c r="AR470" s="1112" t="s">
        <v>691</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961</v>
      </c>
      <c r="CE470" s="1122" t="s">
        <v>961</v>
      </c>
      <c r="CF470" s="1122" t="s">
        <v>961</v>
      </c>
      <c r="CG470" s="1122" t="s">
        <v>961</v>
      </c>
      <c r="CH470" s="1123" t="s">
        <v>961</v>
      </c>
      <c r="CI470" s="1078" t="s">
        <v>1854</v>
      </c>
      <c r="CJ470" s="1079" t="s">
        <v>1854</v>
      </c>
      <c r="CK470" s="1079" t="s">
        <v>1854</v>
      </c>
      <c r="CL470" s="1079" t="s">
        <v>1854</v>
      </c>
      <c r="CM470" s="1120" t="s">
        <v>1854</v>
      </c>
      <c r="CN470" s="1078">
        <v>36.76</v>
      </c>
      <c r="CO470" s="1079">
        <v>36.76</v>
      </c>
      <c r="CP470" s="1079">
        <v>36.76</v>
      </c>
      <c r="CQ470" s="1079">
        <v>36.76</v>
      </c>
      <c r="CR470" s="1120">
        <v>36.76</v>
      </c>
      <c r="CS470" s="1078" t="s">
        <v>1854</v>
      </c>
      <c r="CT470" s="1079" t="s">
        <v>1854</v>
      </c>
      <c r="CU470" s="1079" t="s">
        <v>1854</v>
      </c>
      <c r="CV470" s="1079" t="s">
        <v>1854</v>
      </c>
      <c r="CW470" s="1120" t="s">
        <v>1854</v>
      </c>
      <c r="CX470" s="1078" t="s">
        <v>1854</v>
      </c>
      <c r="CY470" s="1079" t="s">
        <v>1854</v>
      </c>
      <c r="CZ470" s="1079" t="s">
        <v>1854</v>
      </c>
      <c r="DA470" s="1079" t="s">
        <v>1854</v>
      </c>
      <c r="DB470" s="1120" t="s">
        <v>1854</v>
      </c>
      <c r="DC470" s="1079" t="s">
        <v>1854</v>
      </c>
      <c r="DD470" s="1079" t="s">
        <v>1854</v>
      </c>
      <c r="DE470" s="1079" t="s">
        <v>1854</v>
      </c>
      <c r="DF470" s="1079" t="s">
        <v>1854</v>
      </c>
      <c r="DG470" s="1120" t="s">
        <v>1854</v>
      </c>
      <c r="DH470" s="1078" t="s">
        <v>1854</v>
      </c>
      <c r="DI470" s="1079" t="s">
        <v>1854</v>
      </c>
      <c r="DJ470" s="1079" t="s">
        <v>1854</v>
      </c>
      <c r="DK470" s="1079" t="s">
        <v>1854</v>
      </c>
      <c r="DL470" s="1120" t="s">
        <v>1854</v>
      </c>
      <c r="DM470" s="1124">
        <v>-1.268</v>
      </c>
      <c r="DN470" s="1125" t="s">
        <v>1854</v>
      </c>
      <c r="DO470" s="1125" t="s">
        <v>1854</v>
      </c>
      <c r="DP470" s="1126" t="s">
        <v>1854</v>
      </c>
      <c r="DQ470" s="1125" t="s">
        <v>1854</v>
      </c>
      <c r="DR470" s="1125" t="s">
        <v>1854</v>
      </c>
      <c r="DS470" s="1125" t="s">
        <v>1854</v>
      </c>
      <c r="DT470" s="1126" t="s">
        <v>1854</v>
      </c>
      <c r="DU470" s="1122" t="s">
        <v>972</v>
      </c>
      <c r="DV470" s="1127">
        <v>1</v>
      </c>
      <c r="DW470" s="1128" t="s">
        <v>1854</v>
      </c>
    </row>
    <row r="471" spans="1:127" s="399" customFormat="1" ht="15.75" customHeight="1">
      <c r="A471" s="1100" t="s">
        <v>1003</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3814</v>
      </c>
      <c r="V471" s="1102" t="s">
        <v>3795</v>
      </c>
      <c r="W471" s="1102" t="s">
        <v>1854</v>
      </c>
      <c r="X471" s="1103" t="s">
        <v>3815</v>
      </c>
      <c r="Y471" s="1104" t="s">
        <v>3816</v>
      </c>
      <c r="Z471" s="1105" t="s">
        <v>3817</v>
      </c>
      <c r="AA471" s="1106">
        <v>0.123</v>
      </c>
      <c r="AB471" s="1107">
        <v>2.4E-2</v>
      </c>
      <c r="AC471" s="1107">
        <v>0.85299999999999998</v>
      </c>
      <c r="AD471" s="1107" t="s">
        <v>1854</v>
      </c>
      <c r="AE471" s="1107" t="s">
        <v>1854</v>
      </c>
      <c r="AF471" s="1107" t="s">
        <v>1854</v>
      </c>
      <c r="AG471" s="1107" t="s">
        <v>1854</v>
      </c>
      <c r="AH471" s="1107" t="s">
        <v>1854</v>
      </c>
      <c r="AI471" s="1108">
        <f t="shared" si="7"/>
        <v>1</v>
      </c>
      <c r="AJ471" s="1109" t="s">
        <v>983</v>
      </c>
      <c r="AK471" s="1109" t="s">
        <v>964</v>
      </c>
      <c r="AL471" s="1109" t="s">
        <v>965</v>
      </c>
      <c r="AM471" s="1110" t="s">
        <v>1854</v>
      </c>
      <c r="AN471" s="1021" t="s">
        <v>1854</v>
      </c>
      <c r="AO471" s="1021" t="s">
        <v>1854</v>
      </c>
      <c r="AP471" s="1337">
        <v>0</v>
      </c>
      <c r="AQ471" s="1079" t="s">
        <v>966</v>
      </c>
      <c r="AR471" s="1112" t="s">
        <v>1854</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1003</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3818</v>
      </c>
      <c r="V472" s="1102" t="s">
        <v>3795</v>
      </c>
      <c r="W472" s="1102" t="s">
        <v>1819</v>
      </c>
      <c r="X472" s="1103" t="s">
        <v>3819</v>
      </c>
      <c r="Y472" s="1104" t="s">
        <v>3820</v>
      </c>
      <c r="Z472" s="1105" t="s">
        <v>3821</v>
      </c>
      <c r="AA472" s="1106" t="s">
        <v>1854</v>
      </c>
      <c r="AB472" s="1107" t="s">
        <v>1854</v>
      </c>
      <c r="AC472" s="1107" t="s">
        <v>1854</v>
      </c>
      <c r="AD472" s="1107">
        <v>1</v>
      </c>
      <c r="AE472" s="1107" t="s">
        <v>1854</v>
      </c>
      <c r="AF472" s="1107" t="s">
        <v>1854</v>
      </c>
      <c r="AG472" s="1107" t="s">
        <v>1854</v>
      </c>
      <c r="AH472" s="1107" t="s">
        <v>1854</v>
      </c>
      <c r="AI472" s="1108">
        <f t="shared" si="7"/>
        <v>1</v>
      </c>
      <c r="AJ472" s="1109" t="s">
        <v>983</v>
      </c>
      <c r="AK472" s="1109" t="s">
        <v>964</v>
      </c>
      <c r="AL472" s="1109" t="s">
        <v>965</v>
      </c>
      <c r="AM472" s="1110" t="s">
        <v>718</v>
      </c>
      <c r="AN472" s="1021" t="s">
        <v>269</v>
      </c>
      <c r="AO472" s="1021" t="s">
        <v>1061</v>
      </c>
      <c r="AP472" s="1337">
        <v>1</v>
      </c>
      <c r="AQ472" s="1079" t="s">
        <v>966</v>
      </c>
      <c r="AR472" s="1112" t="s">
        <v>1854</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1003</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3822</v>
      </c>
      <c r="V473" s="1102" t="s">
        <v>3795</v>
      </c>
      <c r="W473" s="1102" t="s">
        <v>1819</v>
      </c>
      <c r="X473" s="1103" t="s">
        <v>3823</v>
      </c>
      <c r="Y473" s="1104" t="s">
        <v>3824</v>
      </c>
      <c r="Z473" s="1105" t="s">
        <v>3825</v>
      </c>
      <c r="AA473" s="1106" t="s">
        <v>1854</v>
      </c>
      <c r="AB473" s="1107" t="s">
        <v>1854</v>
      </c>
      <c r="AC473" s="1107" t="s">
        <v>1854</v>
      </c>
      <c r="AD473" s="1107" t="s">
        <v>1854</v>
      </c>
      <c r="AE473" s="1107" t="s">
        <v>1854</v>
      </c>
      <c r="AF473" s="1107" t="s">
        <v>1854</v>
      </c>
      <c r="AG473" s="1107" t="s">
        <v>1854</v>
      </c>
      <c r="AH473" s="1107">
        <v>1</v>
      </c>
      <c r="AI473" s="1108">
        <f t="shared" si="7"/>
        <v>1</v>
      </c>
      <c r="AJ473" s="1109" t="s">
        <v>983</v>
      </c>
      <c r="AK473" s="1109" t="s">
        <v>964</v>
      </c>
      <c r="AL473" s="1109" t="s">
        <v>965</v>
      </c>
      <c r="AM473" s="1110" t="s">
        <v>1822</v>
      </c>
      <c r="AN473" s="1021" t="s">
        <v>1030</v>
      </c>
      <c r="AO473" s="1021" t="s">
        <v>3826</v>
      </c>
      <c r="AP473" s="1337">
        <v>0</v>
      </c>
      <c r="AQ473" s="1079" t="s">
        <v>977</v>
      </c>
      <c r="AR473" s="1112" t="s">
        <v>1854</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1003</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3827</v>
      </c>
      <c r="V474" s="1102" t="s">
        <v>3795</v>
      </c>
      <c r="W474" s="1102" t="s">
        <v>1808</v>
      </c>
      <c r="X474" s="1103" t="s">
        <v>3828</v>
      </c>
      <c r="Y474" s="1104" t="s">
        <v>3829</v>
      </c>
      <c r="Z474" s="1105" t="s">
        <v>3830</v>
      </c>
      <c r="AA474" s="1106" t="s">
        <v>1854</v>
      </c>
      <c r="AB474" s="1107" t="s">
        <v>1854</v>
      </c>
      <c r="AC474" s="1107" t="s">
        <v>1854</v>
      </c>
      <c r="AD474" s="1107" t="s">
        <v>1854</v>
      </c>
      <c r="AE474" s="1107" t="s">
        <v>1854</v>
      </c>
      <c r="AF474" s="1107" t="s">
        <v>1854</v>
      </c>
      <c r="AG474" s="1107" t="s">
        <v>1854</v>
      </c>
      <c r="AH474" s="1107">
        <v>1</v>
      </c>
      <c r="AI474" s="1108">
        <f t="shared" si="7"/>
        <v>1</v>
      </c>
      <c r="AJ474" s="1109" t="s">
        <v>963</v>
      </c>
      <c r="AK474" s="1109" t="s">
        <v>1854</v>
      </c>
      <c r="AL474" s="1109" t="s">
        <v>1854</v>
      </c>
      <c r="AM474" s="1110" t="s">
        <v>2313</v>
      </c>
      <c r="AN474" s="1021" t="s">
        <v>1039</v>
      </c>
      <c r="AO474" s="1021" t="s">
        <v>3831</v>
      </c>
      <c r="AP474" s="1337">
        <v>1</v>
      </c>
      <c r="AQ474" s="1079" t="s">
        <v>966</v>
      </c>
      <c r="AR474" s="1112" t="s">
        <v>1854</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1003</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3832</v>
      </c>
      <c r="V475" s="1102" t="s">
        <v>3795</v>
      </c>
      <c r="W475" s="1102" t="s">
        <v>1819</v>
      </c>
      <c r="X475" s="1103" t="s">
        <v>3833</v>
      </c>
      <c r="Y475" s="1104" t="s">
        <v>3834</v>
      </c>
      <c r="Z475" s="1105" t="s">
        <v>3835</v>
      </c>
      <c r="AA475" s="1106" t="s">
        <v>1854</v>
      </c>
      <c r="AB475" s="1107" t="s">
        <v>1854</v>
      </c>
      <c r="AC475" s="1107">
        <v>0.5</v>
      </c>
      <c r="AD475" s="1107" t="s">
        <v>1854</v>
      </c>
      <c r="AE475" s="1107" t="s">
        <v>1854</v>
      </c>
      <c r="AF475" s="1107" t="s">
        <v>1854</v>
      </c>
      <c r="AG475" s="1107" t="s">
        <v>1854</v>
      </c>
      <c r="AH475" s="1107">
        <v>0.5</v>
      </c>
      <c r="AI475" s="1108">
        <f t="shared" si="7"/>
        <v>1</v>
      </c>
      <c r="AJ475" s="1109" t="s">
        <v>983</v>
      </c>
      <c r="AK475" s="1109" t="s">
        <v>964</v>
      </c>
      <c r="AL475" s="1109" t="s">
        <v>965</v>
      </c>
      <c r="AM475" s="1110" t="s">
        <v>2150</v>
      </c>
      <c r="AN475" s="1021" t="s">
        <v>1030</v>
      </c>
      <c r="AO475" s="1021" t="s">
        <v>3836</v>
      </c>
      <c r="AP475" s="1337">
        <v>0</v>
      </c>
      <c r="AQ475" s="1079" t="s">
        <v>977</v>
      </c>
      <c r="AR475" s="1112" t="s">
        <v>1854</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1003</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3837</v>
      </c>
      <c r="V476" s="1102" t="s">
        <v>3795</v>
      </c>
      <c r="W476" s="1102" t="s">
        <v>1819</v>
      </c>
      <c r="X476" s="1103" t="s">
        <v>3838</v>
      </c>
      <c r="Y476" s="1104" t="s">
        <v>3839</v>
      </c>
      <c r="Z476" s="1105" t="s">
        <v>1854</v>
      </c>
      <c r="AA476" s="1106" t="s">
        <v>1854</v>
      </c>
      <c r="AB476" s="1107" t="s">
        <v>1854</v>
      </c>
      <c r="AC476" s="1107" t="s">
        <v>1854</v>
      </c>
      <c r="AD476" s="1107" t="s">
        <v>1854</v>
      </c>
      <c r="AE476" s="1107" t="s">
        <v>1854</v>
      </c>
      <c r="AF476" s="1107" t="s">
        <v>1854</v>
      </c>
      <c r="AG476" s="1107" t="s">
        <v>1854</v>
      </c>
      <c r="AH476" s="1107" t="s">
        <v>1854</v>
      </c>
      <c r="AI476" s="1108">
        <f t="shared" si="7"/>
        <v>0</v>
      </c>
      <c r="AJ476" s="1109" t="s">
        <v>963</v>
      </c>
      <c r="AK476" s="1109" t="s">
        <v>1854</v>
      </c>
      <c r="AL476" s="1109" t="s">
        <v>1854</v>
      </c>
      <c r="AM476" s="1110" t="s">
        <v>1854</v>
      </c>
      <c r="AN476" s="1021" t="s">
        <v>1854</v>
      </c>
      <c r="AO476" s="1021" t="s">
        <v>3840</v>
      </c>
      <c r="AP476" s="1337">
        <v>0</v>
      </c>
      <c r="AQ476" s="1079" t="s">
        <v>1854</v>
      </c>
      <c r="AR476" s="1112" t="s">
        <v>1854</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1003</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3841</v>
      </c>
      <c r="V477" s="1102" t="s">
        <v>3795</v>
      </c>
      <c r="W477" s="1102" t="s">
        <v>1819</v>
      </c>
      <c r="X477" s="1103" t="s">
        <v>3842</v>
      </c>
      <c r="Y477" s="1104" t="s">
        <v>3843</v>
      </c>
      <c r="Z477" s="1105" t="s">
        <v>1854</v>
      </c>
      <c r="AA477" s="1106" t="s">
        <v>1854</v>
      </c>
      <c r="AB477" s="1107" t="s">
        <v>1854</v>
      </c>
      <c r="AC477" s="1107" t="s">
        <v>1854</v>
      </c>
      <c r="AD477" s="1107" t="s">
        <v>1854</v>
      </c>
      <c r="AE477" s="1107" t="s">
        <v>1854</v>
      </c>
      <c r="AF477" s="1107" t="s">
        <v>1854</v>
      </c>
      <c r="AG477" s="1107" t="s">
        <v>1854</v>
      </c>
      <c r="AH477" s="1107">
        <v>1</v>
      </c>
      <c r="AI477" s="1108">
        <f t="shared" si="7"/>
        <v>1</v>
      </c>
      <c r="AJ477" s="1109" t="s">
        <v>986</v>
      </c>
      <c r="AK477" s="1109" t="s">
        <v>964</v>
      </c>
      <c r="AL477" s="1109" t="s">
        <v>976</v>
      </c>
      <c r="AM477" s="1110" t="s">
        <v>1854</v>
      </c>
      <c r="AN477" s="1021" t="s">
        <v>1854</v>
      </c>
      <c r="AO477" s="1021" t="s">
        <v>1854</v>
      </c>
      <c r="AP477" s="1337">
        <v>1</v>
      </c>
      <c r="AQ477" s="1079" t="s">
        <v>966</v>
      </c>
      <c r="AR477" s="1112" t="s">
        <v>1854</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1003</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3844</v>
      </c>
      <c r="V478" s="1102" t="s">
        <v>3795</v>
      </c>
      <c r="W478" s="1102" t="s">
        <v>1808</v>
      </c>
      <c r="X478" s="1103" t="s">
        <v>3845</v>
      </c>
      <c r="Y478" s="1104" t="s">
        <v>2223</v>
      </c>
      <c r="Z478" s="1105" t="s">
        <v>3846</v>
      </c>
      <c r="AA478" s="1106">
        <v>1</v>
      </c>
      <c r="AB478" s="1107" t="s">
        <v>1854</v>
      </c>
      <c r="AC478" s="1107" t="s">
        <v>1854</v>
      </c>
      <c r="AD478" s="1107" t="s">
        <v>1854</v>
      </c>
      <c r="AE478" s="1107" t="s">
        <v>1854</v>
      </c>
      <c r="AF478" s="1107" t="s">
        <v>1854</v>
      </c>
      <c r="AG478" s="1107" t="s">
        <v>1854</v>
      </c>
      <c r="AH478" s="1107" t="s">
        <v>1854</v>
      </c>
      <c r="AI478" s="1108">
        <f t="shared" si="7"/>
        <v>1</v>
      </c>
      <c r="AJ478" s="1109" t="s">
        <v>986</v>
      </c>
      <c r="AK478" s="1109" t="s">
        <v>964</v>
      </c>
      <c r="AL478" s="1109" t="s">
        <v>965</v>
      </c>
      <c r="AM478" s="1110" t="s">
        <v>1891</v>
      </c>
      <c r="AN478" s="1021" t="s">
        <v>990</v>
      </c>
      <c r="AO478" s="1021" t="s">
        <v>2225</v>
      </c>
      <c r="AP478" s="1337">
        <v>1</v>
      </c>
      <c r="AQ478" s="1079" t="s">
        <v>977</v>
      </c>
      <c r="AR478" s="1112" t="s">
        <v>1854</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1003</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3847</v>
      </c>
      <c r="V479" s="1102" t="s">
        <v>3795</v>
      </c>
      <c r="W479" s="1102" t="s">
        <v>1819</v>
      </c>
      <c r="X479" s="1103" t="s">
        <v>3848</v>
      </c>
      <c r="Y479" s="1104" t="s">
        <v>3849</v>
      </c>
      <c r="Z479" s="1105" t="s">
        <v>3850</v>
      </c>
      <c r="AA479" s="1106">
        <v>0.08</v>
      </c>
      <c r="AB479" s="1107">
        <v>0.3</v>
      </c>
      <c r="AC479" s="1107">
        <v>0.57999999999999996</v>
      </c>
      <c r="AD479" s="1107">
        <v>0.04</v>
      </c>
      <c r="AE479" s="1107" t="s">
        <v>1854</v>
      </c>
      <c r="AF479" s="1107" t="s">
        <v>1854</v>
      </c>
      <c r="AG479" s="1107" t="s">
        <v>1854</v>
      </c>
      <c r="AH479" s="1107" t="s">
        <v>1854</v>
      </c>
      <c r="AI479" s="1108">
        <f t="shared" si="7"/>
        <v>1</v>
      </c>
      <c r="AJ479" s="1109" t="s">
        <v>986</v>
      </c>
      <c r="AK479" s="1109" t="s">
        <v>964</v>
      </c>
      <c r="AL479" s="1109" t="s">
        <v>976</v>
      </c>
      <c r="AM479" s="1110" t="s">
        <v>2202</v>
      </c>
      <c r="AN479" s="1021" t="s">
        <v>990</v>
      </c>
      <c r="AO479" s="1021" t="s">
        <v>3851</v>
      </c>
      <c r="AP479" s="1337">
        <v>0</v>
      </c>
      <c r="AQ479" s="1079" t="s">
        <v>966</v>
      </c>
      <c r="AR479" s="1112" t="s">
        <v>1854</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1003</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3852</v>
      </c>
      <c r="V480" s="1102" t="s">
        <v>3795</v>
      </c>
      <c r="W480" s="1102" t="s">
        <v>1819</v>
      </c>
      <c r="X480" s="1103" t="s">
        <v>3853</v>
      </c>
      <c r="Y480" s="1104" t="s">
        <v>3854</v>
      </c>
      <c r="Z480" s="1105" t="s">
        <v>3855</v>
      </c>
      <c r="AA480" s="1106" t="s">
        <v>1854</v>
      </c>
      <c r="AB480" s="1107" t="s">
        <v>1854</v>
      </c>
      <c r="AC480" s="1107">
        <v>1</v>
      </c>
      <c r="AD480" s="1107" t="s">
        <v>1854</v>
      </c>
      <c r="AE480" s="1107" t="s">
        <v>1854</v>
      </c>
      <c r="AF480" s="1107" t="s">
        <v>1854</v>
      </c>
      <c r="AG480" s="1107" t="s">
        <v>1854</v>
      </c>
      <c r="AH480" s="1107" t="s">
        <v>1854</v>
      </c>
      <c r="AI480" s="1108">
        <f t="shared" si="7"/>
        <v>1</v>
      </c>
      <c r="AJ480" s="1109" t="s">
        <v>983</v>
      </c>
      <c r="AK480" s="1109" t="s">
        <v>964</v>
      </c>
      <c r="AL480" s="1109" t="s">
        <v>965</v>
      </c>
      <c r="AM480" s="1110" t="s">
        <v>1879</v>
      </c>
      <c r="AN480" s="1021" t="s">
        <v>990</v>
      </c>
      <c r="AO480" s="1021" t="s">
        <v>3856</v>
      </c>
      <c r="AP480" s="1337">
        <v>0</v>
      </c>
      <c r="AQ480" s="1079" t="s">
        <v>966</v>
      </c>
      <c r="AR480" s="1112" t="s">
        <v>1854</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1003</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3857</v>
      </c>
      <c r="V481" s="1102" t="s">
        <v>3795</v>
      </c>
      <c r="W481" s="1102" t="s">
        <v>1819</v>
      </c>
      <c r="X481" s="1103" t="s">
        <v>3858</v>
      </c>
      <c r="Y481" s="1104" t="s">
        <v>3859</v>
      </c>
      <c r="Z481" s="1105" t="s">
        <v>3860</v>
      </c>
      <c r="AA481" s="1106" t="s">
        <v>1854</v>
      </c>
      <c r="AB481" s="1107" t="s">
        <v>1854</v>
      </c>
      <c r="AC481" s="1107">
        <v>0.1</v>
      </c>
      <c r="AD481" s="1107">
        <v>0.9</v>
      </c>
      <c r="AE481" s="1107" t="s">
        <v>1854</v>
      </c>
      <c r="AF481" s="1107" t="s">
        <v>1854</v>
      </c>
      <c r="AG481" s="1107" t="s">
        <v>1854</v>
      </c>
      <c r="AH481" s="1107" t="s">
        <v>1854</v>
      </c>
      <c r="AI481" s="1108">
        <f t="shared" si="7"/>
        <v>1</v>
      </c>
      <c r="AJ481" s="1109" t="s">
        <v>986</v>
      </c>
      <c r="AK481" s="1109" t="s">
        <v>964</v>
      </c>
      <c r="AL481" s="1109" t="s">
        <v>965</v>
      </c>
      <c r="AM481" s="1110" t="s">
        <v>2045</v>
      </c>
      <c r="AN481" s="1021" t="s">
        <v>990</v>
      </c>
      <c r="AO481" s="1021" t="s">
        <v>3861</v>
      </c>
      <c r="AP481" s="1337">
        <v>0</v>
      </c>
      <c r="AQ481" s="1079" t="s">
        <v>966</v>
      </c>
      <c r="AR481" s="1112" t="s">
        <v>1854</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1003</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3862</v>
      </c>
      <c r="V482" s="1102" t="s">
        <v>3795</v>
      </c>
      <c r="W482" s="1102" t="s">
        <v>1819</v>
      </c>
      <c r="X482" s="1103" t="s">
        <v>3863</v>
      </c>
      <c r="Y482" s="1104" t="s">
        <v>3864</v>
      </c>
      <c r="Z482" s="1105" t="s">
        <v>3865</v>
      </c>
      <c r="AA482" s="1106">
        <v>0.25</v>
      </c>
      <c r="AB482" s="1107">
        <v>0.25</v>
      </c>
      <c r="AC482" s="1107">
        <v>0.25</v>
      </c>
      <c r="AD482" s="1107">
        <v>0.25</v>
      </c>
      <c r="AE482" s="1107" t="s">
        <v>1854</v>
      </c>
      <c r="AF482" s="1107" t="s">
        <v>1854</v>
      </c>
      <c r="AG482" s="1107" t="s">
        <v>1854</v>
      </c>
      <c r="AH482" s="1107" t="s">
        <v>1854</v>
      </c>
      <c r="AI482" s="1108">
        <f t="shared" si="7"/>
        <v>1</v>
      </c>
      <c r="AJ482" s="1109" t="s">
        <v>963</v>
      </c>
      <c r="AK482" s="1109" t="s">
        <v>1854</v>
      </c>
      <c r="AL482" s="1109" t="s">
        <v>1854</v>
      </c>
      <c r="AM482" s="1110" t="s">
        <v>2019</v>
      </c>
      <c r="AN482" s="1021" t="s">
        <v>269</v>
      </c>
      <c r="AO482" s="1021" t="s">
        <v>3866</v>
      </c>
      <c r="AP482" s="1337">
        <v>1</v>
      </c>
      <c r="AQ482" s="1079" t="s">
        <v>269</v>
      </c>
      <c r="AR482" s="1112" t="s">
        <v>1854</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1003</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3867</v>
      </c>
      <c r="V483" s="1102" t="s">
        <v>3795</v>
      </c>
      <c r="W483" s="1102" t="s">
        <v>1819</v>
      </c>
      <c r="X483" s="1103" t="s">
        <v>3868</v>
      </c>
      <c r="Y483" s="1104" t="s">
        <v>3869</v>
      </c>
      <c r="Z483" s="1105" t="s">
        <v>3870</v>
      </c>
      <c r="AA483" s="1106" t="s">
        <v>1854</v>
      </c>
      <c r="AB483" s="1107">
        <v>0.5</v>
      </c>
      <c r="AC483" s="1107">
        <v>0.5</v>
      </c>
      <c r="AD483" s="1107" t="s">
        <v>1854</v>
      </c>
      <c r="AE483" s="1107" t="s">
        <v>1854</v>
      </c>
      <c r="AF483" s="1107" t="s">
        <v>1854</v>
      </c>
      <c r="AG483" s="1107" t="s">
        <v>1854</v>
      </c>
      <c r="AH483" s="1107" t="s">
        <v>1854</v>
      </c>
      <c r="AI483" s="1108">
        <f t="shared" si="7"/>
        <v>1</v>
      </c>
      <c r="AJ483" s="1109" t="s">
        <v>974</v>
      </c>
      <c r="AK483" s="1109" t="s">
        <v>964</v>
      </c>
      <c r="AL483" s="1109" t="s">
        <v>965</v>
      </c>
      <c r="AM483" s="1110" t="s">
        <v>2676</v>
      </c>
      <c r="AN483" s="1021" t="s">
        <v>990</v>
      </c>
      <c r="AO483" s="1021" t="s">
        <v>3871</v>
      </c>
      <c r="AP483" s="1337">
        <v>0</v>
      </c>
      <c r="AQ483" s="1079" t="s">
        <v>966</v>
      </c>
      <c r="AR483" s="1112" t="s">
        <v>1854</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1003</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3872</v>
      </c>
      <c r="V484" s="1102" t="s">
        <v>3678</v>
      </c>
      <c r="W484" s="1102" t="s">
        <v>1819</v>
      </c>
      <c r="X484" s="1103" t="s">
        <v>3873</v>
      </c>
      <c r="Y484" s="1104" t="s">
        <v>659</v>
      </c>
      <c r="Z484" s="1105" t="s">
        <v>3874</v>
      </c>
      <c r="AA484" s="1106" t="s">
        <v>1854</v>
      </c>
      <c r="AB484" s="1107" t="s">
        <v>1854</v>
      </c>
      <c r="AC484" s="1107" t="s">
        <v>1854</v>
      </c>
      <c r="AD484" s="1107" t="s">
        <v>1854</v>
      </c>
      <c r="AE484" s="1107">
        <v>1</v>
      </c>
      <c r="AF484" s="1107" t="s">
        <v>1854</v>
      </c>
      <c r="AG484" s="1107" t="s">
        <v>1854</v>
      </c>
      <c r="AH484" s="1107" t="s">
        <v>1854</v>
      </c>
      <c r="AI484" s="1108">
        <f t="shared" si="7"/>
        <v>1</v>
      </c>
      <c r="AJ484" s="1109" t="s">
        <v>963</v>
      </c>
      <c r="AK484" s="1109" t="s">
        <v>1854</v>
      </c>
      <c r="AL484" s="1109" t="s">
        <v>1854</v>
      </c>
      <c r="AM484" s="1110" t="s">
        <v>1941</v>
      </c>
      <c r="AN484" s="1021" t="s">
        <v>269</v>
      </c>
      <c r="AO484" s="1021" t="s">
        <v>4707</v>
      </c>
      <c r="AP484" s="1311">
        <v>1</v>
      </c>
      <c r="AQ484" s="1079" t="s">
        <v>966</v>
      </c>
      <c r="AR484" s="1112" t="s">
        <v>659</v>
      </c>
      <c r="AS484" s="1113"/>
      <c r="AT484" s="1103"/>
      <c r="AU484" s="1103"/>
      <c r="AV484" s="1103"/>
      <c r="AW484" s="1114"/>
      <c r="AX484" s="1115"/>
      <c r="AY484" s="1078"/>
      <c r="AZ484" s="1079"/>
      <c r="BA484" s="1079"/>
      <c r="BB484" s="1079"/>
      <c r="BC484" s="1079"/>
      <c r="BD484" s="1079"/>
      <c r="BE484" s="1079"/>
      <c r="BF484" s="1079"/>
      <c r="BG484" s="1079"/>
      <c r="BH484" s="1079"/>
      <c r="BI484" s="1078" t="s">
        <v>4777</v>
      </c>
      <c r="BJ484" s="1079" t="s">
        <v>4735</v>
      </c>
      <c r="BK484" s="1079" t="s">
        <v>4753</v>
      </c>
      <c r="BL484" s="1079" t="s">
        <v>4778</v>
      </c>
      <c r="BM484" s="1079" t="s">
        <v>4730</v>
      </c>
      <c r="BN484" s="1078"/>
      <c r="BO484" s="1079"/>
      <c r="BP484" s="1079"/>
      <c r="BQ484" s="1079"/>
      <c r="BR484" s="1079"/>
      <c r="BS484" s="1118"/>
      <c r="BT484" s="1079"/>
      <c r="BU484" s="1079"/>
      <c r="BV484" s="1079"/>
      <c r="BW484" s="1119"/>
      <c r="BX484" s="1118"/>
      <c r="BY484" s="1079"/>
      <c r="BZ484" s="1079"/>
      <c r="CA484" s="1079"/>
      <c r="CB484" s="1119"/>
      <c r="CC484" s="1120"/>
      <c r="CD484" s="1121" t="s">
        <v>1854</v>
      </c>
      <c r="CE484" s="1122" t="s">
        <v>1854</v>
      </c>
      <c r="CF484" s="1122" t="s">
        <v>1854</v>
      </c>
      <c r="CG484" s="1122" t="s">
        <v>1854</v>
      </c>
      <c r="CH484" s="1123" t="s">
        <v>1854</v>
      </c>
      <c r="CI484" s="1078" t="s">
        <v>1854</v>
      </c>
      <c r="CJ484" s="1079" t="s">
        <v>1854</v>
      </c>
      <c r="CK484" s="1079" t="s">
        <v>1854</v>
      </c>
      <c r="CL484" s="1079" t="s">
        <v>1854</v>
      </c>
      <c r="CM484" s="1120" t="s">
        <v>1854</v>
      </c>
      <c r="CN484" s="1078" t="s">
        <v>1854</v>
      </c>
      <c r="CO484" s="1079" t="s">
        <v>1854</v>
      </c>
      <c r="CP484" s="1079" t="s">
        <v>1854</v>
      </c>
      <c r="CQ484" s="1079" t="s">
        <v>1854</v>
      </c>
      <c r="CR484" s="1120" t="s">
        <v>1854</v>
      </c>
      <c r="CS484" s="1078" t="s">
        <v>1854</v>
      </c>
      <c r="CT484" s="1079" t="s">
        <v>1854</v>
      </c>
      <c r="CU484" s="1079" t="s">
        <v>1854</v>
      </c>
      <c r="CV484" s="1079" t="s">
        <v>1854</v>
      </c>
      <c r="CW484" s="1120" t="s">
        <v>1854</v>
      </c>
      <c r="CX484" s="1078" t="s">
        <v>1854</v>
      </c>
      <c r="CY484" s="1079" t="s">
        <v>1854</v>
      </c>
      <c r="CZ484" s="1079" t="s">
        <v>1854</v>
      </c>
      <c r="DA484" s="1079" t="s">
        <v>1854</v>
      </c>
      <c r="DB484" s="1120" t="s">
        <v>1854</v>
      </c>
      <c r="DC484" s="1079" t="s">
        <v>1854</v>
      </c>
      <c r="DD484" s="1079" t="s">
        <v>1854</v>
      </c>
      <c r="DE484" s="1079" t="s">
        <v>1854</v>
      </c>
      <c r="DF484" s="1079" t="s">
        <v>1854</v>
      </c>
      <c r="DG484" s="1120" t="s">
        <v>1854</v>
      </c>
      <c r="DH484" s="1078" t="s">
        <v>1854</v>
      </c>
      <c r="DI484" s="1079" t="s">
        <v>1854</v>
      </c>
      <c r="DJ484" s="1079" t="s">
        <v>1854</v>
      </c>
      <c r="DK484" s="1079" t="s">
        <v>1854</v>
      </c>
      <c r="DL484" s="1120" t="s">
        <v>1854</v>
      </c>
      <c r="DM484" s="1124" t="s">
        <v>1854</v>
      </c>
      <c r="DN484" s="1125" t="s">
        <v>1854</v>
      </c>
      <c r="DO484" s="1125" t="s">
        <v>1854</v>
      </c>
      <c r="DP484" s="1126" t="s">
        <v>1854</v>
      </c>
      <c r="DQ484" s="1125" t="s">
        <v>1854</v>
      </c>
      <c r="DR484" s="1125" t="s">
        <v>1854</v>
      </c>
      <c r="DS484" s="1125" t="s">
        <v>1854</v>
      </c>
      <c r="DT484" s="1126" t="s">
        <v>1854</v>
      </c>
      <c r="DU484" s="1122" t="s">
        <v>972</v>
      </c>
      <c r="DV484" s="1127">
        <v>1</v>
      </c>
      <c r="DW484" s="1128" t="s">
        <v>3913</v>
      </c>
    </row>
    <row r="485" spans="1:127" s="399" customFormat="1" ht="15.75" customHeight="1">
      <c r="A485" s="1100" t="s">
        <v>1003</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3876</v>
      </c>
      <c r="V485" s="1102" t="s">
        <v>3678</v>
      </c>
      <c r="W485" s="1102" t="s">
        <v>1819</v>
      </c>
      <c r="X485" s="1103" t="s">
        <v>3877</v>
      </c>
      <c r="Y485" s="1104" t="s">
        <v>3878</v>
      </c>
      <c r="Z485" s="1105" t="s">
        <v>3879</v>
      </c>
      <c r="AA485" s="1106" t="s">
        <v>1854</v>
      </c>
      <c r="AB485" s="1107" t="s">
        <v>1854</v>
      </c>
      <c r="AC485" s="1107" t="s">
        <v>1854</v>
      </c>
      <c r="AD485" s="1107" t="s">
        <v>1854</v>
      </c>
      <c r="AE485" s="1107">
        <v>1</v>
      </c>
      <c r="AF485" s="1107" t="s">
        <v>1854</v>
      </c>
      <c r="AG485" s="1107" t="s">
        <v>1854</v>
      </c>
      <c r="AH485" s="1107" t="s">
        <v>1854</v>
      </c>
      <c r="AI485" s="1108">
        <f t="shared" si="7"/>
        <v>1</v>
      </c>
      <c r="AJ485" s="1109" t="s">
        <v>963</v>
      </c>
      <c r="AK485" s="1109" t="s">
        <v>1854</v>
      </c>
      <c r="AL485" s="1109" t="s">
        <v>1854</v>
      </c>
      <c r="AM485" s="1110" t="s">
        <v>1941</v>
      </c>
      <c r="AN485" s="1021" t="s">
        <v>1030</v>
      </c>
      <c r="AO485" s="1021" t="s">
        <v>3880</v>
      </c>
      <c r="AP485" s="1337">
        <v>0</v>
      </c>
      <c r="AQ485" s="1079" t="s">
        <v>1030</v>
      </c>
      <c r="AR485" s="1112" t="s">
        <v>1854</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1003</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3882</v>
      </c>
      <c r="V486" s="1102" t="s">
        <v>1854</v>
      </c>
      <c r="W486" s="1102" t="s">
        <v>1854</v>
      </c>
      <c r="X486" s="1103" t="s">
        <v>3883</v>
      </c>
      <c r="Y486" s="1104" t="s">
        <v>3884</v>
      </c>
      <c r="Z486" s="1105" t="s">
        <v>1854</v>
      </c>
      <c r="AA486" s="1106" t="s">
        <v>1854</v>
      </c>
      <c r="AB486" s="1107">
        <v>1</v>
      </c>
      <c r="AC486" s="1107" t="s">
        <v>1854</v>
      </c>
      <c r="AD486" s="1107" t="s">
        <v>1854</v>
      </c>
      <c r="AE486" s="1107" t="s">
        <v>1854</v>
      </c>
      <c r="AF486" s="1107" t="s">
        <v>1854</v>
      </c>
      <c r="AG486" s="1107" t="s">
        <v>1854</v>
      </c>
      <c r="AH486" s="1107" t="s">
        <v>1854</v>
      </c>
      <c r="AI486" s="1108">
        <f t="shared" si="7"/>
        <v>1</v>
      </c>
      <c r="AJ486" s="1109" t="s">
        <v>983</v>
      </c>
      <c r="AK486" s="1109" t="s">
        <v>964</v>
      </c>
      <c r="AL486" s="1109" t="s">
        <v>976</v>
      </c>
      <c r="AM486" s="1110" t="s">
        <v>1854</v>
      </c>
      <c r="AN486" s="1021" t="s">
        <v>1854</v>
      </c>
      <c r="AO486" s="1021" t="s">
        <v>1854</v>
      </c>
      <c r="AP486" s="1337">
        <v>0</v>
      </c>
      <c r="AQ486" s="1079" t="s">
        <v>966</v>
      </c>
      <c r="AR486" s="1112" t="s">
        <v>1854</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1003</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3885</v>
      </c>
      <c r="V487" s="1102" t="s">
        <v>1854</v>
      </c>
      <c r="W487" s="1102" t="s">
        <v>1854</v>
      </c>
      <c r="X487" s="1103" t="s">
        <v>3886</v>
      </c>
      <c r="Y487" s="1104" t="s">
        <v>3887</v>
      </c>
      <c r="Z487" s="1105" t="s">
        <v>1854</v>
      </c>
      <c r="AA487" s="1106" t="s">
        <v>1854</v>
      </c>
      <c r="AB487" s="1107">
        <v>1</v>
      </c>
      <c r="AC487" s="1107" t="s">
        <v>1854</v>
      </c>
      <c r="AD487" s="1107" t="s">
        <v>1854</v>
      </c>
      <c r="AE487" s="1107" t="s">
        <v>1854</v>
      </c>
      <c r="AF487" s="1107" t="s">
        <v>1854</v>
      </c>
      <c r="AG487" s="1107" t="s">
        <v>1854</v>
      </c>
      <c r="AH487" s="1107" t="s">
        <v>1854</v>
      </c>
      <c r="AI487" s="1108">
        <f t="shared" si="7"/>
        <v>1</v>
      </c>
      <c r="AJ487" s="1109" t="s">
        <v>983</v>
      </c>
      <c r="AK487" s="1109" t="s">
        <v>964</v>
      </c>
      <c r="AL487" s="1109" t="s">
        <v>976</v>
      </c>
      <c r="AM487" s="1110" t="s">
        <v>1854</v>
      </c>
      <c r="AN487" s="1021" t="s">
        <v>1854</v>
      </c>
      <c r="AO487" s="1021" t="s">
        <v>1854</v>
      </c>
      <c r="AP487" s="1337">
        <v>0</v>
      </c>
      <c r="AQ487" s="1079" t="s">
        <v>966</v>
      </c>
      <c r="AR487" s="1112" t="s">
        <v>1854</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1003</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3888</v>
      </c>
      <c r="V488" s="1102" t="s">
        <v>1854</v>
      </c>
      <c r="W488" s="1102" t="s">
        <v>1854</v>
      </c>
      <c r="X488" s="1103" t="s">
        <v>1944</v>
      </c>
      <c r="Y488" s="1104" t="s">
        <v>1945</v>
      </c>
      <c r="Z488" s="1105" t="s">
        <v>1854</v>
      </c>
      <c r="AA488" s="1106" t="s">
        <v>1854</v>
      </c>
      <c r="AB488" s="1107" t="s">
        <v>1854</v>
      </c>
      <c r="AC488" s="1107" t="s">
        <v>1854</v>
      </c>
      <c r="AD488" s="1107" t="s">
        <v>1854</v>
      </c>
      <c r="AE488" s="1107" t="s">
        <v>1854</v>
      </c>
      <c r="AF488" s="1107" t="s">
        <v>1854</v>
      </c>
      <c r="AG488" s="1107" t="s">
        <v>1854</v>
      </c>
      <c r="AH488" s="1107" t="s">
        <v>1854</v>
      </c>
      <c r="AI488" s="1108">
        <f t="shared" si="7"/>
        <v>0</v>
      </c>
      <c r="AJ488" s="1109" t="s">
        <v>963</v>
      </c>
      <c r="AK488" s="1109" t="s">
        <v>1854</v>
      </c>
      <c r="AL488" s="1109" t="s">
        <v>1854</v>
      </c>
      <c r="AM488" s="1110" t="s">
        <v>1854</v>
      </c>
      <c r="AN488" s="1021" t="s">
        <v>1854</v>
      </c>
      <c r="AO488" s="1021" t="s">
        <v>1946</v>
      </c>
      <c r="AP488" s="1337">
        <v>0</v>
      </c>
      <c r="AQ488" s="1079" t="s">
        <v>1854</v>
      </c>
      <c r="AR488" s="1112" t="s">
        <v>1854</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1003</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3889</v>
      </c>
      <c r="V489" s="1102" t="s">
        <v>1854</v>
      </c>
      <c r="W489" s="1102" t="s">
        <v>1854</v>
      </c>
      <c r="X489" s="1103" t="s">
        <v>3890</v>
      </c>
      <c r="Y489" s="1104" t="s">
        <v>2610</v>
      </c>
      <c r="Z489" s="1105" t="s">
        <v>1854</v>
      </c>
      <c r="AA489" s="1106" t="s">
        <v>1854</v>
      </c>
      <c r="AB489" s="1107" t="s">
        <v>1854</v>
      </c>
      <c r="AC489" s="1107" t="s">
        <v>1854</v>
      </c>
      <c r="AD489" s="1107" t="s">
        <v>1854</v>
      </c>
      <c r="AE489" s="1107" t="s">
        <v>1854</v>
      </c>
      <c r="AF489" s="1107" t="s">
        <v>1854</v>
      </c>
      <c r="AG489" s="1107" t="s">
        <v>1854</v>
      </c>
      <c r="AH489" s="1107" t="s">
        <v>1854</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1008</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3898</v>
      </c>
      <c r="V490" s="1102" t="s">
        <v>3899</v>
      </c>
      <c r="W490" s="1102" t="s">
        <v>1819</v>
      </c>
      <c r="X490" s="1103" t="s">
        <v>3900</v>
      </c>
      <c r="Y490" s="1104" t="s">
        <v>124</v>
      </c>
      <c r="Z490" s="1105" t="s">
        <v>3901</v>
      </c>
      <c r="AA490" s="1106">
        <v>0.1</v>
      </c>
      <c r="AB490" s="1107">
        <v>0.9</v>
      </c>
      <c r="AC490" s="1107" t="s">
        <v>1854</v>
      </c>
      <c r="AD490" s="1107" t="s">
        <v>1854</v>
      </c>
      <c r="AE490" s="1107" t="s">
        <v>1854</v>
      </c>
      <c r="AF490" s="1107" t="s">
        <v>1854</v>
      </c>
      <c r="AG490" s="1107" t="s">
        <v>1854</v>
      </c>
      <c r="AH490" s="1107" t="s">
        <v>1854</v>
      </c>
      <c r="AI490" s="1108">
        <f t="shared" si="7"/>
        <v>1</v>
      </c>
      <c r="AJ490" s="1109" t="s">
        <v>983</v>
      </c>
      <c r="AK490" s="1109" t="s">
        <v>964</v>
      </c>
      <c r="AL490" s="1109" t="s">
        <v>965</v>
      </c>
      <c r="AM490" s="1110" t="s">
        <v>1838</v>
      </c>
      <c r="AN490" s="1021" t="s">
        <v>2090</v>
      </c>
      <c r="AO490" s="1021" t="s">
        <v>4703</v>
      </c>
      <c r="AP490" s="1311">
        <v>2</v>
      </c>
      <c r="AQ490" s="1079" t="s">
        <v>977</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961</v>
      </c>
      <c r="CE490" s="1122" t="s">
        <v>961</v>
      </c>
      <c r="CF490" s="1122" t="s">
        <v>961</v>
      </c>
      <c r="CG490" s="1122" t="s">
        <v>961</v>
      </c>
      <c r="CH490" s="1123" t="s">
        <v>961</v>
      </c>
      <c r="CI490" s="1078" t="s">
        <v>1854</v>
      </c>
      <c r="CJ490" s="1079" t="s">
        <v>1854</v>
      </c>
      <c r="CK490" s="1079" t="s">
        <v>1854</v>
      </c>
      <c r="CL490" s="1079" t="s">
        <v>1854</v>
      </c>
      <c r="CM490" s="1120" t="s">
        <v>1854</v>
      </c>
      <c r="CN490" s="1078">
        <v>9.5</v>
      </c>
      <c r="CO490" s="1079">
        <v>9.5</v>
      </c>
      <c r="CP490" s="1079">
        <v>9.5</v>
      </c>
      <c r="CQ490" s="1079">
        <v>9.5</v>
      </c>
      <c r="CR490" s="1120">
        <v>9.5</v>
      </c>
      <c r="CS490" s="1078">
        <v>2</v>
      </c>
      <c r="CT490" s="1079">
        <v>2</v>
      </c>
      <c r="CU490" s="1079">
        <v>2</v>
      </c>
      <c r="CV490" s="1079">
        <v>2</v>
      </c>
      <c r="CW490" s="1120">
        <v>2</v>
      </c>
      <c r="CX490" s="1078" t="s">
        <v>1854</v>
      </c>
      <c r="CY490" s="1079" t="s">
        <v>1854</v>
      </c>
      <c r="CZ490" s="1079" t="s">
        <v>1854</v>
      </c>
      <c r="DA490" s="1079" t="s">
        <v>1854</v>
      </c>
      <c r="DB490" s="1120" t="s">
        <v>1854</v>
      </c>
      <c r="DC490" s="1079" t="s">
        <v>1854</v>
      </c>
      <c r="DD490" s="1079" t="s">
        <v>1854</v>
      </c>
      <c r="DE490" s="1079" t="s">
        <v>1854</v>
      </c>
      <c r="DF490" s="1079" t="s">
        <v>1854</v>
      </c>
      <c r="DG490" s="1120" t="s">
        <v>1854</v>
      </c>
      <c r="DH490" s="1078" t="s">
        <v>1854</v>
      </c>
      <c r="DI490" s="1079" t="s">
        <v>1854</v>
      </c>
      <c r="DJ490" s="1079" t="s">
        <v>1854</v>
      </c>
      <c r="DK490" s="1079" t="s">
        <v>1854</v>
      </c>
      <c r="DL490" s="1120" t="s">
        <v>1854</v>
      </c>
      <c r="DM490" s="1124">
        <v>-1.125</v>
      </c>
      <c r="DN490" s="1125" t="s">
        <v>1854</v>
      </c>
      <c r="DO490" s="1125" t="s">
        <v>1854</v>
      </c>
      <c r="DP490" s="1126" t="s">
        <v>1854</v>
      </c>
      <c r="DQ490" s="1125">
        <v>0</v>
      </c>
      <c r="DR490" s="1125" t="s">
        <v>1854</v>
      </c>
      <c r="DS490" s="1125" t="s">
        <v>1854</v>
      </c>
      <c r="DT490" s="1126" t="s">
        <v>1854</v>
      </c>
      <c r="DU490" s="1122" t="s">
        <v>972</v>
      </c>
      <c r="DV490" s="1127">
        <v>1</v>
      </c>
      <c r="DW490" s="1128" t="s">
        <v>1854</v>
      </c>
    </row>
    <row r="491" spans="1:127" s="399" customFormat="1" ht="15.75" customHeight="1">
      <c r="A491" s="1100" t="s">
        <v>1008</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3903</v>
      </c>
      <c r="V491" s="1102" t="s">
        <v>3899</v>
      </c>
      <c r="W491" s="1102" t="s">
        <v>1801</v>
      </c>
      <c r="X491" s="1103" t="s">
        <v>3904</v>
      </c>
      <c r="Y491" s="1104" t="s">
        <v>3905</v>
      </c>
      <c r="Z491" s="1105" t="s">
        <v>3906</v>
      </c>
      <c r="AA491" s="1106" t="s">
        <v>1854</v>
      </c>
      <c r="AB491" s="1107">
        <v>1</v>
      </c>
      <c r="AC491" s="1107" t="s">
        <v>1854</v>
      </c>
      <c r="AD491" s="1107" t="s">
        <v>1854</v>
      </c>
      <c r="AE491" s="1107" t="s">
        <v>1854</v>
      </c>
      <c r="AF491" s="1107" t="s">
        <v>1854</v>
      </c>
      <c r="AG491" s="1107" t="s">
        <v>1854</v>
      </c>
      <c r="AH491" s="1107" t="s">
        <v>1854</v>
      </c>
      <c r="AI491" s="1108">
        <f t="shared" si="7"/>
        <v>1</v>
      </c>
      <c r="AJ491" s="1109" t="s">
        <v>986</v>
      </c>
      <c r="AK491" s="1109" t="s">
        <v>964</v>
      </c>
      <c r="AL491" s="1109" t="s">
        <v>965</v>
      </c>
      <c r="AM491" s="1110" t="s">
        <v>2062</v>
      </c>
      <c r="AN491" s="1021" t="s">
        <v>387</v>
      </c>
      <c r="AO491" s="1021" t="s">
        <v>4706</v>
      </c>
      <c r="AP491" s="1278">
        <v>1</v>
      </c>
      <c r="AQ491" s="1079" t="s">
        <v>977</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1008</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3908</v>
      </c>
      <c r="V492" s="1102" t="s">
        <v>3899</v>
      </c>
      <c r="W492" s="1102" t="s">
        <v>1819</v>
      </c>
      <c r="X492" s="1103" t="s">
        <v>3909</v>
      </c>
      <c r="Y492" s="1104" t="s">
        <v>3910</v>
      </c>
      <c r="Z492" s="1105" t="s">
        <v>3911</v>
      </c>
      <c r="AA492" s="1106" t="s">
        <v>1854</v>
      </c>
      <c r="AB492" s="1107">
        <v>1</v>
      </c>
      <c r="AC492" s="1107" t="s">
        <v>1854</v>
      </c>
      <c r="AD492" s="1107" t="s">
        <v>1854</v>
      </c>
      <c r="AE492" s="1107" t="s">
        <v>1854</v>
      </c>
      <c r="AF492" s="1107" t="s">
        <v>1854</v>
      </c>
      <c r="AG492" s="1107" t="s">
        <v>1854</v>
      </c>
      <c r="AH492" s="1107" t="s">
        <v>1854</v>
      </c>
      <c r="AI492" s="1108">
        <f t="shared" si="7"/>
        <v>1</v>
      </c>
      <c r="AJ492" s="1109" t="s">
        <v>986</v>
      </c>
      <c r="AK492" s="1109" t="s">
        <v>964</v>
      </c>
      <c r="AL492" s="1109" t="s">
        <v>965</v>
      </c>
      <c r="AM492" s="1110" t="s">
        <v>1838</v>
      </c>
      <c r="AN492" s="1021" t="s">
        <v>990</v>
      </c>
      <c r="AO492" s="1021" t="s">
        <v>3912</v>
      </c>
      <c r="AP492" s="1278">
        <v>0</v>
      </c>
      <c r="AQ492" s="1079" t="s">
        <v>966</v>
      </c>
      <c r="AR492" s="1112" t="s">
        <v>1854</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1008</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3914</v>
      </c>
      <c r="V493" s="1102" t="s">
        <v>3899</v>
      </c>
      <c r="W493" s="1102" t="s">
        <v>1819</v>
      </c>
      <c r="X493" s="1103" t="s">
        <v>3915</v>
      </c>
      <c r="Y493" s="1104" t="s">
        <v>3916</v>
      </c>
      <c r="Z493" s="1105" t="s">
        <v>3917</v>
      </c>
      <c r="AA493" s="1106" t="s">
        <v>1854</v>
      </c>
      <c r="AB493" s="1107">
        <v>1</v>
      </c>
      <c r="AC493" s="1107" t="s">
        <v>1854</v>
      </c>
      <c r="AD493" s="1107" t="s">
        <v>1854</v>
      </c>
      <c r="AE493" s="1107" t="s">
        <v>1854</v>
      </c>
      <c r="AF493" s="1107" t="s">
        <v>1854</v>
      </c>
      <c r="AG493" s="1107" t="s">
        <v>1854</v>
      </c>
      <c r="AH493" s="1107" t="s">
        <v>1854</v>
      </c>
      <c r="AI493" s="1108">
        <f t="shared" si="7"/>
        <v>1</v>
      </c>
      <c r="AJ493" s="1109" t="s">
        <v>986</v>
      </c>
      <c r="AK493" s="1109" t="s">
        <v>964</v>
      </c>
      <c r="AL493" s="1109" t="s">
        <v>965</v>
      </c>
      <c r="AM493" s="1110" t="s">
        <v>2313</v>
      </c>
      <c r="AN493" s="1021" t="s">
        <v>269</v>
      </c>
      <c r="AO493" s="1021" t="s">
        <v>3918</v>
      </c>
      <c r="AP493" s="1278">
        <v>1</v>
      </c>
      <c r="AQ493" s="1079" t="s">
        <v>966</v>
      </c>
      <c r="AR493" s="1112" t="s">
        <v>1854</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1008</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3919</v>
      </c>
      <c r="V494" s="1102" t="s">
        <v>3899</v>
      </c>
      <c r="W494" s="1102" t="s">
        <v>1819</v>
      </c>
      <c r="X494" s="1103" t="s">
        <v>3920</v>
      </c>
      <c r="Y494" s="1104" t="s">
        <v>3921</v>
      </c>
      <c r="Z494" s="1105" t="s">
        <v>3922</v>
      </c>
      <c r="AA494" s="1106" t="s">
        <v>1854</v>
      </c>
      <c r="AB494" s="1107">
        <v>1</v>
      </c>
      <c r="AC494" s="1107" t="s">
        <v>1854</v>
      </c>
      <c r="AD494" s="1107" t="s">
        <v>1854</v>
      </c>
      <c r="AE494" s="1107" t="s">
        <v>1854</v>
      </c>
      <c r="AF494" s="1107" t="s">
        <v>1854</v>
      </c>
      <c r="AG494" s="1107" t="s">
        <v>1854</v>
      </c>
      <c r="AH494" s="1107" t="s">
        <v>1854</v>
      </c>
      <c r="AI494" s="1108">
        <f t="shared" si="7"/>
        <v>1</v>
      </c>
      <c r="AJ494" s="1109" t="s">
        <v>974</v>
      </c>
      <c r="AK494" s="1109" t="s">
        <v>964</v>
      </c>
      <c r="AL494" s="1109" t="s">
        <v>965</v>
      </c>
      <c r="AM494" s="1110" t="s">
        <v>2062</v>
      </c>
      <c r="AN494" s="1021" t="s">
        <v>990</v>
      </c>
      <c r="AO494" s="1021" t="s">
        <v>3923</v>
      </c>
      <c r="AP494" s="1278">
        <v>2</v>
      </c>
      <c r="AQ494" s="1079" t="s">
        <v>966</v>
      </c>
      <c r="AR494" s="1112" t="s">
        <v>1854</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1008</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3924</v>
      </c>
      <c r="V495" s="1063" t="s">
        <v>3925</v>
      </c>
      <c r="W495" s="1063" t="s">
        <v>1801</v>
      </c>
      <c r="X495" s="1064" t="s">
        <v>3926</v>
      </c>
      <c r="Y495" s="1065" t="s">
        <v>625</v>
      </c>
      <c r="Z495" s="1066" t="s">
        <v>3901</v>
      </c>
      <c r="AA495" s="1067" t="s">
        <v>1854</v>
      </c>
      <c r="AB495" s="1068">
        <v>1</v>
      </c>
      <c r="AC495" s="1068" t="s">
        <v>1854</v>
      </c>
      <c r="AD495" s="1068" t="s">
        <v>1854</v>
      </c>
      <c r="AE495" s="1068" t="s">
        <v>1854</v>
      </c>
      <c r="AF495" s="1068" t="s">
        <v>1854</v>
      </c>
      <c r="AG495" s="1068" t="s">
        <v>1854</v>
      </c>
      <c r="AH495" s="1068" t="s">
        <v>1854</v>
      </c>
      <c r="AI495" s="1069">
        <f t="shared" si="7"/>
        <v>1</v>
      </c>
      <c r="AJ495" s="1070" t="s">
        <v>986</v>
      </c>
      <c r="AK495" s="1070" t="s">
        <v>964</v>
      </c>
      <c r="AL495" s="1070" t="s">
        <v>965</v>
      </c>
      <c r="AM495" s="1071" t="s">
        <v>625</v>
      </c>
      <c r="AN495" s="1065" t="s">
        <v>269</v>
      </c>
      <c r="AO495" s="1065" t="s">
        <v>4699</v>
      </c>
      <c r="AP495" s="1310">
        <v>1</v>
      </c>
      <c r="AQ495" s="836" t="s">
        <v>966</v>
      </c>
      <c r="AR495" s="1074" t="s">
        <v>625</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961</v>
      </c>
      <c r="CE495" s="1088" t="s">
        <v>961</v>
      </c>
      <c r="CF495" s="1088" t="s">
        <v>961</v>
      </c>
      <c r="CG495" s="1088" t="s">
        <v>961</v>
      </c>
      <c r="CH495" s="1089" t="s">
        <v>961</v>
      </c>
      <c r="CI495" s="1092" t="s">
        <v>1854</v>
      </c>
      <c r="CJ495" s="1090" t="s">
        <v>1854</v>
      </c>
      <c r="CK495" s="1090" t="s">
        <v>1854</v>
      </c>
      <c r="CL495" s="1090" t="s">
        <v>1854</v>
      </c>
      <c r="CM495" s="1091" t="s">
        <v>1854</v>
      </c>
      <c r="CN495" s="1092">
        <v>-5</v>
      </c>
      <c r="CO495" s="1090">
        <v>-5</v>
      </c>
      <c r="CP495" s="1090">
        <v>-5</v>
      </c>
      <c r="CQ495" s="1090">
        <v>-5</v>
      </c>
      <c r="CR495" s="1091">
        <v>-5</v>
      </c>
      <c r="CS495" s="1082" t="s">
        <v>1854</v>
      </c>
      <c r="CT495" s="1083" t="s">
        <v>1854</v>
      </c>
      <c r="CU495" s="1083" t="s">
        <v>1854</v>
      </c>
      <c r="CV495" s="1083" t="s">
        <v>1854</v>
      </c>
      <c r="CW495" s="1086" t="s">
        <v>1854</v>
      </c>
      <c r="CX495" s="1082" t="s">
        <v>1854</v>
      </c>
      <c r="CY495" s="1083" t="s">
        <v>1854</v>
      </c>
      <c r="CZ495" s="1083" t="s">
        <v>1854</v>
      </c>
      <c r="DA495" s="1083" t="s">
        <v>1854</v>
      </c>
      <c r="DB495" s="1086" t="s">
        <v>1854</v>
      </c>
      <c r="DC495" s="1083">
        <v>2.5</v>
      </c>
      <c r="DD495" s="1083">
        <v>5.0999999999999996</v>
      </c>
      <c r="DE495" s="1083">
        <v>8.9</v>
      </c>
      <c r="DF495" s="1083">
        <v>13.2</v>
      </c>
      <c r="DG495" s="1086">
        <v>17.2</v>
      </c>
      <c r="DH495" s="1092" t="s">
        <v>1854</v>
      </c>
      <c r="DI495" s="1083" t="s">
        <v>1854</v>
      </c>
      <c r="DJ495" s="1083" t="s">
        <v>1854</v>
      </c>
      <c r="DK495" s="1083" t="s">
        <v>1854</v>
      </c>
      <c r="DL495" s="1086" t="s">
        <v>1854</v>
      </c>
      <c r="DM495" s="1094">
        <v>-0.17499999999999999</v>
      </c>
      <c r="DN495" s="1095" t="s">
        <v>1854</v>
      </c>
      <c r="DO495" s="1095" t="s">
        <v>1854</v>
      </c>
      <c r="DP495" s="1096" t="s">
        <v>1854</v>
      </c>
      <c r="DQ495" s="1095">
        <v>0.14599999999999999</v>
      </c>
      <c r="DR495" s="1095" t="s">
        <v>1854</v>
      </c>
      <c r="DS495" s="1095" t="s">
        <v>1854</v>
      </c>
      <c r="DT495" s="1096" t="s">
        <v>1854</v>
      </c>
      <c r="DU495" s="1088" t="s">
        <v>972</v>
      </c>
      <c r="DV495" s="1097">
        <v>1</v>
      </c>
      <c r="DW495" s="1098" t="s">
        <v>1854</v>
      </c>
    </row>
    <row r="496" spans="1:127" s="399" customFormat="1" ht="15.75" customHeight="1">
      <c r="A496" s="1100" t="s">
        <v>1008</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3928</v>
      </c>
      <c r="V496" s="1102" t="s">
        <v>3925</v>
      </c>
      <c r="W496" s="1102" t="s">
        <v>1801</v>
      </c>
      <c r="X496" s="1103" t="s">
        <v>3929</v>
      </c>
      <c r="Y496" s="1104" t="s">
        <v>154</v>
      </c>
      <c r="Z496" s="1105" t="s">
        <v>3901</v>
      </c>
      <c r="AA496" s="1106" t="s">
        <v>1854</v>
      </c>
      <c r="AB496" s="1107">
        <v>1</v>
      </c>
      <c r="AC496" s="1107" t="s">
        <v>1854</v>
      </c>
      <c r="AD496" s="1107" t="s">
        <v>1854</v>
      </c>
      <c r="AE496" s="1107" t="s">
        <v>1854</v>
      </c>
      <c r="AF496" s="1107" t="s">
        <v>1854</v>
      </c>
      <c r="AG496" s="1107" t="s">
        <v>1854</v>
      </c>
      <c r="AH496" s="1107" t="s">
        <v>1854</v>
      </c>
      <c r="AI496" s="1108">
        <f t="shared" si="7"/>
        <v>1</v>
      </c>
      <c r="AJ496" s="1109" t="s">
        <v>986</v>
      </c>
      <c r="AK496" s="1109" t="s">
        <v>964</v>
      </c>
      <c r="AL496" s="1109" t="s">
        <v>965</v>
      </c>
      <c r="AM496" s="1110" t="s">
        <v>1987</v>
      </c>
      <c r="AN496" s="1021" t="s">
        <v>2090</v>
      </c>
      <c r="AO496" s="1021" t="s">
        <v>4702</v>
      </c>
      <c r="AP496" s="1311">
        <v>1</v>
      </c>
      <c r="AQ496" s="1079" t="s">
        <v>977</v>
      </c>
      <c r="AR496" s="1112" t="s">
        <v>154</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961</v>
      </c>
      <c r="CE496" s="1122" t="s">
        <v>961</v>
      </c>
      <c r="CF496" s="1122" t="s">
        <v>961</v>
      </c>
      <c r="CG496" s="1122" t="s">
        <v>961</v>
      </c>
      <c r="CH496" s="1123" t="s">
        <v>961</v>
      </c>
      <c r="CI496" s="1078" t="s">
        <v>1854</v>
      </c>
      <c r="CJ496" s="1079" t="s">
        <v>1854</v>
      </c>
      <c r="CK496" s="1079" t="s">
        <v>1854</v>
      </c>
      <c r="CL496" s="1079" t="s">
        <v>1854</v>
      </c>
      <c r="CM496" s="1120" t="s">
        <v>1854</v>
      </c>
      <c r="CN496" s="1078">
        <v>167.9</v>
      </c>
      <c r="CO496" s="1079">
        <v>167.9</v>
      </c>
      <c r="CP496" s="1079">
        <v>167.9</v>
      </c>
      <c r="CQ496" s="1079">
        <v>167.9</v>
      </c>
      <c r="CR496" s="1120">
        <v>167.9</v>
      </c>
      <c r="CS496" s="1078" t="s">
        <v>1854</v>
      </c>
      <c r="CT496" s="1079" t="s">
        <v>1854</v>
      </c>
      <c r="CU496" s="1079" t="s">
        <v>1854</v>
      </c>
      <c r="CV496" s="1079" t="s">
        <v>1854</v>
      </c>
      <c r="CW496" s="1120" t="s">
        <v>1854</v>
      </c>
      <c r="CX496" s="1078" t="s">
        <v>1854</v>
      </c>
      <c r="CY496" s="1079" t="s">
        <v>1854</v>
      </c>
      <c r="CZ496" s="1079" t="s">
        <v>1854</v>
      </c>
      <c r="DA496" s="1079" t="s">
        <v>1854</v>
      </c>
      <c r="DB496" s="1120" t="s">
        <v>1854</v>
      </c>
      <c r="DC496" s="1079">
        <v>89.9</v>
      </c>
      <c r="DD496" s="1379">
        <v>88.3</v>
      </c>
      <c r="DE496" s="1079">
        <v>86.6</v>
      </c>
      <c r="DF496" s="1079">
        <v>84.9</v>
      </c>
      <c r="DG496" s="1120">
        <v>83.3</v>
      </c>
      <c r="DH496" s="1078" t="s">
        <v>1854</v>
      </c>
      <c r="DI496" s="1079" t="s">
        <v>1854</v>
      </c>
      <c r="DJ496" s="1079" t="s">
        <v>1854</v>
      </c>
      <c r="DK496" s="1079" t="s">
        <v>1854</v>
      </c>
      <c r="DL496" s="1120" t="s">
        <v>1854</v>
      </c>
      <c r="DM496" s="1124">
        <v>-0.23499999999999999</v>
      </c>
      <c r="DN496" s="1125" t="s">
        <v>1854</v>
      </c>
      <c r="DO496" s="1125" t="s">
        <v>1854</v>
      </c>
      <c r="DP496" s="1126" t="s">
        <v>1854</v>
      </c>
      <c r="DQ496" s="1125">
        <v>0.13200000000000001</v>
      </c>
      <c r="DR496" s="1125" t="s">
        <v>1854</v>
      </c>
      <c r="DS496" s="1125" t="s">
        <v>1854</v>
      </c>
      <c r="DT496" s="1126" t="s">
        <v>1854</v>
      </c>
      <c r="DU496" s="1122" t="s">
        <v>1854</v>
      </c>
      <c r="DV496" s="1127">
        <v>1</v>
      </c>
      <c r="DW496" s="1128" t="s">
        <v>1854</v>
      </c>
    </row>
    <row r="497" spans="1:127" s="399" customFormat="1" ht="15.75" customHeight="1">
      <c r="A497" s="1100" t="s">
        <v>1008</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3931</v>
      </c>
      <c r="V497" s="1102" t="s">
        <v>3925</v>
      </c>
      <c r="W497" s="1102" t="s">
        <v>1801</v>
      </c>
      <c r="X497" s="1103" t="s">
        <v>3932</v>
      </c>
      <c r="Y497" s="1104" t="s">
        <v>130</v>
      </c>
      <c r="Z497" s="1105" t="s">
        <v>3901</v>
      </c>
      <c r="AA497" s="1106" t="s">
        <v>1854</v>
      </c>
      <c r="AB497" s="1107">
        <v>1</v>
      </c>
      <c r="AC497" s="1107" t="s">
        <v>1854</v>
      </c>
      <c r="AD497" s="1107" t="s">
        <v>1854</v>
      </c>
      <c r="AE497" s="1107" t="s">
        <v>1854</v>
      </c>
      <c r="AF497" s="1107" t="s">
        <v>1854</v>
      </c>
      <c r="AG497" s="1107" t="s">
        <v>1854</v>
      </c>
      <c r="AH497" s="1107" t="s">
        <v>1854</v>
      </c>
      <c r="AI497" s="1108">
        <f t="shared" si="7"/>
        <v>1</v>
      </c>
      <c r="AJ497" s="1109" t="s">
        <v>986</v>
      </c>
      <c r="AK497" s="1109" t="s">
        <v>964</v>
      </c>
      <c r="AL497" s="1109" t="s">
        <v>965</v>
      </c>
      <c r="AM497" s="1110" t="s">
        <v>1804</v>
      </c>
      <c r="AN497" s="1021" t="s">
        <v>4697</v>
      </c>
      <c r="AO497" s="1021" t="s">
        <v>4698</v>
      </c>
      <c r="AP497" s="1311">
        <v>0</v>
      </c>
      <c r="AQ497" s="1079" t="s">
        <v>977</v>
      </c>
      <c r="AR497" s="1112" t="s">
        <v>130</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961</v>
      </c>
      <c r="CE497" s="1122" t="s">
        <v>961</v>
      </c>
      <c r="CF497" s="1122" t="s">
        <v>961</v>
      </c>
      <c r="CG497" s="1122" t="s">
        <v>961</v>
      </c>
      <c r="CH497" s="1123" t="s">
        <v>961</v>
      </c>
      <c r="CI497" s="1152" t="s">
        <v>1854</v>
      </c>
      <c r="CJ497" s="1153" t="s">
        <v>1854</v>
      </c>
      <c r="CK497" s="1153" t="s">
        <v>1854</v>
      </c>
      <c r="CL497" s="1153" t="s">
        <v>1854</v>
      </c>
      <c r="CM497" s="1156" t="s">
        <v>1854</v>
      </c>
      <c r="CN497" s="1152">
        <v>1.5798611111111114E-2</v>
      </c>
      <c r="CO497" s="1153">
        <v>1.5798611111111114E-2</v>
      </c>
      <c r="CP497" s="1153">
        <v>1.5798611111111114E-2</v>
      </c>
      <c r="CQ497" s="1153">
        <v>1.5798611111111114E-2</v>
      </c>
      <c r="CR497" s="1156">
        <v>1.5798611111111114E-2</v>
      </c>
      <c r="CS497" s="1152" t="s">
        <v>1854</v>
      </c>
      <c r="CT497" s="1153" t="s">
        <v>1854</v>
      </c>
      <c r="CU497" s="1153" t="s">
        <v>1854</v>
      </c>
      <c r="CV497" s="1153" t="s">
        <v>1854</v>
      </c>
      <c r="CW497" s="1156" t="s">
        <v>1854</v>
      </c>
      <c r="CX497" s="1152" t="s">
        <v>1854</v>
      </c>
      <c r="CY497" s="1153" t="s">
        <v>1854</v>
      </c>
      <c r="CZ497" s="1153" t="s">
        <v>1854</v>
      </c>
      <c r="DA497" s="1153" t="s">
        <v>1854</v>
      </c>
      <c r="DB497" s="1156" t="s">
        <v>1854</v>
      </c>
      <c r="DC497" s="1153">
        <v>2.4305555555555556E-3</v>
      </c>
      <c r="DD497" s="1153">
        <v>2.3263888888888891E-3</v>
      </c>
      <c r="DE497" s="1153">
        <v>2.2106481481481491E-3</v>
      </c>
      <c r="DF497" s="1153">
        <v>2.1064814814814817E-3</v>
      </c>
      <c r="DG497" s="1156">
        <v>2.0138888888888888E-3</v>
      </c>
      <c r="DH497" s="1152" t="s">
        <v>1854</v>
      </c>
      <c r="DI497" s="1153" t="s">
        <v>1854</v>
      </c>
      <c r="DJ497" s="1153" t="s">
        <v>1854</v>
      </c>
      <c r="DK497" s="1153" t="s">
        <v>1854</v>
      </c>
      <c r="DL497" s="1156" t="s">
        <v>1854</v>
      </c>
      <c r="DM497" s="1124">
        <v>-0.93600000000000005</v>
      </c>
      <c r="DN497" s="1125" t="s">
        <v>1854</v>
      </c>
      <c r="DO497" s="1125" t="s">
        <v>1854</v>
      </c>
      <c r="DP497" s="1126" t="s">
        <v>1854</v>
      </c>
      <c r="DQ497" s="1125">
        <v>0.93600000000000005</v>
      </c>
      <c r="DR497" s="1125" t="s">
        <v>1854</v>
      </c>
      <c r="DS497" s="1125" t="s">
        <v>1854</v>
      </c>
      <c r="DT497" s="1126" t="s">
        <v>1854</v>
      </c>
      <c r="DU497" s="1122" t="s">
        <v>972</v>
      </c>
      <c r="DV497" s="1127">
        <v>1</v>
      </c>
      <c r="DW497" s="1128" t="s">
        <v>1854</v>
      </c>
    </row>
    <row r="498" spans="1:127" s="399" customFormat="1" ht="15.75" customHeight="1">
      <c r="A498" s="1100" t="s">
        <v>1008</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3934</v>
      </c>
      <c r="V498" s="1102" t="s">
        <v>3925</v>
      </c>
      <c r="W498" s="1102" t="s">
        <v>1819</v>
      </c>
      <c r="X498" s="1103" t="s">
        <v>3935</v>
      </c>
      <c r="Y498" s="1104" t="s">
        <v>160</v>
      </c>
      <c r="Z498" s="1105" t="s">
        <v>3901</v>
      </c>
      <c r="AA498" s="1106">
        <v>0.05</v>
      </c>
      <c r="AB498" s="1107">
        <v>0.95</v>
      </c>
      <c r="AC498" s="1107" t="s">
        <v>1854</v>
      </c>
      <c r="AD498" s="1107" t="s">
        <v>1854</v>
      </c>
      <c r="AE498" s="1107" t="s">
        <v>1854</v>
      </c>
      <c r="AF498" s="1107" t="s">
        <v>1854</v>
      </c>
      <c r="AG498" s="1107" t="s">
        <v>1854</v>
      </c>
      <c r="AH498" s="1107" t="s">
        <v>1854</v>
      </c>
      <c r="AI498" s="1108">
        <f t="shared" si="7"/>
        <v>1</v>
      </c>
      <c r="AJ498" s="1109" t="s">
        <v>983</v>
      </c>
      <c r="AK498" s="1109" t="s">
        <v>964</v>
      </c>
      <c r="AL498" s="1109" t="s">
        <v>965</v>
      </c>
      <c r="AM498" s="1110" t="s">
        <v>1827</v>
      </c>
      <c r="AN498" s="1021" t="s">
        <v>269</v>
      </c>
      <c r="AO498" s="1021" t="s">
        <v>4701</v>
      </c>
      <c r="AP498" s="1311">
        <v>2</v>
      </c>
      <c r="AQ498" s="1079" t="s">
        <v>977</v>
      </c>
      <c r="AR498" s="1112" t="s">
        <v>160</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961</v>
      </c>
      <c r="CE498" s="1122" t="s">
        <v>961</v>
      </c>
      <c r="CF498" s="1122" t="s">
        <v>961</v>
      </c>
      <c r="CG498" s="1122" t="s">
        <v>961</v>
      </c>
      <c r="CH498" s="1123" t="s">
        <v>961</v>
      </c>
      <c r="CI498" s="1078" t="s">
        <v>1854</v>
      </c>
      <c r="CJ498" s="1079" t="s">
        <v>1854</v>
      </c>
      <c r="CK498" s="1079" t="s">
        <v>1854</v>
      </c>
      <c r="CL498" s="1079" t="s">
        <v>1854</v>
      </c>
      <c r="CM498" s="1120" t="s">
        <v>1854</v>
      </c>
      <c r="CN498" s="1078">
        <v>7.13</v>
      </c>
      <c r="CO498" s="1079">
        <v>7.13</v>
      </c>
      <c r="CP498" s="1079">
        <v>7.13</v>
      </c>
      <c r="CQ498" s="1079">
        <v>7.13</v>
      </c>
      <c r="CR498" s="1120">
        <v>7.13</v>
      </c>
      <c r="CS498" s="1078" t="s">
        <v>1854</v>
      </c>
      <c r="CT498" s="1079" t="s">
        <v>1854</v>
      </c>
      <c r="CU498" s="1079" t="s">
        <v>1854</v>
      </c>
      <c r="CV498" s="1079" t="s">
        <v>1854</v>
      </c>
      <c r="CW498" s="1120" t="s">
        <v>1854</v>
      </c>
      <c r="CX498" s="1078" t="s">
        <v>1854</v>
      </c>
      <c r="CY498" s="1079" t="s">
        <v>1854</v>
      </c>
      <c r="CZ498" s="1079" t="s">
        <v>1854</v>
      </c>
      <c r="DA498" s="1079" t="s">
        <v>1854</v>
      </c>
      <c r="DB498" s="1120" t="s">
        <v>1854</v>
      </c>
      <c r="DC498" s="1079" t="s">
        <v>1854</v>
      </c>
      <c r="DD498" s="1079" t="s">
        <v>1854</v>
      </c>
      <c r="DE498" s="1079" t="s">
        <v>1854</v>
      </c>
      <c r="DF498" s="1079" t="s">
        <v>1854</v>
      </c>
      <c r="DG498" s="1120" t="s">
        <v>1854</v>
      </c>
      <c r="DH498" s="1078" t="s">
        <v>1854</v>
      </c>
      <c r="DI498" s="1079" t="s">
        <v>1854</v>
      </c>
      <c r="DJ498" s="1079" t="s">
        <v>1854</v>
      </c>
      <c r="DK498" s="1079" t="s">
        <v>1854</v>
      </c>
      <c r="DL498" s="1120" t="s">
        <v>1854</v>
      </c>
      <c r="DM498" s="1124">
        <v>-2.7029999999999998</v>
      </c>
      <c r="DN498" s="1125" t="s">
        <v>1854</v>
      </c>
      <c r="DO498" s="1125" t="s">
        <v>1854</v>
      </c>
      <c r="DP498" s="1126" t="s">
        <v>1854</v>
      </c>
      <c r="DQ498" s="1125" t="s">
        <v>1854</v>
      </c>
      <c r="DR498" s="1125" t="s">
        <v>1854</v>
      </c>
      <c r="DS498" s="1125" t="s">
        <v>1854</v>
      </c>
      <c r="DT498" s="1126" t="s">
        <v>1854</v>
      </c>
      <c r="DU498" s="1122" t="s">
        <v>1854</v>
      </c>
      <c r="DV498" s="1127">
        <v>1</v>
      </c>
      <c r="DW498" s="1128" t="s">
        <v>1854</v>
      </c>
    </row>
    <row r="499" spans="1:127" s="399" customFormat="1" ht="15.75" customHeight="1">
      <c r="A499" s="1057" t="s">
        <v>1008</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3937</v>
      </c>
      <c r="V499" s="1063" t="s">
        <v>3925</v>
      </c>
      <c r="W499" s="1063" t="s">
        <v>1819</v>
      </c>
      <c r="X499" s="1064" t="s">
        <v>3938</v>
      </c>
      <c r="Y499" s="1065" t="s">
        <v>1814</v>
      </c>
      <c r="Z499" s="1066" t="s">
        <v>3901</v>
      </c>
      <c r="AA499" s="1067" t="s">
        <v>1854</v>
      </c>
      <c r="AB499" s="1068">
        <v>1</v>
      </c>
      <c r="AC499" s="1068" t="s">
        <v>1854</v>
      </c>
      <c r="AD499" s="1068" t="s">
        <v>1854</v>
      </c>
      <c r="AE499" s="1068" t="s">
        <v>1854</v>
      </c>
      <c r="AF499" s="1068" t="s">
        <v>1854</v>
      </c>
      <c r="AG499" s="1068" t="s">
        <v>1854</v>
      </c>
      <c r="AH499" s="1068" t="s">
        <v>1854</v>
      </c>
      <c r="AI499" s="1069">
        <f t="shared" si="7"/>
        <v>1</v>
      </c>
      <c r="AJ499" s="1070" t="s">
        <v>986</v>
      </c>
      <c r="AK499" s="1070" t="s">
        <v>964</v>
      </c>
      <c r="AL499" s="1444" t="s">
        <v>976</v>
      </c>
      <c r="AM499" s="1071" t="s">
        <v>1967</v>
      </c>
      <c r="AN499" s="1065" t="s">
        <v>269</v>
      </c>
      <c r="AO499" s="1065" t="s">
        <v>4699</v>
      </c>
      <c r="AP499" s="1310">
        <v>1</v>
      </c>
      <c r="AQ499" s="836" t="s">
        <v>966</v>
      </c>
      <c r="AR499" s="1074" t="s">
        <v>1814</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961</v>
      </c>
      <c r="CE499" s="1088" t="s">
        <v>961</v>
      </c>
      <c r="CF499" s="1088" t="s">
        <v>961</v>
      </c>
      <c r="CG499" s="1088" t="s">
        <v>961</v>
      </c>
      <c r="CH499" s="1089" t="s">
        <v>961</v>
      </c>
      <c r="CI499" s="1092" t="s">
        <v>1854</v>
      </c>
      <c r="CJ499" s="1090" t="s">
        <v>1854</v>
      </c>
      <c r="CK499" s="1090" t="s">
        <v>1854</v>
      </c>
      <c r="CL499" s="1090" t="s">
        <v>1854</v>
      </c>
      <c r="CM499" s="1091" t="s">
        <v>1854</v>
      </c>
      <c r="CN499" s="1092" t="s">
        <v>1854</v>
      </c>
      <c r="CO499" s="1090" t="s">
        <v>1854</v>
      </c>
      <c r="CP499" s="1090" t="s">
        <v>1854</v>
      </c>
      <c r="CQ499" s="1090" t="s">
        <v>1854</v>
      </c>
      <c r="CR499" s="1091" t="s">
        <v>1854</v>
      </c>
      <c r="CS499" s="1082" t="s">
        <v>1854</v>
      </c>
      <c r="CT499" s="1083" t="s">
        <v>1854</v>
      </c>
      <c r="CU499" s="1083" t="s">
        <v>1854</v>
      </c>
      <c r="CV499" s="1083" t="s">
        <v>1854</v>
      </c>
      <c r="CW499" s="1086" t="s">
        <v>1854</v>
      </c>
      <c r="CX499" s="1082" t="s">
        <v>1854</v>
      </c>
      <c r="CY499" s="1083" t="s">
        <v>1854</v>
      </c>
      <c r="CZ499" s="1083" t="s">
        <v>1854</v>
      </c>
      <c r="DA499" s="1083" t="s">
        <v>1854</v>
      </c>
      <c r="DB499" s="1086" t="s">
        <v>1854</v>
      </c>
      <c r="DC499" s="1083" t="s">
        <v>1854</v>
      </c>
      <c r="DD499" s="1083" t="s">
        <v>1854</v>
      </c>
      <c r="DE499" s="1083" t="s">
        <v>1854</v>
      </c>
      <c r="DF499" s="1083" t="s">
        <v>1854</v>
      </c>
      <c r="DG499" s="1086" t="s">
        <v>1854</v>
      </c>
      <c r="DH499" s="1092" t="s">
        <v>1854</v>
      </c>
      <c r="DI499" s="1083" t="s">
        <v>1854</v>
      </c>
      <c r="DJ499" s="1083" t="s">
        <v>1854</v>
      </c>
      <c r="DK499" s="1083" t="s">
        <v>1854</v>
      </c>
      <c r="DL499" s="1086" t="s">
        <v>1854</v>
      </c>
      <c r="DM499" s="1094">
        <v>-0.39600000000000002</v>
      </c>
      <c r="DN499" s="1095" t="s">
        <v>1854</v>
      </c>
      <c r="DO499" s="1095" t="s">
        <v>1854</v>
      </c>
      <c r="DP499" s="1096" t="s">
        <v>1854</v>
      </c>
      <c r="DQ499" s="1095">
        <v>0.33</v>
      </c>
      <c r="DR499" s="1095" t="s">
        <v>1854</v>
      </c>
      <c r="DS499" s="1095" t="s">
        <v>1854</v>
      </c>
      <c r="DT499" s="1096" t="s">
        <v>1854</v>
      </c>
      <c r="DU499" s="1088" t="s">
        <v>1854</v>
      </c>
      <c r="DV499" s="1097">
        <v>1</v>
      </c>
      <c r="DW499" s="1098" t="s">
        <v>1854</v>
      </c>
    </row>
    <row r="500" spans="1:127" s="399" customFormat="1" ht="15.75" customHeight="1">
      <c r="A500" s="1100" t="s">
        <v>1008</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3939</v>
      </c>
      <c r="V500" s="1102" t="s">
        <v>3925</v>
      </c>
      <c r="W500" s="1102" t="s">
        <v>1819</v>
      </c>
      <c r="X500" s="1103" t="s">
        <v>3940</v>
      </c>
      <c r="Y500" s="1104" t="s">
        <v>491</v>
      </c>
      <c r="Z500" s="1105" t="s">
        <v>3901</v>
      </c>
      <c r="AA500" s="1106">
        <v>0.5</v>
      </c>
      <c r="AB500" s="1107">
        <v>0.5</v>
      </c>
      <c r="AC500" s="1107" t="s">
        <v>1854</v>
      </c>
      <c r="AD500" s="1107" t="s">
        <v>1854</v>
      </c>
      <c r="AE500" s="1107" t="s">
        <v>1854</v>
      </c>
      <c r="AF500" s="1107" t="s">
        <v>1854</v>
      </c>
      <c r="AG500" s="1107" t="s">
        <v>1854</v>
      </c>
      <c r="AH500" s="1107" t="s">
        <v>1854</v>
      </c>
      <c r="AI500" s="1108">
        <f t="shared" si="7"/>
        <v>1</v>
      </c>
      <c r="AJ500" s="1109" t="s">
        <v>963</v>
      </c>
      <c r="AK500" s="1109" t="s">
        <v>1854</v>
      </c>
      <c r="AL500" s="1109" t="s">
        <v>1854</v>
      </c>
      <c r="AM500" s="1110" t="s">
        <v>1822</v>
      </c>
      <c r="AN500" s="1021" t="s">
        <v>269</v>
      </c>
      <c r="AO500" s="1021" t="s">
        <v>4700</v>
      </c>
      <c r="AP500" s="1311">
        <v>1</v>
      </c>
      <c r="AQ500" s="1079" t="s">
        <v>977</v>
      </c>
      <c r="AR500" s="1112" t="s">
        <v>491</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1854</v>
      </c>
      <c r="CE500" s="1122" t="s">
        <v>1854</v>
      </c>
      <c r="CF500" s="1122" t="s">
        <v>1854</v>
      </c>
      <c r="CG500" s="1122" t="s">
        <v>1854</v>
      </c>
      <c r="CH500" s="1123" t="s">
        <v>1854</v>
      </c>
      <c r="CI500" s="1078" t="s">
        <v>1854</v>
      </c>
      <c r="CJ500" s="1079" t="s">
        <v>1854</v>
      </c>
      <c r="CK500" s="1079" t="s">
        <v>1854</v>
      </c>
      <c r="CL500" s="1079" t="s">
        <v>1854</v>
      </c>
      <c r="CM500" s="1120" t="s">
        <v>1854</v>
      </c>
      <c r="CN500" s="1078" t="s">
        <v>1854</v>
      </c>
      <c r="CO500" s="1079" t="s">
        <v>1854</v>
      </c>
      <c r="CP500" s="1079" t="s">
        <v>1854</v>
      </c>
      <c r="CQ500" s="1079" t="s">
        <v>1854</v>
      </c>
      <c r="CR500" s="1120" t="s">
        <v>1854</v>
      </c>
      <c r="CS500" s="1078" t="s">
        <v>1854</v>
      </c>
      <c r="CT500" s="1079" t="s">
        <v>1854</v>
      </c>
      <c r="CU500" s="1079" t="s">
        <v>1854</v>
      </c>
      <c r="CV500" s="1079" t="s">
        <v>1854</v>
      </c>
      <c r="CW500" s="1120" t="s">
        <v>1854</v>
      </c>
      <c r="CX500" s="1078" t="s">
        <v>1854</v>
      </c>
      <c r="CY500" s="1079" t="s">
        <v>1854</v>
      </c>
      <c r="CZ500" s="1079" t="s">
        <v>1854</v>
      </c>
      <c r="DA500" s="1079" t="s">
        <v>1854</v>
      </c>
      <c r="DB500" s="1120" t="s">
        <v>1854</v>
      </c>
      <c r="DC500" s="1079" t="s">
        <v>1854</v>
      </c>
      <c r="DD500" s="1079" t="s">
        <v>1854</v>
      </c>
      <c r="DE500" s="1079" t="s">
        <v>1854</v>
      </c>
      <c r="DF500" s="1079" t="s">
        <v>1854</v>
      </c>
      <c r="DG500" s="1120" t="s">
        <v>1854</v>
      </c>
      <c r="DH500" s="1078" t="s">
        <v>1854</v>
      </c>
      <c r="DI500" s="1079" t="s">
        <v>1854</v>
      </c>
      <c r="DJ500" s="1079" t="s">
        <v>1854</v>
      </c>
      <c r="DK500" s="1079" t="s">
        <v>1854</v>
      </c>
      <c r="DL500" s="1120" t="s">
        <v>1854</v>
      </c>
      <c r="DM500" s="1124" t="s">
        <v>1854</v>
      </c>
      <c r="DN500" s="1125" t="s">
        <v>1854</v>
      </c>
      <c r="DO500" s="1125" t="s">
        <v>1854</v>
      </c>
      <c r="DP500" s="1126" t="s">
        <v>1854</v>
      </c>
      <c r="DQ500" s="1125" t="s">
        <v>1854</v>
      </c>
      <c r="DR500" s="1125" t="s">
        <v>1854</v>
      </c>
      <c r="DS500" s="1125" t="s">
        <v>1854</v>
      </c>
      <c r="DT500" s="1126" t="s">
        <v>1854</v>
      </c>
      <c r="DU500" s="1122" t="s">
        <v>1854</v>
      </c>
      <c r="DV500" s="1127" t="s">
        <v>1854</v>
      </c>
      <c r="DW500" s="1128" t="s">
        <v>1854</v>
      </c>
    </row>
    <row r="501" spans="1:127" s="399" customFormat="1" ht="15.75" customHeight="1">
      <c r="A501" s="1100" t="s">
        <v>1008</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3942</v>
      </c>
      <c r="V501" s="1102" t="s">
        <v>3925</v>
      </c>
      <c r="W501" s="1102" t="s">
        <v>1801</v>
      </c>
      <c r="X501" s="1103" t="s">
        <v>3943</v>
      </c>
      <c r="Y501" s="1104" t="s">
        <v>3944</v>
      </c>
      <c r="Z501" s="1105" t="s">
        <v>3945</v>
      </c>
      <c r="AA501" s="1106" t="s">
        <v>1854</v>
      </c>
      <c r="AB501" s="1107">
        <v>1</v>
      </c>
      <c r="AC501" s="1107" t="s">
        <v>1854</v>
      </c>
      <c r="AD501" s="1107" t="s">
        <v>1854</v>
      </c>
      <c r="AE501" s="1107" t="s">
        <v>1854</v>
      </c>
      <c r="AF501" s="1107" t="s">
        <v>1854</v>
      </c>
      <c r="AG501" s="1107" t="s">
        <v>1854</v>
      </c>
      <c r="AH501" s="1107" t="s">
        <v>1854</v>
      </c>
      <c r="AI501" s="1108">
        <f t="shared" si="7"/>
        <v>1</v>
      </c>
      <c r="AJ501" s="1109" t="s">
        <v>986</v>
      </c>
      <c r="AK501" s="1109" t="s">
        <v>964</v>
      </c>
      <c r="AL501" s="1109" t="s">
        <v>965</v>
      </c>
      <c r="AM501" s="1110" t="s">
        <v>1897</v>
      </c>
      <c r="AN501" s="1021" t="s">
        <v>2090</v>
      </c>
      <c r="AO501" s="1021" t="s">
        <v>4704</v>
      </c>
      <c r="AP501" s="1278">
        <v>3</v>
      </c>
      <c r="AQ501" s="1079" t="s">
        <v>977</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1008</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3947</v>
      </c>
      <c r="V502" s="1102" t="s">
        <v>3925</v>
      </c>
      <c r="W502" s="1102" t="s">
        <v>1819</v>
      </c>
      <c r="X502" s="1103" t="s">
        <v>3948</v>
      </c>
      <c r="Y502" s="1104" t="s">
        <v>3949</v>
      </c>
      <c r="Z502" s="1105" t="s">
        <v>3950</v>
      </c>
      <c r="AA502" s="1106" t="s">
        <v>1854</v>
      </c>
      <c r="AB502" s="1107">
        <v>1</v>
      </c>
      <c r="AC502" s="1107" t="s">
        <v>1854</v>
      </c>
      <c r="AD502" s="1107" t="s">
        <v>1854</v>
      </c>
      <c r="AE502" s="1107" t="s">
        <v>1854</v>
      </c>
      <c r="AF502" s="1107" t="s">
        <v>1854</v>
      </c>
      <c r="AG502" s="1107" t="s">
        <v>1854</v>
      </c>
      <c r="AH502" s="1107" t="s">
        <v>1854</v>
      </c>
      <c r="AI502" s="1108">
        <f t="shared" si="7"/>
        <v>1</v>
      </c>
      <c r="AJ502" s="1109" t="s">
        <v>986</v>
      </c>
      <c r="AK502" s="1109" t="s">
        <v>964</v>
      </c>
      <c r="AL502" s="1109" t="s">
        <v>965</v>
      </c>
      <c r="AM502" s="1110" t="s">
        <v>1832</v>
      </c>
      <c r="AN502" s="1021" t="s">
        <v>990</v>
      </c>
      <c r="AO502" s="1021" t="s">
        <v>3951</v>
      </c>
      <c r="AP502" s="1278">
        <v>0</v>
      </c>
      <c r="AQ502" s="1079" t="s">
        <v>977</v>
      </c>
      <c r="AR502" s="1112" t="s">
        <v>1854</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1008</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3952</v>
      </c>
      <c r="V503" s="1102" t="s">
        <v>3925</v>
      </c>
      <c r="W503" s="1102" t="s">
        <v>1819</v>
      </c>
      <c r="X503" s="1103" t="s">
        <v>3953</v>
      </c>
      <c r="Y503" s="1104" t="s">
        <v>3954</v>
      </c>
      <c r="Z503" s="1105" t="s">
        <v>3955</v>
      </c>
      <c r="AA503" s="1106" t="s">
        <v>1854</v>
      </c>
      <c r="AB503" s="1107">
        <v>1</v>
      </c>
      <c r="AC503" s="1107" t="s">
        <v>1854</v>
      </c>
      <c r="AD503" s="1107" t="s">
        <v>1854</v>
      </c>
      <c r="AE503" s="1107" t="s">
        <v>1854</v>
      </c>
      <c r="AF503" s="1107" t="s">
        <v>1854</v>
      </c>
      <c r="AG503" s="1107" t="s">
        <v>1854</v>
      </c>
      <c r="AH503" s="1107" t="s">
        <v>1854</v>
      </c>
      <c r="AI503" s="1108">
        <f t="shared" si="7"/>
        <v>1</v>
      </c>
      <c r="AJ503" s="1109" t="s">
        <v>963</v>
      </c>
      <c r="AK503" s="1109" t="s">
        <v>1854</v>
      </c>
      <c r="AL503" s="1109" t="s">
        <v>1854</v>
      </c>
      <c r="AM503" s="1110" t="s">
        <v>1822</v>
      </c>
      <c r="AN503" s="1021" t="s">
        <v>1042</v>
      </c>
      <c r="AO503" s="1021" t="s">
        <v>3958</v>
      </c>
      <c r="AP503" s="1278">
        <v>0</v>
      </c>
      <c r="AQ503" s="1079" t="s">
        <v>966</v>
      </c>
      <c r="AR503" s="1112" t="s">
        <v>1854</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1008</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3959</v>
      </c>
      <c r="V504" s="1102" t="s">
        <v>3925</v>
      </c>
      <c r="W504" s="1102" t="s">
        <v>1801</v>
      </c>
      <c r="X504" s="1103" t="s">
        <v>3960</v>
      </c>
      <c r="Y504" s="1104" t="s">
        <v>3961</v>
      </c>
      <c r="Z504" s="1105" t="s">
        <v>3962</v>
      </c>
      <c r="AA504" s="1106">
        <v>1</v>
      </c>
      <c r="AB504" s="1107" t="s">
        <v>1854</v>
      </c>
      <c r="AC504" s="1107" t="s">
        <v>1854</v>
      </c>
      <c r="AD504" s="1107" t="s">
        <v>1854</v>
      </c>
      <c r="AE504" s="1107" t="s">
        <v>1854</v>
      </c>
      <c r="AF504" s="1107" t="s">
        <v>1854</v>
      </c>
      <c r="AG504" s="1107" t="s">
        <v>1854</v>
      </c>
      <c r="AH504" s="1107" t="s">
        <v>1854</v>
      </c>
      <c r="AI504" s="1108">
        <f t="shared" si="7"/>
        <v>1</v>
      </c>
      <c r="AJ504" s="1109" t="s">
        <v>1854</v>
      </c>
      <c r="AK504" s="1109" t="s">
        <v>1854</v>
      </c>
      <c r="AL504" s="1109" t="s">
        <v>1854</v>
      </c>
      <c r="AM504" s="1110" t="s">
        <v>2720</v>
      </c>
      <c r="AN504" s="1021" t="s">
        <v>1038</v>
      </c>
      <c r="AO504" s="1021" t="s">
        <v>3964</v>
      </c>
      <c r="AP504" s="1278">
        <v>5</v>
      </c>
      <c r="AQ504" s="1079" t="s">
        <v>966</v>
      </c>
      <c r="AR504" s="1112" t="s">
        <v>1854</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1008</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3965</v>
      </c>
      <c r="V505" s="1102" t="s">
        <v>3925</v>
      </c>
      <c r="W505" s="1102" t="s">
        <v>1808</v>
      </c>
      <c r="X505" s="1103" t="s">
        <v>3966</v>
      </c>
      <c r="Y505" s="1104" t="s">
        <v>3967</v>
      </c>
      <c r="Z505" s="1105" t="s">
        <v>3968</v>
      </c>
      <c r="AA505" s="1106" t="s">
        <v>1854</v>
      </c>
      <c r="AB505" s="1107">
        <v>1</v>
      </c>
      <c r="AC505" s="1107" t="s">
        <v>1854</v>
      </c>
      <c r="AD505" s="1107" t="s">
        <v>1854</v>
      </c>
      <c r="AE505" s="1107" t="s">
        <v>1854</v>
      </c>
      <c r="AF505" s="1107" t="s">
        <v>1854</v>
      </c>
      <c r="AG505" s="1107" t="s">
        <v>1854</v>
      </c>
      <c r="AH505" s="1107" t="s">
        <v>1854</v>
      </c>
      <c r="AI505" s="1108">
        <f t="shared" si="7"/>
        <v>1</v>
      </c>
      <c r="AJ505" s="1109" t="s">
        <v>986</v>
      </c>
      <c r="AK505" s="1109" t="s">
        <v>964</v>
      </c>
      <c r="AL505" s="1109" t="s">
        <v>965</v>
      </c>
      <c r="AM505" s="1110" t="s">
        <v>2428</v>
      </c>
      <c r="AN505" s="1021" t="s">
        <v>269</v>
      </c>
      <c r="AO505" s="1021" t="s">
        <v>3969</v>
      </c>
      <c r="AP505" s="1278">
        <v>0</v>
      </c>
      <c r="AQ505" s="1079" t="s">
        <v>966</v>
      </c>
      <c r="AR505" s="1112" t="s">
        <v>1854</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1008</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3970</v>
      </c>
      <c r="V506" s="1102" t="s">
        <v>3971</v>
      </c>
      <c r="W506" s="1102" t="s">
        <v>1801</v>
      </c>
      <c r="X506" s="1103" t="s">
        <v>3972</v>
      </c>
      <c r="Y506" s="1104" t="s">
        <v>691</v>
      </c>
      <c r="Z506" s="1105" t="s">
        <v>3901</v>
      </c>
      <c r="AA506" s="1106" t="s">
        <v>1854</v>
      </c>
      <c r="AB506" s="1107" t="s">
        <v>1854</v>
      </c>
      <c r="AC506" s="1107">
        <v>1</v>
      </c>
      <c r="AD506" s="1107" t="s">
        <v>1854</v>
      </c>
      <c r="AE506" s="1107" t="s">
        <v>1854</v>
      </c>
      <c r="AF506" s="1107" t="s">
        <v>1854</v>
      </c>
      <c r="AG506" s="1107" t="s">
        <v>1854</v>
      </c>
      <c r="AH506" s="1107" t="s">
        <v>1854</v>
      </c>
      <c r="AI506" s="1108">
        <f t="shared" si="7"/>
        <v>1</v>
      </c>
      <c r="AJ506" s="1109" t="s">
        <v>986</v>
      </c>
      <c r="AK506" s="1109" t="s">
        <v>964</v>
      </c>
      <c r="AL506" s="1109" t="s">
        <v>965</v>
      </c>
      <c r="AM506" s="1110" t="s">
        <v>691</v>
      </c>
      <c r="AN506" s="1021" t="s">
        <v>2090</v>
      </c>
      <c r="AO506" s="1021" t="s">
        <v>4714</v>
      </c>
      <c r="AP506" s="1311">
        <v>2</v>
      </c>
      <c r="AQ506" s="1079" t="s">
        <v>977</v>
      </c>
      <c r="AR506" s="1112" t="s">
        <v>691</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961</v>
      </c>
      <c r="CE506" s="1122" t="s">
        <v>961</v>
      </c>
      <c r="CF506" s="1122" t="s">
        <v>961</v>
      </c>
      <c r="CG506" s="1122" t="s">
        <v>961</v>
      </c>
      <c r="CH506" s="1123" t="s">
        <v>961</v>
      </c>
      <c r="CI506" s="1078">
        <v>98</v>
      </c>
      <c r="CJ506" s="1079">
        <v>98</v>
      </c>
      <c r="CK506" s="1079">
        <v>98</v>
      </c>
      <c r="CL506" s="1079">
        <v>98</v>
      </c>
      <c r="CM506" s="1120">
        <v>98</v>
      </c>
      <c r="CN506" s="1078">
        <v>41.6</v>
      </c>
      <c r="CO506" s="1079">
        <v>41.6</v>
      </c>
      <c r="CP506" s="1079">
        <v>41.6</v>
      </c>
      <c r="CQ506" s="1079">
        <v>41.6</v>
      </c>
      <c r="CR506" s="1120">
        <v>41.6</v>
      </c>
      <c r="CS506" s="1078" t="s">
        <v>1854</v>
      </c>
      <c r="CT506" s="1079" t="s">
        <v>1854</v>
      </c>
      <c r="CU506" s="1079" t="s">
        <v>1854</v>
      </c>
      <c r="CV506" s="1079" t="s">
        <v>1854</v>
      </c>
      <c r="CW506" s="1120" t="s">
        <v>1854</v>
      </c>
      <c r="CX506" s="1078" t="s">
        <v>1854</v>
      </c>
      <c r="CY506" s="1079" t="s">
        <v>1854</v>
      </c>
      <c r="CZ506" s="1079" t="s">
        <v>1854</v>
      </c>
      <c r="DA506" s="1079" t="s">
        <v>1854</v>
      </c>
      <c r="DB506" s="1120" t="s">
        <v>1854</v>
      </c>
      <c r="DC506" s="1079">
        <v>11.83</v>
      </c>
      <c r="DD506" s="1079">
        <v>11.46</v>
      </c>
      <c r="DE506" s="1079">
        <v>11.11</v>
      </c>
      <c r="DF506" s="1079">
        <v>10.82</v>
      </c>
      <c r="DG506" s="1120">
        <v>9.42</v>
      </c>
      <c r="DH506" s="1078" t="s">
        <v>1854</v>
      </c>
      <c r="DI506" s="1079" t="s">
        <v>1854</v>
      </c>
      <c r="DJ506" s="1079" t="s">
        <v>1854</v>
      </c>
      <c r="DK506" s="1079" t="s">
        <v>1854</v>
      </c>
      <c r="DL506" s="1120" t="s">
        <v>1854</v>
      </c>
      <c r="DM506" s="1124">
        <v>-0.91200000000000003</v>
      </c>
      <c r="DN506" s="1125" t="s">
        <v>1854</v>
      </c>
      <c r="DO506" s="1125" t="s">
        <v>1854</v>
      </c>
      <c r="DP506" s="1126">
        <v>-1.52</v>
      </c>
      <c r="DQ506" s="1125">
        <v>0.76</v>
      </c>
      <c r="DR506" s="1125" t="s">
        <v>1854</v>
      </c>
      <c r="DS506" s="1125" t="s">
        <v>1854</v>
      </c>
      <c r="DT506" s="1126">
        <v>1.52</v>
      </c>
      <c r="DU506" s="1122" t="s">
        <v>972</v>
      </c>
      <c r="DV506" s="1127">
        <v>1</v>
      </c>
      <c r="DW506" s="1128" t="s">
        <v>1854</v>
      </c>
    </row>
    <row r="507" spans="1:127" s="399" customFormat="1" ht="15.75" customHeight="1">
      <c r="A507" s="1100" t="s">
        <v>1008</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3974</v>
      </c>
      <c r="V507" s="1102" t="s">
        <v>3971</v>
      </c>
      <c r="W507" s="1102" t="s">
        <v>1801</v>
      </c>
      <c r="X507" s="1103" t="s">
        <v>3975</v>
      </c>
      <c r="Y507" s="1104" t="s">
        <v>1016</v>
      </c>
      <c r="Z507" s="1105" t="s">
        <v>3901</v>
      </c>
      <c r="AA507" s="1106" t="s">
        <v>1854</v>
      </c>
      <c r="AB507" s="1107">
        <v>0.06</v>
      </c>
      <c r="AC507" s="1107">
        <v>0.94</v>
      </c>
      <c r="AD507" s="1107" t="s">
        <v>1854</v>
      </c>
      <c r="AE507" s="1107" t="s">
        <v>1854</v>
      </c>
      <c r="AF507" s="1107" t="s">
        <v>1854</v>
      </c>
      <c r="AG507" s="1107" t="s">
        <v>1854</v>
      </c>
      <c r="AH507" s="1107" t="s">
        <v>1854</v>
      </c>
      <c r="AI507" s="1108">
        <f t="shared" si="7"/>
        <v>1</v>
      </c>
      <c r="AJ507" s="1109" t="s">
        <v>986</v>
      </c>
      <c r="AK507" s="1109" t="s">
        <v>964</v>
      </c>
      <c r="AL507" s="1109" t="s">
        <v>965</v>
      </c>
      <c r="AM507" s="1110" t="s">
        <v>1998</v>
      </c>
      <c r="AN507" s="1021" t="s">
        <v>269</v>
      </c>
      <c r="AO507" s="1021" t="s">
        <v>2362</v>
      </c>
      <c r="AP507" s="1311">
        <v>2</v>
      </c>
      <c r="AQ507" s="1079" t="s">
        <v>966</v>
      </c>
      <c r="AR507" s="1112" t="s">
        <v>1016</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961</v>
      </c>
      <c r="CE507" s="1122" t="s">
        <v>961</v>
      </c>
      <c r="CF507" s="1122" t="s">
        <v>961</v>
      </c>
      <c r="CG507" s="1122" t="s">
        <v>961</v>
      </c>
      <c r="CH507" s="1123" t="s">
        <v>961</v>
      </c>
      <c r="CI507" s="1078" t="s">
        <v>1854</v>
      </c>
      <c r="CJ507" s="1079" t="s">
        <v>1854</v>
      </c>
      <c r="CK507" s="1079" t="s">
        <v>1854</v>
      </c>
      <c r="CL507" s="1079" t="s">
        <v>1854</v>
      </c>
      <c r="CM507" s="1120" t="s">
        <v>1854</v>
      </c>
      <c r="CN507" s="1078" t="s">
        <v>1854</v>
      </c>
      <c r="CO507" s="1079" t="s">
        <v>1854</v>
      </c>
      <c r="CP507" s="1079" t="s">
        <v>1854</v>
      </c>
      <c r="CQ507" s="1079" t="s">
        <v>1854</v>
      </c>
      <c r="CR507" s="1120" t="s">
        <v>1854</v>
      </c>
      <c r="CS507" s="1078">
        <v>99</v>
      </c>
      <c r="CT507" s="1079">
        <v>99</v>
      </c>
      <c r="CU507" s="1079">
        <v>99</v>
      </c>
      <c r="CV507" s="1079">
        <v>99</v>
      </c>
      <c r="CW507" s="1120">
        <v>99</v>
      </c>
      <c r="CX507" s="1078" t="s">
        <v>1854</v>
      </c>
      <c r="CY507" s="1079" t="s">
        <v>1854</v>
      </c>
      <c r="CZ507" s="1079" t="s">
        <v>1854</v>
      </c>
      <c r="DA507" s="1079" t="s">
        <v>1854</v>
      </c>
      <c r="DB507" s="1120" t="s">
        <v>1854</v>
      </c>
      <c r="DC507" s="1079" t="s">
        <v>1854</v>
      </c>
      <c r="DD507" s="1079" t="s">
        <v>1854</v>
      </c>
      <c r="DE507" s="1079" t="s">
        <v>1854</v>
      </c>
      <c r="DF507" s="1079" t="s">
        <v>1854</v>
      </c>
      <c r="DG507" s="1120" t="s">
        <v>1854</v>
      </c>
      <c r="DH507" s="1078" t="s">
        <v>1854</v>
      </c>
      <c r="DI507" s="1079" t="s">
        <v>1854</v>
      </c>
      <c r="DJ507" s="1079" t="s">
        <v>1854</v>
      </c>
      <c r="DK507" s="1079" t="s">
        <v>1854</v>
      </c>
      <c r="DL507" s="1120" t="s">
        <v>1854</v>
      </c>
      <c r="DM507" s="1124">
        <v>-1.5249999999999999</v>
      </c>
      <c r="DN507" s="1125" t="s">
        <v>1854</v>
      </c>
      <c r="DO507" s="1125" t="s">
        <v>1854</v>
      </c>
      <c r="DP507" s="1126" t="s">
        <v>1854</v>
      </c>
      <c r="DQ507" s="1125" t="s">
        <v>1854</v>
      </c>
      <c r="DR507" s="1125" t="s">
        <v>1854</v>
      </c>
      <c r="DS507" s="1125" t="s">
        <v>1854</v>
      </c>
      <c r="DT507" s="1126" t="s">
        <v>1854</v>
      </c>
      <c r="DU507" s="1122" t="s">
        <v>1854</v>
      </c>
      <c r="DV507" s="1127">
        <v>100</v>
      </c>
      <c r="DW507" s="1128" t="s">
        <v>4010</v>
      </c>
    </row>
    <row r="508" spans="1:127" s="399" customFormat="1" ht="15.75" customHeight="1">
      <c r="A508" s="1100" t="s">
        <v>1008</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3977</v>
      </c>
      <c r="V508" s="1102" t="s">
        <v>3971</v>
      </c>
      <c r="W508" s="1102" t="s">
        <v>1801</v>
      </c>
      <c r="X508" s="1103" t="s">
        <v>3978</v>
      </c>
      <c r="Y508" s="1104" t="s">
        <v>2804</v>
      </c>
      <c r="Z508" s="1105" t="s">
        <v>3979</v>
      </c>
      <c r="AA508" s="1106">
        <v>1</v>
      </c>
      <c r="AB508" s="1107" t="s">
        <v>1854</v>
      </c>
      <c r="AC508" s="1107" t="s">
        <v>1854</v>
      </c>
      <c r="AD508" s="1107" t="s">
        <v>1854</v>
      </c>
      <c r="AE508" s="1107" t="s">
        <v>1854</v>
      </c>
      <c r="AF508" s="1107" t="s">
        <v>1854</v>
      </c>
      <c r="AG508" s="1107" t="s">
        <v>1854</v>
      </c>
      <c r="AH508" s="1107" t="s">
        <v>1854</v>
      </c>
      <c r="AI508" s="1108">
        <f t="shared" si="7"/>
        <v>1</v>
      </c>
      <c r="AJ508" s="1109" t="s">
        <v>986</v>
      </c>
      <c r="AK508" s="1109" t="s">
        <v>964</v>
      </c>
      <c r="AL508" s="1109" t="s">
        <v>965</v>
      </c>
      <c r="AM508" s="1110" t="s">
        <v>1891</v>
      </c>
      <c r="AN508" s="1021" t="s">
        <v>990</v>
      </c>
      <c r="AO508" s="1021" t="s">
        <v>2225</v>
      </c>
      <c r="AP508" s="1278">
        <v>1</v>
      </c>
      <c r="AQ508" s="1079" t="s">
        <v>977</v>
      </c>
      <c r="AR508" s="1112" t="s">
        <v>1854</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1008</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3981</v>
      </c>
      <c r="V509" s="1102" t="s">
        <v>3971</v>
      </c>
      <c r="W509" s="1102" t="s">
        <v>1801</v>
      </c>
      <c r="X509" s="1103" t="s">
        <v>3982</v>
      </c>
      <c r="Y509" s="1104" t="s">
        <v>3983</v>
      </c>
      <c r="Z509" s="1105" t="s">
        <v>3984</v>
      </c>
      <c r="AA509" s="1106">
        <v>1</v>
      </c>
      <c r="AB509" s="1107" t="s">
        <v>1854</v>
      </c>
      <c r="AC509" s="1107" t="s">
        <v>1854</v>
      </c>
      <c r="AD509" s="1107" t="s">
        <v>1854</v>
      </c>
      <c r="AE509" s="1107" t="s">
        <v>1854</v>
      </c>
      <c r="AF509" s="1107" t="s">
        <v>1854</v>
      </c>
      <c r="AG509" s="1107" t="s">
        <v>1854</v>
      </c>
      <c r="AH509" s="1107" t="s">
        <v>1854</v>
      </c>
      <c r="AI509" s="1108">
        <f t="shared" si="7"/>
        <v>1</v>
      </c>
      <c r="AJ509" s="1109" t="s">
        <v>963</v>
      </c>
      <c r="AK509" s="1109" t="s">
        <v>1854</v>
      </c>
      <c r="AL509" s="1109" t="s">
        <v>1854</v>
      </c>
      <c r="AM509" s="1110" t="s">
        <v>2019</v>
      </c>
      <c r="AN509" s="1021" t="s">
        <v>4773</v>
      </c>
      <c r="AO509" s="1021" t="s">
        <v>3985</v>
      </c>
      <c r="AP509" s="1278">
        <v>0</v>
      </c>
      <c r="AQ509" s="1079" t="s">
        <v>966</v>
      </c>
      <c r="AR509" s="1112" t="s">
        <v>1854</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1008</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3986</v>
      </c>
      <c r="V510" s="1102" t="s">
        <v>3971</v>
      </c>
      <c r="W510" s="1102" t="s">
        <v>1801</v>
      </c>
      <c r="X510" s="1103" t="s">
        <v>3987</v>
      </c>
      <c r="Y510" s="1104" t="s">
        <v>3988</v>
      </c>
      <c r="Z510" s="1105" t="s">
        <v>3984</v>
      </c>
      <c r="AA510" s="1106" t="s">
        <v>1854</v>
      </c>
      <c r="AB510" s="1107" t="s">
        <v>1854</v>
      </c>
      <c r="AC510" s="1107">
        <v>1</v>
      </c>
      <c r="AD510" s="1107" t="s">
        <v>1854</v>
      </c>
      <c r="AE510" s="1107" t="s">
        <v>1854</v>
      </c>
      <c r="AF510" s="1107" t="s">
        <v>1854</v>
      </c>
      <c r="AG510" s="1107" t="s">
        <v>1854</v>
      </c>
      <c r="AH510" s="1107" t="s">
        <v>1854</v>
      </c>
      <c r="AI510" s="1108">
        <f t="shared" si="7"/>
        <v>1</v>
      </c>
      <c r="AJ510" s="1109" t="s">
        <v>963</v>
      </c>
      <c r="AK510" s="1109" t="s">
        <v>1854</v>
      </c>
      <c r="AL510" s="1109" t="s">
        <v>1854</v>
      </c>
      <c r="AM510" s="1110" t="s">
        <v>2019</v>
      </c>
      <c r="AN510" s="1021" t="s">
        <v>4773</v>
      </c>
      <c r="AO510" s="1021" t="s">
        <v>3989</v>
      </c>
      <c r="AP510" s="1278">
        <v>0</v>
      </c>
      <c r="AQ510" s="1079" t="s">
        <v>966</v>
      </c>
      <c r="AR510" s="1112" t="s">
        <v>1854</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1008</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3990</v>
      </c>
      <c r="V511" s="1102" t="s">
        <v>3971</v>
      </c>
      <c r="W511" s="1102" t="s">
        <v>1801</v>
      </c>
      <c r="X511" s="1103" t="s">
        <v>3991</v>
      </c>
      <c r="Y511" s="1104" t="s">
        <v>3992</v>
      </c>
      <c r="Z511" s="1105" t="s">
        <v>3993</v>
      </c>
      <c r="AA511" s="1106" t="s">
        <v>1854</v>
      </c>
      <c r="AB511" s="1107" t="s">
        <v>1854</v>
      </c>
      <c r="AC511" s="1107">
        <v>1</v>
      </c>
      <c r="AD511" s="1107" t="s">
        <v>1854</v>
      </c>
      <c r="AE511" s="1107" t="s">
        <v>1854</v>
      </c>
      <c r="AF511" s="1107" t="s">
        <v>1854</v>
      </c>
      <c r="AG511" s="1107" t="s">
        <v>1854</v>
      </c>
      <c r="AH511" s="1107" t="s">
        <v>1854</v>
      </c>
      <c r="AI511" s="1108">
        <f t="shared" si="7"/>
        <v>1</v>
      </c>
      <c r="AJ511" s="1109" t="s">
        <v>986</v>
      </c>
      <c r="AK511" s="1109" t="s">
        <v>964</v>
      </c>
      <c r="AL511" s="1109" t="s">
        <v>4769</v>
      </c>
      <c r="AM511" s="1110" t="s">
        <v>2019</v>
      </c>
      <c r="AN511" s="1021" t="s">
        <v>990</v>
      </c>
      <c r="AO511" s="1021" t="s">
        <v>3994</v>
      </c>
      <c r="AP511" s="1278">
        <v>0</v>
      </c>
      <c r="AQ511" s="1079" t="s">
        <v>966</v>
      </c>
      <c r="AR511" s="1112" t="s">
        <v>1854</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1008</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3995</v>
      </c>
      <c r="V512" s="1102" t="s">
        <v>3971</v>
      </c>
      <c r="W512" s="1102" t="s">
        <v>1819</v>
      </c>
      <c r="X512" s="1103" t="s">
        <v>3996</v>
      </c>
      <c r="Y512" s="1104" t="s">
        <v>3997</v>
      </c>
      <c r="Z512" s="1105" t="s">
        <v>3998</v>
      </c>
      <c r="AA512" s="1106">
        <v>0.1</v>
      </c>
      <c r="AB512" s="1107">
        <v>0.05</v>
      </c>
      <c r="AC512" s="1107">
        <v>0.8</v>
      </c>
      <c r="AD512" s="1107">
        <v>0.05</v>
      </c>
      <c r="AE512" s="1107" t="s">
        <v>1854</v>
      </c>
      <c r="AF512" s="1107" t="s">
        <v>1854</v>
      </c>
      <c r="AG512" s="1107" t="s">
        <v>1854</v>
      </c>
      <c r="AH512" s="1107" t="s">
        <v>1854</v>
      </c>
      <c r="AI512" s="1108">
        <f t="shared" si="7"/>
        <v>1</v>
      </c>
      <c r="AJ512" s="1109" t="s">
        <v>986</v>
      </c>
      <c r="AK512" s="1109" t="s">
        <v>964</v>
      </c>
      <c r="AL512" s="1109" t="s">
        <v>965</v>
      </c>
      <c r="AM512" s="1110" t="s">
        <v>2019</v>
      </c>
      <c r="AN512" s="1021" t="s">
        <v>117</v>
      </c>
      <c r="AO512" s="1021" t="s">
        <v>3999</v>
      </c>
      <c r="AP512" s="1278">
        <v>3</v>
      </c>
      <c r="AQ512" s="1079" t="s">
        <v>966</v>
      </c>
      <c r="AR512" s="1112" t="s">
        <v>1854</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1008</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4000</v>
      </c>
      <c r="V513" s="1102" t="s">
        <v>3971</v>
      </c>
      <c r="W513" s="1102" t="s">
        <v>1801</v>
      </c>
      <c r="X513" s="1103" t="s">
        <v>4001</v>
      </c>
      <c r="Y513" s="1104" t="s">
        <v>4002</v>
      </c>
      <c r="Z513" s="1105" t="s">
        <v>4003</v>
      </c>
      <c r="AA513" s="1106" t="s">
        <v>1854</v>
      </c>
      <c r="AB513" s="1107" t="s">
        <v>1854</v>
      </c>
      <c r="AC513" s="1107" t="s">
        <v>1854</v>
      </c>
      <c r="AD513" s="1107">
        <v>1</v>
      </c>
      <c r="AE513" s="1107" t="s">
        <v>1854</v>
      </c>
      <c r="AF513" s="1107" t="s">
        <v>1854</v>
      </c>
      <c r="AG513" s="1107" t="s">
        <v>1854</v>
      </c>
      <c r="AH513" s="1107" t="s">
        <v>1854</v>
      </c>
      <c r="AI513" s="1108">
        <f t="shared" si="7"/>
        <v>1</v>
      </c>
      <c r="AJ513" s="1109" t="s">
        <v>986</v>
      </c>
      <c r="AK513" s="1109" t="s">
        <v>964</v>
      </c>
      <c r="AL513" s="1109" t="s">
        <v>965</v>
      </c>
      <c r="AM513" s="1110" t="s">
        <v>718</v>
      </c>
      <c r="AN513" s="1021" t="s">
        <v>269</v>
      </c>
      <c r="AO513" s="1021" t="s">
        <v>4004</v>
      </c>
      <c r="AP513" s="1278">
        <v>2</v>
      </c>
      <c r="AQ513" s="1079" t="s">
        <v>966</v>
      </c>
      <c r="AR513" s="1112" t="s">
        <v>1854</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1008</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4005</v>
      </c>
      <c r="V514" s="1102" t="s">
        <v>3971</v>
      </c>
      <c r="W514" s="1102" t="s">
        <v>1819</v>
      </c>
      <c r="X514" s="1103" t="s">
        <v>4006</v>
      </c>
      <c r="Y514" s="1104" t="s">
        <v>4007</v>
      </c>
      <c r="Z514" s="1105" t="s">
        <v>4008</v>
      </c>
      <c r="AA514" s="1106" t="s">
        <v>1854</v>
      </c>
      <c r="AB514" s="1107" t="s">
        <v>1854</v>
      </c>
      <c r="AC514" s="1107" t="s">
        <v>1854</v>
      </c>
      <c r="AD514" s="1107">
        <v>1</v>
      </c>
      <c r="AE514" s="1107" t="s">
        <v>1854</v>
      </c>
      <c r="AF514" s="1107" t="s">
        <v>1854</v>
      </c>
      <c r="AG514" s="1107" t="s">
        <v>1854</v>
      </c>
      <c r="AH514" s="1107" t="s">
        <v>1854</v>
      </c>
      <c r="AI514" s="1108">
        <f t="shared" si="7"/>
        <v>1</v>
      </c>
      <c r="AJ514" s="1109" t="s">
        <v>986</v>
      </c>
      <c r="AK514" s="1109" t="s">
        <v>964</v>
      </c>
      <c r="AL514" s="1109" t="s">
        <v>965</v>
      </c>
      <c r="AM514" s="1110" t="s">
        <v>2045</v>
      </c>
      <c r="AN514" s="1021" t="s">
        <v>990</v>
      </c>
      <c r="AO514" s="1021" t="s">
        <v>4009</v>
      </c>
      <c r="AP514" s="1278">
        <v>2</v>
      </c>
      <c r="AQ514" s="1079" t="s">
        <v>977</v>
      </c>
      <c r="AR514" s="1112" t="s">
        <v>1854</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1008</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4011</v>
      </c>
      <c r="V515" s="1102" t="s">
        <v>4012</v>
      </c>
      <c r="W515" s="1102" t="s">
        <v>1819</v>
      </c>
      <c r="X515" s="1103" t="s">
        <v>4013</v>
      </c>
      <c r="Y515" s="1104" t="s">
        <v>1843</v>
      </c>
      <c r="Z515" s="1105" t="s">
        <v>3901</v>
      </c>
      <c r="AA515" s="1106" t="s">
        <v>1854</v>
      </c>
      <c r="AB515" s="1107" t="s">
        <v>1854</v>
      </c>
      <c r="AC515" s="1107" t="s">
        <v>1854</v>
      </c>
      <c r="AD515" s="1107" t="s">
        <v>1854</v>
      </c>
      <c r="AE515" s="1107">
        <v>1</v>
      </c>
      <c r="AF515" s="1107" t="s">
        <v>1854</v>
      </c>
      <c r="AG515" s="1107" t="s">
        <v>1854</v>
      </c>
      <c r="AH515" s="1107" t="s">
        <v>1854</v>
      </c>
      <c r="AI515" s="1108">
        <f t="shared" si="7"/>
        <v>1</v>
      </c>
      <c r="AJ515" s="1109" t="s">
        <v>986</v>
      </c>
      <c r="AK515" s="1109" t="s">
        <v>964</v>
      </c>
      <c r="AL515" s="1109" t="s">
        <v>965</v>
      </c>
      <c r="AM515" s="1110" t="s">
        <v>1027</v>
      </c>
      <c r="AN515" s="1021" t="s">
        <v>1039</v>
      </c>
      <c r="AO515" s="1021" t="s">
        <v>1951</v>
      </c>
      <c r="AP515" s="1278">
        <v>2</v>
      </c>
      <c r="AQ515" s="1079" t="s">
        <v>966</v>
      </c>
      <c r="AR515" s="1112" t="s">
        <v>1843</v>
      </c>
      <c r="AS515" s="1113"/>
      <c r="AT515" s="1103"/>
      <c r="AU515" s="1103"/>
      <c r="AV515" s="1103"/>
      <c r="AW515" s="1114"/>
      <c r="AX515" s="1115"/>
      <c r="AY515" s="1078"/>
      <c r="AZ515" s="1079"/>
      <c r="BA515" s="1079"/>
      <c r="BB515" s="1079"/>
      <c r="BC515" s="1079"/>
      <c r="BD515" s="1079"/>
      <c r="BE515" s="1079"/>
      <c r="BF515" s="1079"/>
      <c r="BG515" s="1079"/>
      <c r="BH515" s="1079"/>
      <c r="BI515" s="1078" t="s">
        <v>1854</v>
      </c>
      <c r="BJ515" s="1079" t="s">
        <v>1854</v>
      </c>
      <c r="BK515" s="1079" t="s">
        <v>1854</v>
      </c>
      <c r="BL515" s="1079" t="s">
        <v>1854</v>
      </c>
      <c r="BM515" s="1079" t="s">
        <v>1854</v>
      </c>
      <c r="BN515" s="1078"/>
      <c r="BO515" s="1079"/>
      <c r="BP515" s="1079"/>
      <c r="BQ515" s="1079"/>
      <c r="BR515" s="1079"/>
      <c r="BS515" s="1118"/>
      <c r="BT515" s="1079"/>
      <c r="BU515" s="1079"/>
      <c r="BV515" s="1079"/>
      <c r="BW515" s="1119"/>
      <c r="BX515" s="1118"/>
      <c r="BY515" s="1079"/>
      <c r="BZ515" s="1079"/>
      <c r="CA515" s="1079"/>
      <c r="CB515" s="1119"/>
      <c r="CC515" s="1120"/>
      <c r="CD515" s="1121" t="s">
        <v>961</v>
      </c>
      <c r="CE515" s="1122" t="s">
        <v>961</v>
      </c>
      <c r="CF515" s="1122" t="s">
        <v>961</v>
      </c>
      <c r="CG515" s="1122" t="s">
        <v>961</v>
      </c>
      <c r="CH515" s="1123" t="s">
        <v>961</v>
      </c>
      <c r="CI515" s="1078" t="s">
        <v>1854</v>
      </c>
      <c r="CJ515" s="1079" t="s">
        <v>1854</v>
      </c>
      <c r="CK515" s="1079" t="s">
        <v>1854</v>
      </c>
      <c r="CL515" s="1079" t="s">
        <v>1854</v>
      </c>
      <c r="CM515" s="1120" t="s">
        <v>1854</v>
      </c>
      <c r="CN515" s="1078" t="s">
        <v>1854</v>
      </c>
      <c r="CO515" s="1079" t="s">
        <v>1854</v>
      </c>
      <c r="CP515" s="1079" t="s">
        <v>1854</v>
      </c>
      <c r="CQ515" s="1079" t="s">
        <v>1854</v>
      </c>
      <c r="CR515" s="1120" t="s">
        <v>1854</v>
      </c>
      <c r="CS515" s="1078" t="s">
        <v>1854</v>
      </c>
      <c r="CT515" s="1079" t="s">
        <v>1854</v>
      </c>
      <c r="CU515" s="1079" t="s">
        <v>1854</v>
      </c>
      <c r="CV515" s="1079" t="s">
        <v>1854</v>
      </c>
      <c r="CW515" s="1120" t="s">
        <v>1854</v>
      </c>
      <c r="CX515" s="1078" t="s">
        <v>1854</v>
      </c>
      <c r="CY515" s="1079" t="s">
        <v>1854</v>
      </c>
      <c r="CZ515" s="1079" t="s">
        <v>1854</v>
      </c>
      <c r="DA515" s="1079" t="s">
        <v>1854</v>
      </c>
      <c r="DB515" s="1120" t="s">
        <v>1854</v>
      </c>
      <c r="DC515" s="1079" t="s">
        <v>1854</v>
      </c>
      <c r="DD515" s="1079" t="s">
        <v>1854</v>
      </c>
      <c r="DE515" s="1079" t="s">
        <v>1854</v>
      </c>
      <c r="DF515" s="1079" t="s">
        <v>1854</v>
      </c>
      <c r="DG515" s="1120" t="s">
        <v>1854</v>
      </c>
      <c r="DH515" s="1078" t="s">
        <v>1854</v>
      </c>
      <c r="DI515" s="1079" t="s">
        <v>1854</v>
      </c>
      <c r="DJ515" s="1079" t="s">
        <v>1854</v>
      </c>
      <c r="DK515" s="1079" t="s">
        <v>1854</v>
      </c>
      <c r="DL515" s="1120" t="s">
        <v>1854</v>
      </c>
      <c r="DM515" s="1124" t="s">
        <v>1854</v>
      </c>
      <c r="DN515" s="1125" t="s">
        <v>1854</v>
      </c>
      <c r="DO515" s="1125" t="s">
        <v>1854</v>
      </c>
      <c r="DP515" s="1126" t="s">
        <v>1854</v>
      </c>
      <c r="DQ515" s="1125" t="s">
        <v>1854</v>
      </c>
      <c r="DR515" s="1125" t="s">
        <v>1854</v>
      </c>
      <c r="DS515" s="1125" t="s">
        <v>1854</v>
      </c>
      <c r="DT515" s="1126" t="s">
        <v>1854</v>
      </c>
      <c r="DU515" s="1122" t="s">
        <v>1854</v>
      </c>
      <c r="DV515" s="1127">
        <v>1</v>
      </c>
      <c r="DW515" s="1128" t="s">
        <v>1854</v>
      </c>
    </row>
    <row r="516" spans="1:127" s="399" customFormat="1" ht="15.75" customHeight="1">
      <c r="A516" s="1100" t="s">
        <v>1008</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4014</v>
      </c>
      <c r="V516" s="1102" t="s">
        <v>4012</v>
      </c>
      <c r="W516" s="1102" t="s">
        <v>1819</v>
      </c>
      <c r="X516" s="1103" t="s">
        <v>4015</v>
      </c>
      <c r="Y516" s="1104" t="s">
        <v>1847</v>
      </c>
      <c r="Z516" s="1105" t="s">
        <v>3901</v>
      </c>
      <c r="AA516" s="1106" t="s">
        <v>1854</v>
      </c>
      <c r="AB516" s="1107">
        <v>0.23</v>
      </c>
      <c r="AC516" s="1107">
        <v>0.77</v>
      </c>
      <c r="AD516" s="1107" t="s">
        <v>1854</v>
      </c>
      <c r="AE516" s="1107" t="s">
        <v>1854</v>
      </c>
      <c r="AF516" s="1107" t="s">
        <v>1854</v>
      </c>
      <c r="AG516" s="1107" t="s">
        <v>1854</v>
      </c>
      <c r="AH516" s="1107" t="s">
        <v>1854</v>
      </c>
      <c r="AI516" s="1108">
        <f t="shared" si="7"/>
        <v>1</v>
      </c>
      <c r="AJ516" s="1109" t="s">
        <v>986</v>
      </c>
      <c r="AK516" s="1109" t="s">
        <v>964</v>
      </c>
      <c r="AL516" s="1109" t="s">
        <v>965</v>
      </c>
      <c r="AM516" s="1110" t="s">
        <v>1031</v>
      </c>
      <c r="AN516" s="1021" t="s">
        <v>1039</v>
      </c>
      <c r="AO516" s="1021" t="s">
        <v>418</v>
      </c>
      <c r="AP516" s="1278">
        <v>2</v>
      </c>
      <c r="AQ516" s="1079" t="s">
        <v>966</v>
      </c>
      <c r="AR516" s="1112" t="s">
        <v>1847</v>
      </c>
      <c r="AS516" s="1113"/>
      <c r="AT516" s="1103"/>
      <c r="AU516" s="1103"/>
      <c r="AV516" s="1103"/>
      <c r="AW516" s="1114"/>
      <c r="AX516" s="1115"/>
      <c r="AY516" s="1078"/>
      <c r="AZ516" s="1079"/>
      <c r="BA516" s="1079"/>
      <c r="BB516" s="1079"/>
      <c r="BC516" s="1079"/>
      <c r="BD516" s="1079"/>
      <c r="BE516" s="1079"/>
      <c r="BF516" s="1079"/>
      <c r="BG516" s="1079"/>
      <c r="BH516" s="1079"/>
      <c r="BI516" s="1078" t="s">
        <v>1854</v>
      </c>
      <c r="BJ516" s="1079" t="s">
        <v>1854</v>
      </c>
      <c r="BK516" s="1079" t="s">
        <v>1854</v>
      </c>
      <c r="BL516" s="1079" t="s">
        <v>1854</v>
      </c>
      <c r="BM516" s="1079" t="s">
        <v>1854</v>
      </c>
      <c r="BN516" s="1078"/>
      <c r="BO516" s="1079"/>
      <c r="BP516" s="1079"/>
      <c r="BQ516" s="1079"/>
      <c r="BR516" s="1079"/>
      <c r="BS516" s="1118"/>
      <c r="BT516" s="1079"/>
      <c r="BU516" s="1079"/>
      <c r="BV516" s="1079"/>
      <c r="BW516" s="1119"/>
      <c r="BX516" s="1118"/>
      <c r="BY516" s="1079"/>
      <c r="BZ516" s="1079"/>
      <c r="CA516" s="1079"/>
      <c r="CB516" s="1119"/>
      <c r="CC516" s="1120"/>
      <c r="CD516" s="1121" t="s">
        <v>961</v>
      </c>
      <c r="CE516" s="1122" t="s">
        <v>961</v>
      </c>
      <c r="CF516" s="1122" t="s">
        <v>961</v>
      </c>
      <c r="CG516" s="1122" t="s">
        <v>961</v>
      </c>
      <c r="CH516" s="1123" t="s">
        <v>961</v>
      </c>
      <c r="CI516" s="1078" t="s">
        <v>1854</v>
      </c>
      <c r="CJ516" s="1079" t="s">
        <v>1854</v>
      </c>
      <c r="CK516" s="1079" t="s">
        <v>1854</v>
      </c>
      <c r="CL516" s="1079" t="s">
        <v>1854</v>
      </c>
      <c r="CM516" s="1120" t="s">
        <v>1854</v>
      </c>
      <c r="CN516" s="1078" t="s">
        <v>1854</v>
      </c>
      <c r="CO516" s="1079" t="s">
        <v>1854</v>
      </c>
      <c r="CP516" s="1079" t="s">
        <v>1854</v>
      </c>
      <c r="CQ516" s="1079" t="s">
        <v>1854</v>
      </c>
      <c r="CR516" s="1120" t="s">
        <v>1854</v>
      </c>
      <c r="CS516" s="1078" t="s">
        <v>1854</v>
      </c>
      <c r="CT516" s="1079" t="s">
        <v>1854</v>
      </c>
      <c r="CU516" s="1079" t="s">
        <v>1854</v>
      </c>
      <c r="CV516" s="1079" t="s">
        <v>1854</v>
      </c>
      <c r="CW516" s="1120" t="s">
        <v>1854</v>
      </c>
      <c r="CX516" s="1078" t="s">
        <v>1854</v>
      </c>
      <c r="CY516" s="1079" t="s">
        <v>1854</v>
      </c>
      <c r="CZ516" s="1079" t="s">
        <v>1854</v>
      </c>
      <c r="DA516" s="1079" t="s">
        <v>1854</v>
      </c>
      <c r="DB516" s="1120" t="s">
        <v>1854</v>
      </c>
      <c r="DC516" s="1079" t="s">
        <v>1854</v>
      </c>
      <c r="DD516" s="1079" t="s">
        <v>1854</v>
      </c>
      <c r="DE516" s="1079" t="s">
        <v>1854</v>
      </c>
      <c r="DF516" s="1079" t="s">
        <v>1854</v>
      </c>
      <c r="DG516" s="1120" t="s">
        <v>1854</v>
      </c>
      <c r="DH516" s="1078" t="s">
        <v>1854</v>
      </c>
      <c r="DI516" s="1079" t="s">
        <v>1854</v>
      </c>
      <c r="DJ516" s="1079" t="s">
        <v>1854</v>
      </c>
      <c r="DK516" s="1079" t="s">
        <v>1854</v>
      </c>
      <c r="DL516" s="1120" t="s">
        <v>1854</v>
      </c>
      <c r="DM516" s="1124" t="s">
        <v>1854</v>
      </c>
      <c r="DN516" s="1125" t="s">
        <v>1854</v>
      </c>
      <c r="DO516" s="1125" t="s">
        <v>1854</v>
      </c>
      <c r="DP516" s="1126" t="s">
        <v>1854</v>
      </c>
      <c r="DQ516" s="1125" t="s">
        <v>1854</v>
      </c>
      <c r="DR516" s="1125" t="s">
        <v>1854</v>
      </c>
      <c r="DS516" s="1125" t="s">
        <v>1854</v>
      </c>
      <c r="DT516" s="1126" t="s">
        <v>1854</v>
      </c>
      <c r="DU516" s="1122" t="s">
        <v>1854</v>
      </c>
      <c r="DV516" s="1127">
        <v>1</v>
      </c>
      <c r="DW516" s="1128" t="s">
        <v>1854</v>
      </c>
    </row>
    <row r="517" spans="1:127" s="399" customFormat="1" ht="15.75" customHeight="1">
      <c r="A517" s="1100" t="s">
        <v>1008</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4016</v>
      </c>
      <c r="V517" s="1102" t="s">
        <v>4012</v>
      </c>
      <c r="W517" s="1102" t="s">
        <v>1819</v>
      </c>
      <c r="X517" s="1103" t="s">
        <v>4017</v>
      </c>
      <c r="Y517" s="1104" t="s">
        <v>659</v>
      </c>
      <c r="Z517" s="1105" t="s">
        <v>4018</v>
      </c>
      <c r="AA517" s="1106" t="s">
        <v>1854</v>
      </c>
      <c r="AB517" s="1107" t="s">
        <v>1854</v>
      </c>
      <c r="AC517" s="1107" t="s">
        <v>1854</v>
      </c>
      <c r="AD517" s="1107" t="s">
        <v>1854</v>
      </c>
      <c r="AE517" s="1107">
        <v>1</v>
      </c>
      <c r="AF517" s="1107" t="s">
        <v>1854</v>
      </c>
      <c r="AG517" s="1107" t="s">
        <v>1854</v>
      </c>
      <c r="AH517" s="1107" t="s">
        <v>1854</v>
      </c>
      <c r="AI517" s="1108">
        <f t="shared" si="7"/>
        <v>1</v>
      </c>
      <c r="AJ517" s="1109" t="s">
        <v>963</v>
      </c>
      <c r="AK517" s="1109" t="s">
        <v>1854</v>
      </c>
      <c r="AL517" s="1109" t="s">
        <v>1854</v>
      </c>
      <c r="AM517" s="1110" t="s">
        <v>2030</v>
      </c>
      <c r="AN517" s="1021" t="s">
        <v>269</v>
      </c>
      <c r="AO517" s="1021" t="s">
        <v>4707</v>
      </c>
      <c r="AP517" s="1311">
        <v>1</v>
      </c>
      <c r="AQ517" s="1079" t="s">
        <v>966</v>
      </c>
      <c r="AR517" s="1112" t="s">
        <v>659</v>
      </c>
      <c r="AS517" s="1113"/>
      <c r="AT517" s="1103"/>
      <c r="AU517" s="1103"/>
      <c r="AV517" s="1103"/>
      <c r="AW517" s="1114"/>
      <c r="AX517" s="1115"/>
      <c r="AY517" s="1078"/>
      <c r="AZ517" s="1079"/>
      <c r="BA517" s="1079"/>
      <c r="BB517" s="1079"/>
      <c r="BC517" s="1079"/>
      <c r="BD517" s="1079"/>
      <c r="BE517" s="1079"/>
      <c r="BF517" s="1079"/>
      <c r="BG517" s="1079"/>
      <c r="BH517" s="1079"/>
      <c r="BI517" s="1078" t="s">
        <v>4779</v>
      </c>
      <c r="BJ517" s="1079" t="s">
        <v>4780</v>
      </c>
      <c r="BK517" s="1079" t="s">
        <v>4736</v>
      </c>
      <c r="BL517" s="1079" t="s">
        <v>4781</v>
      </c>
      <c r="BM517" s="1079" t="s">
        <v>4730</v>
      </c>
      <c r="BN517" s="1078"/>
      <c r="BO517" s="1079"/>
      <c r="BP517" s="1079"/>
      <c r="BQ517" s="1079"/>
      <c r="BR517" s="1079"/>
      <c r="BS517" s="1118"/>
      <c r="BT517" s="1079"/>
      <c r="BU517" s="1079"/>
      <c r="BV517" s="1079"/>
      <c r="BW517" s="1119"/>
      <c r="BX517" s="1118"/>
      <c r="BY517" s="1079"/>
      <c r="BZ517" s="1079"/>
      <c r="CA517" s="1079"/>
      <c r="CB517" s="1119"/>
      <c r="CC517" s="1120"/>
      <c r="CD517" s="1121" t="s">
        <v>1854</v>
      </c>
      <c r="CE517" s="1122" t="s">
        <v>1854</v>
      </c>
      <c r="CF517" s="1122" t="s">
        <v>1854</v>
      </c>
      <c r="CG517" s="1122" t="s">
        <v>1854</v>
      </c>
      <c r="CH517" s="1123" t="s">
        <v>1854</v>
      </c>
      <c r="CI517" s="1078" t="s">
        <v>1854</v>
      </c>
      <c r="CJ517" s="1079" t="s">
        <v>1854</v>
      </c>
      <c r="CK517" s="1079" t="s">
        <v>1854</v>
      </c>
      <c r="CL517" s="1079" t="s">
        <v>1854</v>
      </c>
      <c r="CM517" s="1120" t="s">
        <v>1854</v>
      </c>
      <c r="CN517" s="1078" t="s">
        <v>1854</v>
      </c>
      <c r="CO517" s="1079" t="s">
        <v>1854</v>
      </c>
      <c r="CP517" s="1079" t="s">
        <v>1854</v>
      </c>
      <c r="CQ517" s="1079" t="s">
        <v>1854</v>
      </c>
      <c r="CR517" s="1120" t="s">
        <v>1854</v>
      </c>
      <c r="CS517" s="1078" t="s">
        <v>1854</v>
      </c>
      <c r="CT517" s="1079" t="s">
        <v>1854</v>
      </c>
      <c r="CU517" s="1079" t="s">
        <v>1854</v>
      </c>
      <c r="CV517" s="1079" t="s">
        <v>1854</v>
      </c>
      <c r="CW517" s="1120" t="s">
        <v>1854</v>
      </c>
      <c r="CX517" s="1078" t="s">
        <v>1854</v>
      </c>
      <c r="CY517" s="1079" t="s">
        <v>1854</v>
      </c>
      <c r="CZ517" s="1079" t="s">
        <v>1854</v>
      </c>
      <c r="DA517" s="1079" t="s">
        <v>1854</v>
      </c>
      <c r="DB517" s="1120" t="s">
        <v>1854</v>
      </c>
      <c r="DC517" s="1079" t="s">
        <v>1854</v>
      </c>
      <c r="DD517" s="1079" t="s">
        <v>1854</v>
      </c>
      <c r="DE517" s="1079" t="s">
        <v>1854</v>
      </c>
      <c r="DF517" s="1079" t="s">
        <v>1854</v>
      </c>
      <c r="DG517" s="1120" t="s">
        <v>1854</v>
      </c>
      <c r="DH517" s="1078" t="s">
        <v>1854</v>
      </c>
      <c r="DI517" s="1079" t="s">
        <v>1854</v>
      </c>
      <c r="DJ517" s="1079" t="s">
        <v>1854</v>
      </c>
      <c r="DK517" s="1079" t="s">
        <v>1854</v>
      </c>
      <c r="DL517" s="1120" t="s">
        <v>1854</v>
      </c>
      <c r="DM517" s="1124" t="s">
        <v>1854</v>
      </c>
      <c r="DN517" s="1125" t="s">
        <v>1854</v>
      </c>
      <c r="DO517" s="1125" t="s">
        <v>1854</v>
      </c>
      <c r="DP517" s="1126" t="s">
        <v>1854</v>
      </c>
      <c r="DQ517" s="1125" t="s">
        <v>1854</v>
      </c>
      <c r="DR517" s="1125" t="s">
        <v>1854</v>
      </c>
      <c r="DS517" s="1125" t="s">
        <v>1854</v>
      </c>
      <c r="DT517" s="1126" t="s">
        <v>1854</v>
      </c>
      <c r="DU517" s="1122" t="s">
        <v>972</v>
      </c>
      <c r="DV517" s="1127">
        <v>1</v>
      </c>
      <c r="DW517" s="1128" t="s">
        <v>1854</v>
      </c>
    </row>
    <row r="518" spans="1:127" s="399" customFormat="1" ht="15.75" customHeight="1">
      <c r="A518" s="1100" t="s">
        <v>1008</v>
      </c>
      <c r="B518" s="1060">
        <v>509</v>
      </c>
      <c r="C518" s="1021"/>
      <c r="D518" s="1021" t="s">
        <v>2011</v>
      </c>
      <c r="E518" s="1021"/>
      <c r="F518" s="1021"/>
      <c r="G518" s="1021"/>
      <c r="H518" s="1021"/>
      <c r="I518" s="1021"/>
      <c r="J518" s="1021"/>
      <c r="K518" s="1021"/>
      <c r="L518" s="1021"/>
      <c r="M518" s="1060"/>
      <c r="N518" s="1021"/>
      <c r="O518" s="1021"/>
      <c r="P518" s="1021"/>
      <c r="Q518" s="1021"/>
      <c r="R518" s="1021"/>
      <c r="S518" s="1021"/>
      <c r="T518" s="1022"/>
      <c r="U518" s="1101" t="s">
        <v>4020</v>
      </c>
      <c r="V518" s="1102" t="s">
        <v>4012</v>
      </c>
      <c r="W518" s="1102" t="s">
        <v>1819</v>
      </c>
      <c r="X518" s="1103" t="s">
        <v>4021</v>
      </c>
      <c r="Y518" s="1104" t="s">
        <v>4022</v>
      </c>
      <c r="Z518" s="1105" t="s">
        <v>4023</v>
      </c>
      <c r="AA518" s="1106" t="s">
        <v>1854</v>
      </c>
      <c r="AB518" s="1107">
        <v>0.91</v>
      </c>
      <c r="AC518" s="1107">
        <v>0.09</v>
      </c>
      <c r="AD518" s="1107" t="s">
        <v>1854</v>
      </c>
      <c r="AE518" s="1107" t="s">
        <v>1854</v>
      </c>
      <c r="AF518" s="1107" t="s">
        <v>1854</v>
      </c>
      <c r="AG518" s="1107" t="s">
        <v>1854</v>
      </c>
      <c r="AH518" s="1107" t="s">
        <v>1854</v>
      </c>
      <c r="AI518" s="1108">
        <f t="shared" si="7"/>
        <v>1</v>
      </c>
      <c r="AJ518" s="1109" t="s">
        <v>963</v>
      </c>
      <c r="AK518" s="1109" t="s">
        <v>1854</v>
      </c>
      <c r="AL518" s="1109" t="s">
        <v>1854</v>
      </c>
      <c r="AM518" s="1110" t="s">
        <v>4024</v>
      </c>
      <c r="AN518" s="1021" t="s">
        <v>269</v>
      </c>
      <c r="AO518" s="1021" t="s">
        <v>4025</v>
      </c>
      <c r="AP518" s="1278">
        <v>2</v>
      </c>
      <c r="AQ518" s="1079" t="s">
        <v>977</v>
      </c>
      <c r="AR518" s="1112" t="s">
        <v>1854</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1008</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4026</v>
      </c>
      <c r="V519" s="1102" t="s">
        <v>4012</v>
      </c>
      <c r="W519" s="1102" t="s">
        <v>1819</v>
      </c>
      <c r="X519" s="1103" t="s">
        <v>4027</v>
      </c>
      <c r="Y519" s="1104" t="s">
        <v>4028</v>
      </c>
      <c r="Z519" s="1105" t="s">
        <v>4029</v>
      </c>
      <c r="AA519" s="1106" t="s">
        <v>1854</v>
      </c>
      <c r="AB519" s="1107" t="s">
        <v>1854</v>
      </c>
      <c r="AC519" s="1107" t="s">
        <v>1854</v>
      </c>
      <c r="AD519" s="1107" t="s">
        <v>1854</v>
      </c>
      <c r="AE519" s="1107">
        <v>1</v>
      </c>
      <c r="AF519" s="1107" t="s">
        <v>1854</v>
      </c>
      <c r="AG519" s="1107" t="s">
        <v>1854</v>
      </c>
      <c r="AH519" s="1107" t="s">
        <v>1854</v>
      </c>
      <c r="AI519" s="1108">
        <f t="shared" si="7"/>
        <v>1</v>
      </c>
      <c r="AJ519" s="1109" t="s">
        <v>963</v>
      </c>
      <c r="AK519" s="1109" t="s">
        <v>1854</v>
      </c>
      <c r="AL519" s="1109" t="s">
        <v>1854</v>
      </c>
      <c r="AM519" s="1110" t="s">
        <v>2030</v>
      </c>
      <c r="AN519" s="1021" t="s">
        <v>1052</v>
      </c>
      <c r="AO519" s="1021" t="s">
        <v>1923</v>
      </c>
      <c r="AP519" s="1278">
        <v>0</v>
      </c>
      <c r="AQ519" s="1079" t="s">
        <v>966</v>
      </c>
      <c r="AR519" s="1112" t="s">
        <v>1854</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1008</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4030</v>
      </c>
      <c r="V520" s="1102" t="s">
        <v>4031</v>
      </c>
      <c r="W520" s="1102" t="s">
        <v>1819</v>
      </c>
      <c r="X520" s="1103" t="s">
        <v>4032</v>
      </c>
      <c r="Y520" s="1104" t="s">
        <v>4033</v>
      </c>
      <c r="Z520" s="1105" t="s">
        <v>4034</v>
      </c>
      <c r="AA520" s="1106" t="s">
        <v>1854</v>
      </c>
      <c r="AB520" s="1107" t="s">
        <v>1854</v>
      </c>
      <c r="AC520" s="1107" t="s">
        <v>1854</v>
      </c>
      <c r="AD520" s="1107" t="s">
        <v>1854</v>
      </c>
      <c r="AE520" s="1107">
        <v>1</v>
      </c>
      <c r="AF520" s="1107" t="s">
        <v>1854</v>
      </c>
      <c r="AG520" s="1107" t="s">
        <v>1854</v>
      </c>
      <c r="AH520" s="1107" t="s">
        <v>1854</v>
      </c>
      <c r="AI520" s="1108">
        <f t="shared" si="7"/>
        <v>1</v>
      </c>
      <c r="AJ520" s="1109" t="s">
        <v>986</v>
      </c>
      <c r="AK520" s="1109" t="s">
        <v>964</v>
      </c>
      <c r="AL520" s="1109" t="s">
        <v>965</v>
      </c>
      <c r="AM520" s="1110" t="s">
        <v>2030</v>
      </c>
      <c r="AN520" s="1021" t="s">
        <v>990</v>
      </c>
      <c r="AO520" s="1021" t="s">
        <v>4035</v>
      </c>
      <c r="AP520" s="1278">
        <v>0</v>
      </c>
      <c r="AQ520" s="1079" t="s">
        <v>966</v>
      </c>
      <c r="AR520" s="1112" t="s">
        <v>1854</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1008</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4036</v>
      </c>
      <c r="V521" s="1102" t="s">
        <v>1854</v>
      </c>
      <c r="W521" s="1102" t="s">
        <v>1854</v>
      </c>
      <c r="X521" s="1103" t="s">
        <v>4037</v>
      </c>
      <c r="Y521" s="1104" t="s">
        <v>2674</v>
      </c>
      <c r="Z521" s="1105" t="s">
        <v>1854</v>
      </c>
      <c r="AA521" s="1106" t="s">
        <v>1854</v>
      </c>
      <c r="AB521" s="1107" t="s">
        <v>1854</v>
      </c>
      <c r="AC521" s="1107" t="s">
        <v>1854</v>
      </c>
      <c r="AD521" s="1107" t="s">
        <v>1854</v>
      </c>
      <c r="AE521" s="1107">
        <v>1</v>
      </c>
      <c r="AF521" s="1107" t="s">
        <v>1854</v>
      </c>
      <c r="AG521" s="1107" t="s">
        <v>1854</v>
      </c>
      <c r="AH521" s="1107" t="s">
        <v>1854</v>
      </c>
      <c r="AI521" s="1108">
        <f t="shared" si="7"/>
        <v>1</v>
      </c>
      <c r="AJ521" s="1109" t="s">
        <v>986</v>
      </c>
      <c r="AK521" s="1109" t="s">
        <v>964</v>
      </c>
      <c r="AL521" s="1109" t="s">
        <v>965</v>
      </c>
      <c r="AM521" s="1110" t="s">
        <v>2030</v>
      </c>
      <c r="AN521" s="1021"/>
      <c r="AO521" s="1021"/>
      <c r="AP521" s="1279">
        <v>2</v>
      </c>
      <c r="AQ521" s="1079"/>
      <c r="AR521" s="1112" t="s">
        <v>1854</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1008</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4039</v>
      </c>
      <c r="V522" s="1102" t="s">
        <v>4031</v>
      </c>
      <c r="W522" s="1102" t="s">
        <v>1819</v>
      </c>
      <c r="X522" s="1103" t="s">
        <v>4040</v>
      </c>
      <c r="Y522" s="1104" t="s">
        <v>4041</v>
      </c>
      <c r="Z522" s="1105" t="s">
        <v>4042</v>
      </c>
      <c r="AA522" s="1106" t="s">
        <v>1854</v>
      </c>
      <c r="AB522" s="1107">
        <v>0.5</v>
      </c>
      <c r="AC522" s="1107">
        <v>0.5</v>
      </c>
      <c r="AD522" s="1107" t="s">
        <v>1854</v>
      </c>
      <c r="AE522" s="1107" t="s">
        <v>1854</v>
      </c>
      <c r="AF522" s="1107" t="s">
        <v>1854</v>
      </c>
      <c r="AG522" s="1107" t="s">
        <v>1854</v>
      </c>
      <c r="AH522" s="1107" t="s">
        <v>1854</v>
      </c>
      <c r="AI522" s="1108">
        <f t="shared" ref="AI522:AI585" si="8">SUM(AA522:AH522)</f>
        <v>1</v>
      </c>
      <c r="AJ522" s="1109" t="s">
        <v>974</v>
      </c>
      <c r="AK522" s="1109" t="s">
        <v>964</v>
      </c>
      <c r="AL522" s="1109" t="s">
        <v>965</v>
      </c>
      <c r="AM522" s="1110" t="s">
        <v>2676</v>
      </c>
      <c r="AN522" s="1021" t="s">
        <v>990</v>
      </c>
      <c r="AO522" s="1021" t="s">
        <v>4043</v>
      </c>
      <c r="AP522" s="1278">
        <v>0</v>
      </c>
      <c r="AQ522" s="1079" t="s">
        <v>966</v>
      </c>
      <c r="AR522" s="1112" t="s">
        <v>1854</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1008</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4044</v>
      </c>
      <c r="V523" s="1102" t="s">
        <v>4031</v>
      </c>
      <c r="W523" s="1102" t="s">
        <v>1819</v>
      </c>
      <c r="X523" s="1103" t="s">
        <v>4045</v>
      </c>
      <c r="Y523" s="1104" t="s">
        <v>4046</v>
      </c>
      <c r="Z523" s="1105" t="s">
        <v>4047</v>
      </c>
      <c r="AA523" s="1106" t="s">
        <v>1854</v>
      </c>
      <c r="AB523" s="1107">
        <v>0.5</v>
      </c>
      <c r="AC523" s="1107">
        <v>0.5</v>
      </c>
      <c r="AD523" s="1107" t="s">
        <v>1854</v>
      </c>
      <c r="AE523" s="1107" t="s">
        <v>1854</v>
      </c>
      <c r="AF523" s="1107" t="s">
        <v>1854</v>
      </c>
      <c r="AG523" s="1107" t="s">
        <v>1854</v>
      </c>
      <c r="AH523" s="1107" t="s">
        <v>1854</v>
      </c>
      <c r="AI523" s="1108">
        <f t="shared" si="8"/>
        <v>1</v>
      </c>
      <c r="AJ523" s="1109" t="s">
        <v>974</v>
      </c>
      <c r="AK523" s="1109" t="s">
        <v>964</v>
      </c>
      <c r="AL523" s="1109" t="s">
        <v>965</v>
      </c>
      <c r="AM523" s="1110" t="s">
        <v>2030</v>
      </c>
      <c r="AN523" s="1021" t="s">
        <v>990</v>
      </c>
      <c r="AO523" s="1021" t="s">
        <v>4048</v>
      </c>
      <c r="AP523" s="1278">
        <v>0</v>
      </c>
      <c r="AQ523" s="1079" t="s">
        <v>966</v>
      </c>
      <c r="AR523" s="1112" t="s">
        <v>1854</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1008</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4049</v>
      </c>
      <c r="V524" s="1102" t="s">
        <v>4031</v>
      </c>
      <c r="W524" s="1102" t="s">
        <v>1819</v>
      </c>
      <c r="X524" s="1103" t="s">
        <v>4050</v>
      </c>
      <c r="Y524" s="1104" t="s">
        <v>4051</v>
      </c>
      <c r="Z524" s="1105" t="s">
        <v>4052</v>
      </c>
      <c r="AA524" s="1106" t="s">
        <v>1854</v>
      </c>
      <c r="AB524" s="1107" t="s">
        <v>1854</v>
      </c>
      <c r="AC524" s="1107" t="s">
        <v>1854</v>
      </c>
      <c r="AD524" s="1107" t="s">
        <v>1854</v>
      </c>
      <c r="AE524" s="1107">
        <v>1</v>
      </c>
      <c r="AF524" s="1107" t="s">
        <v>1854</v>
      </c>
      <c r="AG524" s="1107" t="s">
        <v>1854</v>
      </c>
      <c r="AH524" s="1107" t="s">
        <v>1854</v>
      </c>
      <c r="AI524" s="1108">
        <f t="shared" si="8"/>
        <v>1</v>
      </c>
      <c r="AJ524" s="1109" t="s">
        <v>974</v>
      </c>
      <c r="AK524" s="1109" t="s">
        <v>964</v>
      </c>
      <c r="AL524" s="1109" t="s">
        <v>965</v>
      </c>
      <c r="AM524" s="1110" t="s">
        <v>2030</v>
      </c>
      <c r="AN524" s="1021" t="s">
        <v>990</v>
      </c>
      <c r="AO524" s="1021" t="s">
        <v>4053</v>
      </c>
      <c r="AP524" s="1278">
        <v>0</v>
      </c>
      <c r="AQ524" s="1079" t="s">
        <v>966</v>
      </c>
      <c r="AR524" s="1112" t="s">
        <v>1854</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1008</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4054</v>
      </c>
      <c r="V525" s="1102" t="s">
        <v>4031</v>
      </c>
      <c r="W525" s="1102" t="s">
        <v>1819</v>
      </c>
      <c r="X525" s="1103" t="s">
        <v>4055</v>
      </c>
      <c r="Y525" s="1104" t="s">
        <v>4056</v>
      </c>
      <c r="Z525" s="1105" t="s">
        <v>4057</v>
      </c>
      <c r="AA525" s="1106" t="s">
        <v>1854</v>
      </c>
      <c r="AB525" s="1107">
        <v>0.5</v>
      </c>
      <c r="AC525" s="1107">
        <v>0.5</v>
      </c>
      <c r="AD525" s="1107" t="s">
        <v>1854</v>
      </c>
      <c r="AE525" s="1107" t="s">
        <v>1854</v>
      </c>
      <c r="AF525" s="1107" t="s">
        <v>1854</v>
      </c>
      <c r="AG525" s="1107" t="s">
        <v>1854</v>
      </c>
      <c r="AH525" s="1107" t="s">
        <v>1854</v>
      </c>
      <c r="AI525" s="1108">
        <f t="shared" si="8"/>
        <v>1</v>
      </c>
      <c r="AJ525" s="1109" t="s">
        <v>963</v>
      </c>
      <c r="AK525" s="1109" t="s">
        <v>1854</v>
      </c>
      <c r="AL525" s="1109" t="s">
        <v>1854</v>
      </c>
      <c r="AM525" s="1110" t="s">
        <v>1816</v>
      </c>
      <c r="AN525" s="1021" t="s">
        <v>990</v>
      </c>
      <c r="AO525" s="1021" t="s">
        <v>4058</v>
      </c>
      <c r="AP525" s="1278">
        <v>0</v>
      </c>
      <c r="AQ525" s="1079" t="s">
        <v>966</v>
      </c>
      <c r="AR525" s="1112" t="s">
        <v>1854</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1008</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4059</v>
      </c>
      <c r="V526" s="1102" t="s">
        <v>4031</v>
      </c>
      <c r="W526" s="1102" t="s">
        <v>1819</v>
      </c>
      <c r="X526" s="1103" t="s">
        <v>4060</v>
      </c>
      <c r="Y526" s="1104" t="s">
        <v>4061</v>
      </c>
      <c r="Z526" s="1105" t="s">
        <v>4062</v>
      </c>
      <c r="AA526" s="1106" t="s">
        <v>1854</v>
      </c>
      <c r="AB526" s="1107">
        <v>1</v>
      </c>
      <c r="AC526" s="1107" t="s">
        <v>1854</v>
      </c>
      <c r="AD526" s="1107" t="s">
        <v>1854</v>
      </c>
      <c r="AE526" s="1107" t="s">
        <v>1854</v>
      </c>
      <c r="AF526" s="1107" t="s">
        <v>1854</v>
      </c>
      <c r="AG526" s="1107" t="s">
        <v>1854</v>
      </c>
      <c r="AH526" s="1107" t="s">
        <v>1854</v>
      </c>
      <c r="AI526" s="1108">
        <f t="shared" si="8"/>
        <v>1</v>
      </c>
      <c r="AJ526" s="1109" t="s">
        <v>963</v>
      </c>
      <c r="AK526" s="1109" t="s">
        <v>1854</v>
      </c>
      <c r="AL526" s="1109" t="s">
        <v>1854</v>
      </c>
      <c r="AM526" s="1110" t="s">
        <v>1822</v>
      </c>
      <c r="AN526" s="1021" t="s">
        <v>990</v>
      </c>
      <c r="AO526" s="1021" t="s">
        <v>4063</v>
      </c>
      <c r="AP526" s="1278">
        <v>0</v>
      </c>
      <c r="AQ526" s="1079" t="s">
        <v>966</v>
      </c>
      <c r="AR526" s="1112" t="s">
        <v>1854</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1008</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4782</v>
      </c>
      <c r="V527" s="1102" t="s">
        <v>4031</v>
      </c>
      <c r="W527" s="1102" t="s">
        <v>1819</v>
      </c>
      <c r="X527" s="1103" t="s">
        <v>4783</v>
      </c>
      <c r="Y527" s="1104" t="s">
        <v>4784</v>
      </c>
      <c r="Z527" s="1105" t="s">
        <v>1854</v>
      </c>
      <c r="AA527" s="1106">
        <v>1</v>
      </c>
      <c r="AB527" s="1107" t="s">
        <v>1854</v>
      </c>
      <c r="AC527" s="1107" t="s">
        <v>1854</v>
      </c>
      <c r="AD527" s="1107" t="s">
        <v>1854</v>
      </c>
      <c r="AE527" s="1107" t="s">
        <v>1854</v>
      </c>
      <c r="AF527" s="1107" t="s">
        <v>1854</v>
      </c>
      <c r="AG527" s="1107" t="s">
        <v>1854</v>
      </c>
      <c r="AH527" s="1107" t="s">
        <v>1854</v>
      </c>
      <c r="AI527" s="1108">
        <f t="shared" si="8"/>
        <v>1</v>
      </c>
      <c r="AJ527" s="1109" t="s">
        <v>1854</v>
      </c>
      <c r="AK527" s="1109" t="s">
        <v>1854</v>
      </c>
      <c r="AL527" s="1109" t="s">
        <v>1854</v>
      </c>
      <c r="AM527" s="1110" t="s">
        <v>1854</v>
      </c>
      <c r="AN527" s="1021"/>
      <c r="AO527" s="1021"/>
      <c r="AP527" s="1279">
        <v>0</v>
      </c>
      <c r="AQ527" s="1079"/>
      <c r="AR527" s="1112" t="s">
        <v>1854</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1008</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4064</v>
      </c>
      <c r="V528" s="1102" t="s">
        <v>4031</v>
      </c>
      <c r="W528" s="1102" t="s">
        <v>1808</v>
      </c>
      <c r="X528" s="1103" t="s">
        <v>4065</v>
      </c>
      <c r="Y528" s="1104" t="s">
        <v>4066</v>
      </c>
      <c r="Z528" s="1105" t="s">
        <v>4067</v>
      </c>
      <c r="AA528" s="1106" t="s">
        <v>1854</v>
      </c>
      <c r="AB528" s="1107" t="s">
        <v>1854</v>
      </c>
      <c r="AC528" s="1107" t="s">
        <v>1854</v>
      </c>
      <c r="AD528" s="1107" t="s">
        <v>1854</v>
      </c>
      <c r="AE528" s="1107">
        <v>1</v>
      </c>
      <c r="AF528" s="1107" t="s">
        <v>1854</v>
      </c>
      <c r="AG528" s="1107" t="s">
        <v>1854</v>
      </c>
      <c r="AH528" s="1107" t="s">
        <v>1854</v>
      </c>
      <c r="AI528" s="1108">
        <f t="shared" si="8"/>
        <v>1</v>
      </c>
      <c r="AJ528" s="1109" t="s">
        <v>963</v>
      </c>
      <c r="AK528" s="1109" t="s">
        <v>1854</v>
      </c>
      <c r="AL528" s="1109" t="s">
        <v>1854</v>
      </c>
      <c r="AM528" s="1110" t="s">
        <v>2590</v>
      </c>
      <c r="AN528" s="1021" t="s">
        <v>269</v>
      </c>
      <c r="AO528" s="1021" t="s">
        <v>4068</v>
      </c>
      <c r="AP528" s="1278">
        <v>0</v>
      </c>
      <c r="AQ528" s="1079" t="s">
        <v>966</v>
      </c>
      <c r="AR528" s="1112" t="s">
        <v>1854</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1008</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4069</v>
      </c>
      <c r="V529" s="1102" t="s">
        <v>4070</v>
      </c>
      <c r="W529" s="1102" t="s">
        <v>1801</v>
      </c>
      <c r="X529" s="1103" t="s">
        <v>4071</v>
      </c>
      <c r="Y529" s="1104" t="s">
        <v>698</v>
      </c>
      <c r="Z529" s="1105" t="s">
        <v>3901</v>
      </c>
      <c r="AA529" s="1106" t="s">
        <v>1854</v>
      </c>
      <c r="AB529" s="1107" t="s">
        <v>1854</v>
      </c>
      <c r="AC529" s="1107">
        <v>1</v>
      </c>
      <c r="AD529" s="1107" t="s">
        <v>1854</v>
      </c>
      <c r="AE529" s="1107" t="s">
        <v>1854</v>
      </c>
      <c r="AF529" s="1107" t="s">
        <v>1854</v>
      </c>
      <c r="AG529" s="1107" t="s">
        <v>1854</v>
      </c>
      <c r="AH529" s="1107" t="s">
        <v>1854</v>
      </c>
      <c r="AI529" s="1108">
        <f t="shared" si="8"/>
        <v>1</v>
      </c>
      <c r="AJ529" s="1109" t="s">
        <v>983</v>
      </c>
      <c r="AK529" s="1109" t="s">
        <v>964</v>
      </c>
      <c r="AL529" s="1109" t="s">
        <v>965</v>
      </c>
      <c r="AM529" s="1110" t="s">
        <v>1994</v>
      </c>
      <c r="AN529" s="1021" t="s">
        <v>2090</v>
      </c>
      <c r="AO529" s="1021" t="s">
        <v>4715</v>
      </c>
      <c r="AP529" s="1311">
        <v>2</v>
      </c>
      <c r="AQ529" s="1079" t="s">
        <v>977</v>
      </c>
      <c r="AR529" s="1112" t="s">
        <v>698</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961</v>
      </c>
      <c r="CE529" s="1122" t="s">
        <v>961</v>
      </c>
      <c r="CF529" s="1122" t="s">
        <v>961</v>
      </c>
      <c r="CG529" s="1122" t="s">
        <v>961</v>
      </c>
      <c r="CH529" s="1123" t="s">
        <v>961</v>
      </c>
      <c r="CI529" s="1078" t="s">
        <v>1854</v>
      </c>
      <c r="CJ529" s="1079" t="s">
        <v>1854</v>
      </c>
      <c r="CK529" s="1079" t="s">
        <v>1854</v>
      </c>
      <c r="CL529" s="1079" t="s">
        <v>1854</v>
      </c>
      <c r="CM529" s="1120" t="s">
        <v>1854</v>
      </c>
      <c r="CN529" s="1078" t="s">
        <v>1854</v>
      </c>
      <c r="CO529" s="1079" t="s">
        <v>1854</v>
      </c>
      <c r="CP529" s="1079" t="s">
        <v>1854</v>
      </c>
      <c r="CQ529" s="1079" t="s">
        <v>1854</v>
      </c>
      <c r="CR529" s="1120" t="s">
        <v>1854</v>
      </c>
      <c r="CS529" s="1078" t="s">
        <v>1854</v>
      </c>
      <c r="CT529" s="1079" t="s">
        <v>1854</v>
      </c>
      <c r="CU529" s="1079" t="s">
        <v>1854</v>
      </c>
      <c r="CV529" s="1079" t="s">
        <v>1854</v>
      </c>
      <c r="CW529" s="1120" t="s">
        <v>1854</v>
      </c>
      <c r="CX529" s="1078" t="s">
        <v>1854</v>
      </c>
      <c r="CY529" s="1079" t="s">
        <v>1854</v>
      </c>
      <c r="CZ529" s="1079" t="s">
        <v>1854</v>
      </c>
      <c r="DA529" s="1079" t="s">
        <v>1854</v>
      </c>
      <c r="DB529" s="1120" t="s">
        <v>1854</v>
      </c>
      <c r="DC529" s="1079" t="s">
        <v>1854</v>
      </c>
      <c r="DD529" s="1079" t="s">
        <v>1854</v>
      </c>
      <c r="DE529" s="1079" t="s">
        <v>1854</v>
      </c>
      <c r="DF529" s="1079" t="s">
        <v>1854</v>
      </c>
      <c r="DG529" s="1120" t="s">
        <v>1854</v>
      </c>
      <c r="DH529" s="1078" t="s">
        <v>1854</v>
      </c>
      <c r="DI529" s="1079" t="s">
        <v>1854</v>
      </c>
      <c r="DJ529" s="1079" t="s">
        <v>1854</v>
      </c>
      <c r="DK529" s="1079" t="s">
        <v>1854</v>
      </c>
      <c r="DL529" s="1120" t="s">
        <v>1854</v>
      </c>
      <c r="DM529" s="1124">
        <v>-0.311</v>
      </c>
      <c r="DN529" s="1125" t="s">
        <v>1854</v>
      </c>
      <c r="DO529" s="1125" t="s">
        <v>1854</v>
      </c>
      <c r="DP529" s="1126" t="s">
        <v>1854</v>
      </c>
      <c r="DQ529" s="1125" t="s">
        <v>1854</v>
      </c>
      <c r="DR529" s="1125" t="s">
        <v>1854</v>
      </c>
      <c r="DS529" s="1125" t="s">
        <v>1854</v>
      </c>
      <c r="DT529" s="1126" t="s">
        <v>1854</v>
      </c>
      <c r="DU529" s="1122" t="s">
        <v>972</v>
      </c>
      <c r="DV529" s="1127">
        <v>1</v>
      </c>
      <c r="DW529" s="1128" t="s">
        <v>1854</v>
      </c>
    </row>
    <row r="530" spans="1:127" s="399" customFormat="1" ht="15.75" customHeight="1">
      <c r="A530" s="1100" t="s">
        <v>1008</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4073</v>
      </c>
      <c r="V530" s="1102" t="s">
        <v>4070</v>
      </c>
      <c r="W530" s="1102" t="s">
        <v>1801</v>
      </c>
      <c r="X530" s="1103" t="s">
        <v>4074</v>
      </c>
      <c r="Y530" s="1104" t="s">
        <v>2329</v>
      </c>
      <c r="Z530" s="1105" t="s">
        <v>4075</v>
      </c>
      <c r="AA530" s="1106" t="s">
        <v>1854</v>
      </c>
      <c r="AB530" s="1107" t="s">
        <v>1854</v>
      </c>
      <c r="AC530" s="1107">
        <v>1</v>
      </c>
      <c r="AD530" s="1107" t="s">
        <v>1854</v>
      </c>
      <c r="AE530" s="1107" t="s">
        <v>1854</v>
      </c>
      <c r="AF530" s="1107" t="s">
        <v>1854</v>
      </c>
      <c r="AG530" s="1107" t="s">
        <v>1854</v>
      </c>
      <c r="AH530" s="1107" t="s">
        <v>1854</v>
      </c>
      <c r="AI530" s="1108">
        <f t="shared" si="8"/>
        <v>1</v>
      </c>
      <c r="AJ530" s="1109" t="s">
        <v>986</v>
      </c>
      <c r="AK530" s="1109" t="s">
        <v>964</v>
      </c>
      <c r="AL530" s="1109" t="s">
        <v>965</v>
      </c>
      <c r="AM530" s="1110" t="s">
        <v>1994</v>
      </c>
      <c r="AN530" s="1021" t="s">
        <v>2090</v>
      </c>
      <c r="AO530" s="1021" t="s">
        <v>4731</v>
      </c>
      <c r="AP530" s="1278">
        <v>0</v>
      </c>
      <c r="AQ530" s="1079" t="s">
        <v>977</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1008</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4077</v>
      </c>
      <c r="V531" s="1102" t="s">
        <v>4078</v>
      </c>
      <c r="W531" s="1102" t="s">
        <v>1819</v>
      </c>
      <c r="X531" s="1103" t="s">
        <v>4079</v>
      </c>
      <c r="Y531" s="1104" t="s">
        <v>794</v>
      </c>
      <c r="Z531" s="1105" t="s">
        <v>3901</v>
      </c>
      <c r="AA531" s="1106" t="s">
        <v>1854</v>
      </c>
      <c r="AB531" s="1107" t="s">
        <v>1854</v>
      </c>
      <c r="AC531" s="1107">
        <v>1</v>
      </c>
      <c r="AD531" s="1107" t="s">
        <v>1854</v>
      </c>
      <c r="AE531" s="1107" t="s">
        <v>1854</v>
      </c>
      <c r="AF531" s="1107" t="s">
        <v>1854</v>
      </c>
      <c r="AG531" s="1107" t="s">
        <v>1854</v>
      </c>
      <c r="AH531" s="1107" t="s">
        <v>1854</v>
      </c>
      <c r="AI531" s="1108">
        <f t="shared" si="8"/>
        <v>1</v>
      </c>
      <c r="AJ531" s="1109" t="s">
        <v>963</v>
      </c>
      <c r="AK531" s="1109" t="s">
        <v>1854</v>
      </c>
      <c r="AL531" s="1109" t="s">
        <v>1854</v>
      </c>
      <c r="AM531" s="1110" t="s">
        <v>1971</v>
      </c>
      <c r="AN531" s="1021" t="s">
        <v>269</v>
      </c>
      <c r="AO531" s="1021" t="s">
        <v>4700</v>
      </c>
      <c r="AP531" s="1311">
        <v>2</v>
      </c>
      <c r="AQ531" s="1079" t="s">
        <v>977</v>
      </c>
      <c r="AR531" s="1112" t="s">
        <v>794</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1854</v>
      </c>
      <c r="CE531" s="1122" t="s">
        <v>1854</v>
      </c>
      <c r="CF531" s="1122" t="s">
        <v>1854</v>
      </c>
      <c r="CG531" s="1122" t="s">
        <v>1854</v>
      </c>
      <c r="CH531" s="1123" t="s">
        <v>1854</v>
      </c>
      <c r="CI531" s="1078" t="s">
        <v>1854</v>
      </c>
      <c r="CJ531" s="1079" t="s">
        <v>1854</v>
      </c>
      <c r="CK531" s="1079" t="s">
        <v>1854</v>
      </c>
      <c r="CL531" s="1079" t="s">
        <v>1854</v>
      </c>
      <c r="CM531" s="1120" t="s">
        <v>1854</v>
      </c>
      <c r="CN531" s="1078" t="s">
        <v>1854</v>
      </c>
      <c r="CO531" s="1079" t="s">
        <v>1854</v>
      </c>
      <c r="CP531" s="1079" t="s">
        <v>1854</v>
      </c>
      <c r="CQ531" s="1079" t="s">
        <v>1854</v>
      </c>
      <c r="CR531" s="1120" t="s">
        <v>1854</v>
      </c>
      <c r="CS531" s="1078" t="s">
        <v>1854</v>
      </c>
      <c r="CT531" s="1079" t="s">
        <v>1854</v>
      </c>
      <c r="CU531" s="1079" t="s">
        <v>1854</v>
      </c>
      <c r="CV531" s="1079" t="s">
        <v>1854</v>
      </c>
      <c r="CW531" s="1120" t="s">
        <v>1854</v>
      </c>
      <c r="CX531" s="1078" t="s">
        <v>1854</v>
      </c>
      <c r="CY531" s="1079" t="s">
        <v>1854</v>
      </c>
      <c r="CZ531" s="1079" t="s">
        <v>1854</v>
      </c>
      <c r="DA531" s="1079" t="s">
        <v>1854</v>
      </c>
      <c r="DB531" s="1120" t="s">
        <v>1854</v>
      </c>
      <c r="DC531" s="1079" t="s">
        <v>1854</v>
      </c>
      <c r="DD531" s="1079" t="s">
        <v>1854</v>
      </c>
      <c r="DE531" s="1079" t="s">
        <v>1854</v>
      </c>
      <c r="DF531" s="1079" t="s">
        <v>1854</v>
      </c>
      <c r="DG531" s="1120" t="s">
        <v>1854</v>
      </c>
      <c r="DH531" s="1078" t="s">
        <v>1854</v>
      </c>
      <c r="DI531" s="1079" t="s">
        <v>1854</v>
      </c>
      <c r="DJ531" s="1079" t="s">
        <v>1854</v>
      </c>
      <c r="DK531" s="1079" t="s">
        <v>1854</v>
      </c>
      <c r="DL531" s="1120" t="s">
        <v>1854</v>
      </c>
      <c r="DM531" s="1124" t="s">
        <v>1854</v>
      </c>
      <c r="DN531" s="1125" t="s">
        <v>1854</v>
      </c>
      <c r="DO531" s="1125" t="s">
        <v>1854</v>
      </c>
      <c r="DP531" s="1126" t="s">
        <v>1854</v>
      </c>
      <c r="DQ531" s="1125" t="s">
        <v>1854</v>
      </c>
      <c r="DR531" s="1125" t="s">
        <v>1854</v>
      </c>
      <c r="DS531" s="1125" t="s">
        <v>1854</v>
      </c>
      <c r="DT531" s="1126" t="s">
        <v>1854</v>
      </c>
      <c r="DU531" s="1122" t="s">
        <v>1854</v>
      </c>
      <c r="DV531" s="1127">
        <v>1</v>
      </c>
      <c r="DW531" s="1128" t="s">
        <v>1854</v>
      </c>
    </row>
    <row r="532" spans="1:127" s="399" customFormat="1" ht="15.75" customHeight="1">
      <c r="A532" s="1057" t="s">
        <v>1008</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4081</v>
      </c>
      <c r="V532" s="1063" t="s">
        <v>4078</v>
      </c>
      <c r="W532" s="1063" t="s">
        <v>1801</v>
      </c>
      <c r="X532" s="1064" t="s">
        <v>4082</v>
      </c>
      <c r="Y532" s="1065" t="s">
        <v>687</v>
      </c>
      <c r="Z532" s="1066" t="s">
        <v>3901</v>
      </c>
      <c r="AA532" s="1067" t="s">
        <v>1854</v>
      </c>
      <c r="AB532" s="1068" t="s">
        <v>1854</v>
      </c>
      <c r="AC532" s="1068">
        <v>1</v>
      </c>
      <c r="AD532" s="1068" t="s">
        <v>1854</v>
      </c>
      <c r="AE532" s="1068" t="s">
        <v>1854</v>
      </c>
      <c r="AF532" s="1068" t="s">
        <v>1854</v>
      </c>
      <c r="AG532" s="1068" t="s">
        <v>1854</v>
      </c>
      <c r="AH532" s="1068" t="s">
        <v>1854</v>
      </c>
      <c r="AI532" s="1069">
        <f t="shared" si="8"/>
        <v>1</v>
      </c>
      <c r="AJ532" s="1070" t="s">
        <v>986</v>
      </c>
      <c r="AK532" s="1070" t="s">
        <v>964</v>
      </c>
      <c r="AL532" s="1070" t="s">
        <v>965</v>
      </c>
      <c r="AM532" s="1071" t="s">
        <v>1971</v>
      </c>
      <c r="AN532" s="1065" t="s">
        <v>2090</v>
      </c>
      <c r="AO532" s="1065" t="s">
        <v>4405</v>
      </c>
      <c r="AP532" s="1310">
        <v>2</v>
      </c>
      <c r="AQ532" s="1083" t="s">
        <v>977</v>
      </c>
      <c r="AR532" s="1074" t="s">
        <v>687</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961</v>
      </c>
      <c r="CE532" s="1088" t="s">
        <v>961</v>
      </c>
      <c r="CF532" s="1088" t="s">
        <v>961</v>
      </c>
      <c r="CG532" s="1088" t="s">
        <v>961</v>
      </c>
      <c r="CH532" s="1089" t="s">
        <v>961</v>
      </c>
      <c r="CI532" s="1092" t="s">
        <v>1854</v>
      </c>
      <c r="CJ532" s="1090" t="s">
        <v>1854</v>
      </c>
      <c r="CK532" s="1090" t="s">
        <v>1854</v>
      </c>
      <c r="CL532" s="1090" t="s">
        <v>1854</v>
      </c>
      <c r="CM532" s="1091" t="s">
        <v>1854</v>
      </c>
      <c r="CN532" s="1092">
        <v>2.75</v>
      </c>
      <c r="CO532" s="1090">
        <v>3</v>
      </c>
      <c r="CP532" s="1090">
        <v>3.4</v>
      </c>
      <c r="CQ532" s="1090">
        <v>3.6</v>
      </c>
      <c r="CR532" s="1091">
        <v>4</v>
      </c>
      <c r="CS532" s="1082" t="s">
        <v>1854</v>
      </c>
      <c r="CT532" s="1083" t="s">
        <v>1854</v>
      </c>
      <c r="CU532" s="1083" t="s">
        <v>1854</v>
      </c>
      <c r="CV532" s="1083" t="s">
        <v>1854</v>
      </c>
      <c r="CW532" s="1086" t="s">
        <v>1854</v>
      </c>
      <c r="CX532" s="1082" t="s">
        <v>1854</v>
      </c>
      <c r="CY532" s="1083" t="s">
        <v>1854</v>
      </c>
      <c r="CZ532" s="1083" t="s">
        <v>1854</v>
      </c>
      <c r="DA532" s="1083" t="s">
        <v>1854</v>
      </c>
      <c r="DB532" s="1086" t="s">
        <v>1854</v>
      </c>
      <c r="DC532" s="1083">
        <v>1.48</v>
      </c>
      <c r="DD532" s="1083">
        <v>1.42</v>
      </c>
      <c r="DE532" s="1083">
        <v>1.36</v>
      </c>
      <c r="DF532" s="1083">
        <v>1.25</v>
      </c>
      <c r="DG532" s="1086">
        <v>1.1599999999999999</v>
      </c>
      <c r="DH532" s="1092" t="s">
        <v>1854</v>
      </c>
      <c r="DI532" s="1083" t="s">
        <v>1854</v>
      </c>
      <c r="DJ532" s="1083" t="s">
        <v>1854</v>
      </c>
      <c r="DK532" s="1083" t="s">
        <v>1854</v>
      </c>
      <c r="DL532" s="1086" t="s">
        <v>1854</v>
      </c>
      <c r="DM532" s="1094">
        <v>-6.7510000000000003</v>
      </c>
      <c r="DN532" s="1095" t="s">
        <v>1854</v>
      </c>
      <c r="DO532" s="1095" t="s">
        <v>1854</v>
      </c>
      <c r="DP532" s="1096" t="s">
        <v>1854</v>
      </c>
      <c r="DQ532" s="1095">
        <v>6.7510000000000003</v>
      </c>
      <c r="DR532" s="1095" t="s">
        <v>1854</v>
      </c>
      <c r="DS532" s="1095" t="s">
        <v>1854</v>
      </c>
      <c r="DT532" s="1096" t="s">
        <v>1854</v>
      </c>
      <c r="DU532" s="1088" t="s">
        <v>1854</v>
      </c>
      <c r="DV532" s="1097">
        <v>1</v>
      </c>
      <c r="DW532" s="1098" t="s">
        <v>1854</v>
      </c>
    </row>
    <row r="533" spans="1:127" s="399" customFormat="1" ht="15.75" customHeight="1">
      <c r="A533" s="1100" t="s">
        <v>1008</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4084</v>
      </c>
      <c r="V533" s="1102" t="s">
        <v>4078</v>
      </c>
      <c r="W533" s="1102" t="s">
        <v>1801</v>
      </c>
      <c r="X533" s="1103" t="s">
        <v>4085</v>
      </c>
      <c r="Y533" s="1104" t="s">
        <v>4086</v>
      </c>
      <c r="Z533" s="1105" t="s">
        <v>4087</v>
      </c>
      <c r="AA533" s="1106" t="s">
        <v>1854</v>
      </c>
      <c r="AB533" s="1107" t="s">
        <v>1854</v>
      </c>
      <c r="AC533" s="1107">
        <v>1</v>
      </c>
      <c r="AD533" s="1107" t="s">
        <v>1854</v>
      </c>
      <c r="AE533" s="1107" t="s">
        <v>1854</v>
      </c>
      <c r="AF533" s="1107" t="s">
        <v>1854</v>
      </c>
      <c r="AG533" s="1107" t="s">
        <v>1854</v>
      </c>
      <c r="AH533" s="1107" t="s">
        <v>1854</v>
      </c>
      <c r="AI533" s="1108">
        <f t="shared" si="8"/>
        <v>1</v>
      </c>
      <c r="AJ533" s="1109" t="s">
        <v>986</v>
      </c>
      <c r="AK533" s="1109" t="s">
        <v>964</v>
      </c>
      <c r="AL533" s="1109" t="s">
        <v>965</v>
      </c>
      <c r="AM533" s="1110" t="s">
        <v>1971</v>
      </c>
      <c r="AN533" s="1021" t="s">
        <v>2090</v>
      </c>
      <c r="AO533" s="1021" t="s">
        <v>4405</v>
      </c>
      <c r="AP533" s="1278">
        <v>0</v>
      </c>
      <c r="AQ533" s="1079" t="s">
        <v>977</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1008</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4089</v>
      </c>
      <c r="V534" s="1102" t="s">
        <v>4078</v>
      </c>
      <c r="W534" s="1102" t="s">
        <v>1819</v>
      </c>
      <c r="X534" s="1103" t="s">
        <v>4090</v>
      </c>
      <c r="Y534" s="1104" t="s">
        <v>4091</v>
      </c>
      <c r="Z534" s="1105" t="s">
        <v>4092</v>
      </c>
      <c r="AA534" s="1106" t="s">
        <v>1854</v>
      </c>
      <c r="AB534" s="1107" t="s">
        <v>1854</v>
      </c>
      <c r="AC534" s="1107">
        <v>1</v>
      </c>
      <c r="AD534" s="1107" t="s">
        <v>1854</v>
      </c>
      <c r="AE534" s="1107" t="s">
        <v>1854</v>
      </c>
      <c r="AF534" s="1107" t="s">
        <v>1854</v>
      </c>
      <c r="AG534" s="1107" t="s">
        <v>1854</v>
      </c>
      <c r="AH534" s="1107" t="s">
        <v>1854</v>
      </c>
      <c r="AI534" s="1108">
        <f t="shared" si="8"/>
        <v>1</v>
      </c>
      <c r="AJ534" s="1109" t="s">
        <v>986</v>
      </c>
      <c r="AK534" s="1109" t="s">
        <v>964</v>
      </c>
      <c r="AL534" s="1109" t="s">
        <v>965</v>
      </c>
      <c r="AM534" s="1110" t="s">
        <v>2313</v>
      </c>
      <c r="AN534" s="1021" t="s">
        <v>269</v>
      </c>
      <c r="AO534" s="1021" t="s">
        <v>4093</v>
      </c>
      <c r="AP534" s="1278">
        <v>1</v>
      </c>
      <c r="AQ534" s="1079" t="s">
        <v>966</v>
      </c>
      <c r="AR534" s="1112" t="s">
        <v>1854</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1008</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4094</v>
      </c>
      <c r="V535" s="1102" t="s">
        <v>4078</v>
      </c>
      <c r="W535" s="1102" t="s">
        <v>1819</v>
      </c>
      <c r="X535" s="1103" t="s">
        <v>4095</v>
      </c>
      <c r="Y535" s="1104" t="s">
        <v>4096</v>
      </c>
      <c r="Z535" s="1105" t="s">
        <v>4097</v>
      </c>
      <c r="AA535" s="1106" t="s">
        <v>1854</v>
      </c>
      <c r="AB535" s="1107" t="s">
        <v>1854</v>
      </c>
      <c r="AC535" s="1107">
        <v>1</v>
      </c>
      <c r="AD535" s="1107" t="s">
        <v>1854</v>
      </c>
      <c r="AE535" s="1107" t="s">
        <v>1854</v>
      </c>
      <c r="AF535" s="1107" t="s">
        <v>1854</v>
      </c>
      <c r="AG535" s="1107" t="s">
        <v>1854</v>
      </c>
      <c r="AH535" s="1107" t="s">
        <v>1854</v>
      </c>
      <c r="AI535" s="1108">
        <f t="shared" si="8"/>
        <v>1</v>
      </c>
      <c r="AJ535" s="1109" t="s">
        <v>986</v>
      </c>
      <c r="AK535" s="1109" t="s">
        <v>964</v>
      </c>
      <c r="AL535" s="1109" t="s">
        <v>965</v>
      </c>
      <c r="AM535" s="1110" t="s">
        <v>1971</v>
      </c>
      <c r="AN535" s="1021" t="s">
        <v>990</v>
      </c>
      <c r="AO535" s="1021" t="s">
        <v>4098</v>
      </c>
      <c r="AP535" s="1278">
        <v>2</v>
      </c>
      <c r="AQ535" s="1079" t="s">
        <v>977</v>
      </c>
      <c r="AR535" s="1112" t="s">
        <v>1854</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1008</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4099</v>
      </c>
      <c r="V536" s="1102" t="s">
        <v>4078</v>
      </c>
      <c r="W536" s="1102" t="s">
        <v>1819</v>
      </c>
      <c r="X536" s="1103" t="s">
        <v>4100</v>
      </c>
      <c r="Y536" s="1104" t="s">
        <v>4101</v>
      </c>
      <c r="Z536" s="1105" t="s">
        <v>4102</v>
      </c>
      <c r="AA536" s="1106" t="s">
        <v>1854</v>
      </c>
      <c r="AB536" s="1107" t="s">
        <v>1854</v>
      </c>
      <c r="AC536" s="1107">
        <v>1</v>
      </c>
      <c r="AD536" s="1107" t="s">
        <v>1854</v>
      </c>
      <c r="AE536" s="1107" t="s">
        <v>1854</v>
      </c>
      <c r="AF536" s="1107" t="s">
        <v>1854</v>
      </c>
      <c r="AG536" s="1107" t="s">
        <v>1854</v>
      </c>
      <c r="AH536" s="1107" t="s">
        <v>1854</v>
      </c>
      <c r="AI536" s="1108">
        <f t="shared" si="8"/>
        <v>1</v>
      </c>
      <c r="AJ536" s="1109" t="s">
        <v>986</v>
      </c>
      <c r="AK536" s="1109" t="s">
        <v>964</v>
      </c>
      <c r="AL536" s="1109" t="s">
        <v>965</v>
      </c>
      <c r="AM536" s="1110" t="s">
        <v>1971</v>
      </c>
      <c r="AN536" s="1021" t="s">
        <v>990</v>
      </c>
      <c r="AO536" s="1021" t="s">
        <v>4098</v>
      </c>
      <c r="AP536" s="1278">
        <v>2</v>
      </c>
      <c r="AQ536" s="1079" t="s">
        <v>977</v>
      </c>
      <c r="AR536" s="1112" t="s">
        <v>1854</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981</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4103</v>
      </c>
      <c r="V537" s="1102" t="s">
        <v>4104</v>
      </c>
      <c r="W537" s="1102" t="s">
        <v>1819</v>
      </c>
      <c r="X537" s="1103" t="s">
        <v>4105</v>
      </c>
      <c r="Y537" s="1104" t="s">
        <v>124</v>
      </c>
      <c r="Z537" s="1105" t="s">
        <v>4106</v>
      </c>
      <c r="AA537" s="1106" t="s">
        <v>1854</v>
      </c>
      <c r="AB537" s="1107">
        <v>1</v>
      </c>
      <c r="AC537" s="1107" t="s">
        <v>1854</v>
      </c>
      <c r="AD537" s="1107" t="s">
        <v>1854</v>
      </c>
      <c r="AE537" s="1107" t="s">
        <v>1854</v>
      </c>
      <c r="AF537" s="1107" t="s">
        <v>1854</v>
      </c>
      <c r="AG537" s="1107" t="s">
        <v>1854</v>
      </c>
      <c r="AH537" s="1107" t="s">
        <v>1854</v>
      </c>
      <c r="AI537" s="1108">
        <f t="shared" si="8"/>
        <v>1</v>
      </c>
      <c r="AJ537" s="1109" t="s">
        <v>983</v>
      </c>
      <c r="AK537" s="1109" t="s">
        <v>964</v>
      </c>
      <c r="AL537" s="1109" t="s">
        <v>965</v>
      </c>
      <c r="AM537" s="1110" t="s">
        <v>1838</v>
      </c>
      <c r="AN537" s="1021" t="s">
        <v>2090</v>
      </c>
      <c r="AO537" s="1021" t="s">
        <v>4703</v>
      </c>
      <c r="AP537" s="1311">
        <v>2</v>
      </c>
      <c r="AQ537" s="1079" t="s">
        <v>977</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961</v>
      </c>
      <c r="CE537" s="1122" t="s">
        <v>961</v>
      </c>
      <c r="CF537" s="1122" t="s">
        <v>961</v>
      </c>
      <c r="CG537" s="1122" t="s">
        <v>961</v>
      </c>
      <c r="CH537" s="1123" t="s">
        <v>961</v>
      </c>
      <c r="CI537" s="1078" t="s">
        <v>1854</v>
      </c>
      <c r="CJ537" s="1079" t="s">
        <v>1854</v>
      </c>
      <c r="CK537" s="1079" t="s">
        <v>1854</v>
      </c>
      <c r="CL537" s="1079" t="s">
        <v>1854</v>
      </c>
      <c r="CM537" s="1120" t="s">
        <v>1854</v>
      </c>
      <c r="CN537" s="1078">
        <v>9.5</v>
      </c>
      <c r="CO537" s="1079">
        <v>9.5</v>
      </c>
      <c r="CP537" s="1079">
        <v>9.5</v>
      </c>
      <c r="CQ537" s="1079">
        <v>9.5</v>
      </c>
      <c r="CR537" s="1120">
        <v>9.5</v>
      </c>
      <c r="CS537" s="1078">
        <v>2</v>
      </c>
      <c r="CT537" s="1079">
        <v>2</v>
      </c>
      <c r="CU537" s="1079">
        <v>2</v>
      </c>
      <c r="CV537" s="1079">
        <v>2</v>
      </c>
      <c r="CW537" s="1120">
        <v>2</v>
      </c>
      <c r="CX537" s="1078" t="s">
        <v>1854</v>
      </c>
      <c r="CY537" s="1079" t="s">
        <v>1854</v>
      </c>
      <c r="CZ537" s="1079" t="s">
        <v>1854</v>
      </c>
      <c r="DA537" s="1079" t="s">
        <v>1854</v>
      </c>
      <c r="DB537" s="1120" t="s">
        <v>1854</v>
      </c>
      <c r="DC537" s="1079" t="s">
        <v>1854</v>
      </c>
      <c r="DD537" s="1079" t="s">
        <v>1854</v>
      </c>
      <c r="DE537" s="1079" t="s">
        <v>1854</v>
      </c>
      <c r="DF537" s="1079" t="s">
        <v>1854</v>
      </c>
      <c r="DG537" s="1120" t="s">
        <v>1854</v>
      </c>
      <c r="DH537" s="1078" t="s">
        <v>1854</v>
      </c>
      <c r="DI537" s="1079" t="s">
        <v>1854</v>
      </c>
      <c r="DJ537" s="1079" t="s">
        <v>1854</v>
      </c>
      <c r="DK537" s="1079" t="s">
        <v>1854</v>
      </c>
      <c r="DL537" s="1120" t="s">
        <v>1854</v>
      </c>
      <c r="DM537" s="1124">
        <v>-0.48799999999999999</v>
      </c>
      <c r="DN537" s="1125" t="s">
        <v>1854</v>
      </c>
      <c r="DO537" s="1125" t="s">
        <v>1854</v>
      </c>
      <c r="DP537" s="1126" t="s">
        <v>1854</v>
      </c>
      <c r="DQ537" s="1125">
        <v>0</v>
      </c>
      <c r="DR537" s="1125" t="s">
        <v>1854</v>
      </c>
      <c r="DS537" s="1125" t="s">
        <v>1854</v>
      </c>
      <c r="DT537" s="1126" t="s">
        <v>1854</v>
      </c>
      <c r="DU537" s="1122" t="s">
        <v>1854</v>
      </c>
      <c r="DV537" s="1127">
        <v>1</v>
      </c>
      <c r="DW537" s="1128" t="s">
        <v>1854</v>
      </c>
    </row>
    <row r="538" spans="1:127" s="399" customFormat="1" ht="15.75" customHeight="1">
      <c r="A538" s="1057" t="s">
        <v>981</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4107</v>
      </c>
      <c r="V538" s="1063" t="s">
        <v>4104</v>
      </c>
      <c r="W538" s="1063" t="s">
        <v>1808</v>
      </c>
      <c r="X538" s="1064" t="s">
        <v>4108</v>
      </c>
      <c r="Y538" s="1065" t="s">
        <v>130</v>
      </c>
      <c r="Z538" s="1066" t="s">
        <v>4109</v>
      </c>
      <c r="AA538" s="1067" t="s">
        <v>1854</v>
      </c>
      <c r="AB538" s="1068">
        <v>1</v>
      </c>
      <c r="AC538" s="1068" t="s">
        <v>1854</v>
      </c>
      <c r="AD538" s="1068" t="s">
        <v>1854</v>
      </c>
      <c r="AE538" s="1068" t="s">
        <v>1854</v>
      </c>
      <c r="AF538" s="1068" t="s">
        <v>1854</v>
      </c>
      <c r="AG538" s="1068" t="s">
        <v>1854</v>
      </c>
      <c r="AH538" s="1068" t="s">
        <v>1854</v>
      </c>
      <c r="AI538" s="1069">
        <f t="shared" si="8"/>
        <v>1</v>
      </c>
      <c r="AJ538" s="1070" t="s">
        <v>986</v>
      </c>
      <c r="AK538" s="1070" t="s">
        <v>964</v>
      </c>
      <c r="AL538" s="1070" t="s">
        <v>965</v>
      </c>
      <c r="AM538" s="1071" t="s">
        <v>1804</v>
      </c>
      <c r="AN538" s="1065" t="s">
        <v>4697</v>
      </c>
      <c r="AO538" s="1065" t="s">
        <v>4698</v>
      </c>
      <c r="AP538" s="1310">
        <v>0</v>
      </c>
      <c r="AQ538" s="1083" t="s">
        <v>977</v>
      </c>
      <c r="AR538" s="1074" t="s">
        <v>130</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961</v>
      </c>
      <c r="CE538" s="1088" t="s">
        <v>961</v>
      </c>
      <c r="CF538" s="1088" t="s">
        <v>961</v>
      </c>
      <c r="CG538" s="1088" t="s">
        <v>961</v>
      </c>
      <c r="CH538" s="1089" t="s">
        <v>961</v>
      </c>
      <c r="CI538" s="1139" t="s">
        <v>1854</v>
      </c>
      <c r="CJ538" s="1138" t="s">
        <v>1854</v>
      </c>
      <c r="CK538" s="1138" t="s">
        <v>1854</v>
      </c>
      <c r="CL538" s="1138" t="s">
        <v>1854</v>
      </c>
      <c r="CM538" s="1142" t="s">
        <v>1854</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1854</v>
      </c>
      <c r="DI538" s="1138" t="s">
        <v>1854</v>
      </c>
      <c r="DJ538" s="1138"/>
      <c r="DK538" s="1138" t="s">
        <v>1854</v>
      </c>
      <c r="DL538" s="1142" t="s">
        <v>1854</v>
      </c>
      <c r="DM538" s="1094">
        <v>-0.61</v>
      </c>
      <c r="DN538" s="1095" t="s">
        <v>1854</v>
      </c>
      <c r="DO538" s="1095" t="s">
        <v>1854</v>
      </c>
      <c r="DP538" s="1096" t="s">
        <v>1854</v>
      </c>
      <c r="DQ538" s="1095">
        <v>0.61</v>
      </c>
      <c r="DR538" s="1095" t="s">
        <v>1854</v>
      </c>
      <c r="DS538" s="1095" t="s">
        <v>1854</v>
      </c>
      <c r="DT538" s="1096" t="s">
        <v>1854</v>
      </c>
      <c r="DU538" s="1088" t="s">
        <v>1854</v>
      </c>
      <c r="DV538" s="1097">
        <v>1</v>
      </c>
      <c r="DW538" s="1098" t="s">
        <v>1854</v>
      </c>
    </row>
    <row r="539" spans="1:127" s="399" customFormat="1" ht="15.75" customHeight="1">
      <c r="A539" s="1100" t="s">
        <v>981</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4110</v>
      </c>
      <c r="V539" s="1102" t="s">
        <v>4104</v>
      </c>
      <c r="W539" s="1102" t="s">
        <v>1801</v>
      </c>
      <c r="X539" s="1103" t="s">
        <v>4111</v>
      </c>
      <c r="Y539" s="1104" t="s">
        <v>4112</v>
      </c>
      <c r="Z539" s="1105" t="s">
        <v>4113</v>
      </c>
      <c r="AA539" s="1106" t="s">
        <v>1854</v>
      </c>
      <c r="AB539" s="1107">
        <v>1</v>
      </c>
      <c r="AC539" s="1107" t="s">
        <v>1854</v>
      </c>
      <c r="AD539" s="1107" t="s">
        <v>1854</v>
      </c>
      <c r="AE539" s="1107" t="s">
        <v>1854</v>
      </c>
      <c r="AF539" s="1107" t="s">
        <v>1854</v>
      </c>
      <c r="AG539" s="1107" t="s">
        <v>1854</v>
      </c>
      <c r="AH539" s="1107" t="s">
        <v>1854</v>
      </c>
      <c r="AI539" s="1108">
        <f t="shared" si="8"/>
        <v>1</v>
      </c>
      <c r="AJ539" s="1109" t="s">
        <v>986</v>
      </c>
      <c r="AK539" s="1109" t="s">
        <v>964</v>
      </c>
      <c r="AL539" s="1109" t="s">
        <v>965</v>
      </c>
      <c r="AM539" s="1110" t="s">
        <v>2062</v>
      </c>
      <c r="AN539" s="1021" t="s">
        <v>387</v>
      </c>
      <c r="AO539" s="1021" t="s">
        <v>4706</v>
      </c>
      <c r="AP539" s="1311">
        <v>2</v>
      </c>
      <c r="AQ539" s="1079" t="s">
        <v>977</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981</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4115</v>
      </c>
      <c r="V540" s="1102" t="s">
        <v>4104</v>
      </c>
      <c r="W540" s="1102" t="s">
        <v>1819</v>
      </c>
      <c r="X540" s="1103" t="s">
        <v>4116</v>
      </c>
      <c r="Y540" s="1104" t="s">
        <v>154</v>
      </c>
      <c r="Z540" s="1105" t="s">
        <v>4117</v>
      </c>
      <c r="AA540" s="1106" t="s">
        <v>1854</v>
      </c>
      <c r="AB540" s="1107">
        <v>1</v>
      </c>
      <c r="AC540" s="1107" t="s">
        <v>1854</v>
      </c>
      <c r="AD540" s="1107" t="s">
        <v>1854</v>
      </c>
      <c r="AE540" s="1107" t="s">
        <v>1854</v>
      </c>
      <c r="AF540" s="1107" t="s">
        <v>1854</v>
      </c>
      <c r="AG540" s="1107" t="s">
        <v>1854</v>
      </c>
      <c r="AH540" s="1107" t="s">
        <v>1854</v>
      </c>
      <c r="AI540" s="1108">
        <f t="shared" si="8"/>
        <v>1</v>
      </c>
      <c r="AJ540" s="1109" t="s">
        <v>983</v>
      </c>
      <c r="AK540" s="1109" t="s">
        <v>964</v>
      </c>
      <c r="AL540" s="1109" t="s">
        <v>965</v>
      </c>
      <c r="AM540" s="1110" t="s">
        <v>1987</v>
      </c>
      <c r="AN540" s="1021" t="s">
        <v>2090</v>
      </c>
      <c r="AO540" s="1021" t="s">
        <v>4702</v>
      </c>
      <c r="AP540" s="1311">
        <v>1</v>
      </c>
      <c r="AQ540" s="1079" t="s">
        <v>977</v>
      </c>
      <c r="AR540" s="1112" t="s">
        <v>154</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961</v>
      </c>
      <c r="CE540" s="1122" t="s">
        <v>961</v>
      </c>
      <c r="CF540" s="1122" t="s">
        <v>961</v>
      </c>
      <c r="CG540" s="1122" t="s">
        <v>961</v>
      </c>
      <c r="CH540" s="1123" t="s">
        <v>961</v>
      </c>
      <c r="CI540" s="1078" t="s">
        <v>1854</v>
      </c>
      <c r="CJ540" s="1079" t="s">
        <v>1854</v>
      </c>
      <c r="CK540" s="1079" t="s">
        <v>1854</v>
      </c>
      <c r="CL540" s="1079" t="s">
        <v>1854</v>
      </c>
      <c r="CM540" s="1120" t="s">
        <v>1854</v>
      </c>
      <c r="CN540" s="1078">
        <v>194.5</v>
      </c>
      <c r="CO540" s="1079">
        <v>194.5</v>
      </c>
      <c r="CP540" s="1079">
        <v>194.5</v>
      </c>
      <c r="CQ540" s="1079">
        <v>194.5</v>
      </c>
      <c r="CR540" s="1120">
        <v>194.5</v>
      </c>
      <c r="CS540" s="1078" t="s">
        <v>1854</v>
      </c>
      <c r="CT540" s="1079" t="s">
        <v>1854</v>
      </c>
      <c r="CU540" s="1079" t="s">
        <v>1854</v>
      </c>
      <c r="CV540" s="1079" t="s">
        <v>1854</v>
      </c>
      <c r="CW540" s="1120" t="s">
        <v>1854</v>
      </c>
      <c r="CX540" s="1078" t="s">
        <v>1854</v>
      </c>
      <c r="CY540" s="1079" t="s">
        <v>1854</v>
      </c>
      <c r="CZ540" s="1079" t="s">
        <v>1854</v>
      </c>
      <c r="DA540" s="1079" t="s">
        <v>1854</v>
      </c>
      <c r="DB540" s="1120" t="s">
        <v>1854</v>
      </c>
      <c r="DC540" s="1079" t="s">
        <v>1854</v>
      </c>
      <c r="DD540" s="1079" t="s">
        <v>1854</v>
      </c>
      <c r="DE540" s="1079" t="s">
        <v>1854</v>
      </c>
      <c r="DF540" s="1079" t="s">
        <v>1854</v>
      </c>
      <c r="DG540" s="1120" t="s">
        <v>1854</v>
      </c>
      <c r="DH540" s="1078" t="s">
        <v>1854</v>
      </c>
      <c r="DI540" s="1079" t="s">
        <v>1854</v>
      </c>
      <c r="DJ540" s="1079" t="s">
        <v>1854</v>
      </c>
      <c r="DK540" s="1079" t="s">
        <v>1854</v>
      </c>
      <c r="DL540" s="1120" t="s">
        <v>1854</v>
      </c>
      <c r="DM540" s="1124">
        <v>-0.10199999999999999</v>
      </c>
      <c r="DN540" s="1125" t="s">
        <v>1854</v>
      </c>
      <c r="DO540" s="1125" t="s">
        <v>1854</v>
      </c>
      <c r="DP540" s="1126" t="s">
        <v>1854</v>
      </c>
      <c r="DQ540" s="1125" t="s">
        <v>1854</v>
      </c>
      <c r="DR540" s="1125" t="s">
        <v>1854</v>
      </c>
      <c r="DS540" s="1125" t="s">
        <v>1854</v>
      </c>
      <c r="DT540" s="1126" t="s">
        <v>1854</v>
      </c>
      <c r="DU540" s="1122" t="s">
        <v>1854</v>
      </c>
      <c r="DV540" s="1127">
        <v>1</v>
      </c>
      <c r="DW540" s="1128" t="s">
        <v>1854</v>
      </c>
    </row>
    <row r="541" spans="1:127" s="399" customFormat="1" ht="15.75" customHeight="1">
      <c r="A541" s="1100" t="s">
        <v>981</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4119</v>
      </c>
      <c r="V541" s="1102" t="s">
        <v>4104</v>
      </c>
      <c r="W541" s="1102" t="s">
        <v>1819</v>
      </c>
      <c r="X541" s="1103" t="s">
        <v>4120</v>
      </c>
      <c r="Y541" s="1104" t="s">
        <v>160</v>
      </c>
      <c r="Z541" s="1105" t="s">
        <v>4121</v>
      </c>
      <c r="AA541" s="1106" t="s">
        <v>1854</v>
      </c>
      <c r="AB541" s="1107">
        <v>1</v>
      </c>
      <c r="AC541" s="1107" t="s">
        <v>1854</v>
      </c>
      <c r="AD541" s="1107" t="s">
        <v>1854</v>
      </c>
      <c r="AE541" s="1107" t="s">
        <v>1854</v>
      </c>
      <c r="AF541" s="1107" t="s">
        <v>1854</v>
      </c>
      <c r="AG541" s="1107" t="s">
        <v>1854</v>
      </c>
      <c r="AH541" s="1107" t="s">
        <v>1854</v>
      </c>
      <c r="AI541" s="1108">
        <f t="shared" si="8"/>
        <v>1</v>
      </c>
      <c r="AJ541" s="1109" t="s">
        <v>983</v>
      </c>
      <c r="AK541" s="1109" t="s">
        <v>964</v>
      </c>
      <c r="AL541" s="1109" t="s">
        <v>965</v>
      </c>
      <c r="AM541" s="1110" t="s">
        <v>1827</v>
      </c>
      <c r="AN541" s="1021" t="s">
        <v>269</v>
      </c>
      <c r="AO541" s="1021" t="s">
        <v>4701</v>
      </c>
      <c r="AP541" s="1311">
        <v>2</v>
      </c>
      <c r="AQ541" s="1079" t="s">
        <v>977</v>
      </c>
      <c r="AR541" s="1112" t="s">
        <v>160</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961</v>
      </c>
      <c r="CE541" s="1122" t="s">
        <v>961</v>
      </c>
      <c r="CF541" s="1122" t="s">
        <v>961</v>
      </c>
      <c r="CG541" s="1122" t="s">
        <v>961</v>
      </c>
      <c r="CH541" s="1123" t="s">
        <v>961</v>
      </c>
      <c r="CI541" s="1078" t="s">
        <v>1854</v>
      </c>
      <c r="CJ541" s="1079" t="s">
        <v>1854</v>
      </c>
      <c r="CK541" s="1079" t="s">
        <v>1854</v>
      </c>
      <c r="CL541" s="1079" t="s">
        <v>1854</v>
      </c>
      <c r="CM541" s="1120" t="s">
        <v>1854</v>
      </c>
      <c r="CN541" s="1078">
        <v>4.68</v>
      </c>
      <c r="CO541" s="1079">
        <v>4.68</v>
      </c>
      <c r="CP541" s="1079">
        <v>4.68</v>
      </c>
      <c r="CQ541" s="1079">
        <v>4.68</v>
      </c>
      <c r="CR541" s="1120">
        <v>4.68</v>
      </c>
      <c r="CS541" s="1078" t="s">
        <v>1854</v>
      </c>
      <c r="CT541" s="1079" t="s">
        <v>1854</v>
      </c>
      <c r="CU541" s="1079" t="s">
        <v>1854</v>
      </c>
      <c r="CV541" s="1079" t="s">
        <v>1854</v>
      </c>
      <c r="CW541" s="1120" t="s">
        <v>1854</v>
      </c>
      <c r="CX541" s="1078" t="s">
        <v>1854</v>
      </c>
      <c r="CY541" s="1079" t="s">
        <v>1854</v>
      </c>
      <c r="CZ541" s="1079" t="s">
        <v>1854</v>
      </c>
      <c r="DA541" s="1079" t="s">
        <v>1854</v>
      </c>
      <c r="DB541" s="1120" t="s">
        <v>1854</v>
      </c>
      <c r="DC541" s="1079" t="s">
        <v>1854</v>
      </c>
      <c r="DD541" s="1079" t="s">
        <v>1854</v>
      </c>
      <c r="DE541" s="1079" t="s">
        <v>1854</v>
      </c>
      <c r="DF541" s="1079" t="s">
        <v>1854</v>
      </c>
      <c r="DG541" s="1120" t="s">
        <v>1854</v>
      </c>
      <c r="DH541" s="1078" t="s">
        <v>1854</v>
      </c>
      <c r="DI541" s="1079" t="s">
        <v>1854</v>
      </c>
      <c r="DJ541" s="1079" t="s">
        <v>1854</v>
      </c>
      <c r="DK541" s="1079" t="s">
        <v>1854</v>
      </c>
      <c r="DL541" s="1120" t="s">
        <v>1854</v>
      </c>
      <c r="DM541" s="1124">
        <v>-0.81899999999999995</v>
      </c>
      <c r="DN541" s="1125" t="s">
        <v>1854</v>
      </c>
      <c r="DO541" s="1125" t="s">
        <v>1854</v>
      </c>
      <c r="DP541" s="1126" t="s">
        <v>1854</v>
      </c>
      <c r="DQ541" s="1125" t="s">
        <v>1854</v>
      </c>
      <c r="DR541" s="1125" t="s">
        <v>1854</v>
      </c>
      <c r="DS541" s="1125" t="s">
        <v>1854</v>
      </c>
      <c r="DT541" s="1126" t="s">
        <v>1854</v>
      </c>
      <c r="DU541" s="1122" t="s">
        <v>1854</v>
      </c>
      <c r="DV541" s="1127">
        <v>1</v>
      </c>
      <c r="DW541" s="1128" t="s">
        <v>1854</v>
      </c>
    </row>
    <row r="542" spans="1:127" s="399" customFormat="1" ht="15.75" customHeight="1">
      <c r="A542" s="1100" t="s">
        <v>981</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4122</v>
      </c>
      <c r="V542" s="1102" t="s">
        <v>4104</v>
      </c>
      <c r="W542" s="1102" t="s">
        <v>1819</v>
      </c>
      <c r="X542" s="1103" t="s">
        <v>4123</v>
      </c>
      <c r="Y542" s="1104" t="s">
        <v>4124</v>
      </c>
      <c r="Z542" s="1105" t="s">
        <v>4125</v>
      </c>
      <c r="AA542" s="1106" t="s">
        <v>1854</v>
      </c>
      <c r="AB542" s="1107">
        <v>1</v>
      </c>
      <c r="AC542" s="1107" t="s">
        <v>1854</v>
      </c>
      <c r="AD542" s="1107" t="s">
        <v>1854</v>
      </c>
      <c r="AE542" s="1107" t="s">
        <v>1854</v>
      </c>
      <c r="AF542" s="1107" t="s">
        <v>1854</v>
      </c>
      <c r="AG542" s="1107" t="s">
        <v>1854</v>
      </c>
      <c r="AH542" s="1107" t="s">
        <v>1854</v>
      </c>
      <c r="AI542" s="1108">
        <f t="shared" si="8"/>
        <v>1</v>
      </c>
      <c r="AJ542" s="1109" t="s">
        <v>963</v>
      </c>
      <c r="AK542" s="1109" t="s">
        <v>1854</v>
      </c>
      <c r="AL542" s="1109" t="s">
        <v>1854</v>
      </c>
      <c r="AM542" s="1110" t="s">
        <v>1838</v>
      </c>
      <c r="AN542" s="1021" t="s">
        <v>990</v>
      </c>
      <c r="AO542" s="1021" t="s">
        <v>1854</v>
      </c>
      <c r="AP542" s="1278">
        <v>3</v>
      </c>
      <c r="AQ542" s="1079" t="s">
        <v>977</v>
      </c>
      <c r="AR542" s="1112" t="s">
        <v>1854</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981</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4126</v>
      </c>
      <c r="V543" s="1102" t="s">
        <v>4104</v>
      </c>
      <c r="W543" s="1102" t="s">
        <v>1819</v>
      </c>
      <c r="X543" s="1103" t="s">
        <v>4127</v>
      </c>
      <c r="Y543" s="1104" t="s">
        <v>4128</v>
      </c>
      <c r="Z543" s="1105" t="s">
        <v>4129</v>
      </c>
      <c r="AA543" s="1106">
        <v>1</v>
      </c>
      <c r="AB543" s="1107" t="s">
        <v>1854</v>
      </c>
      <c r="AC543" s="1107" t="s">
        <v>1854</v>
      </c>
      <c r="AD543" s="1107" t="s">
        <v>1854</v>
      </c>
      <c r="AE543" s="1107" t="s">
        <v>1854</v>
      </c>
      <c r="AF543" s="1107" t="s">
        <v>1854</v>
      </c>
      <c r="AG543" s="1107" t="s">
        <v>1854</v>
      </c>
      <c r="AH543" s="1107" t="s">
        <v>1854</v>
      </c>
      <c r="AI543" s="1108">
        <f t="shared" si="8"/>
        <v>1</v>
      </c>
      <c r="AJ543" s="1109" t="s">
        <v>963</v>
      </c>
      <c r="AK543" s="1109" t="s">
        <v>1854</v>
      </c>
      <c r="AL543" s="1109" t="s">
        <v>1854</v>
      </c>
      <c r="AM543" s="1110" t="s">
        <v>1879</v>
      </c>
      <c r="AN543" s="1021" t="s">
        <v>990</v>
      </c>
      <c r="AO543" s="1021" t="s">
        <v>1854</v>
      </c>
      <c r="AP543" s="1278">
        <v>0</v>
      </c>
      <c r="AQ543" s="1079" t="s">
        <v>977</v>
      </c>
      <c r="AR543" s="1112" t="s">
        <v>1854</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981</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4130</v>
      </c>
      <c r="V544" s="1102" t="s">
        <v>4104</v>
      </c>
      <c r="W544" s="1102" t="s">
        <v>1819</v>
      </c>
      <c r="X544" s="1103" t="s">
        <v>4131</v>
      </c>
      <c r="Y544" s="1104" t="s">
        <v>4132</v>
      </c>
      <c r="Z544" s="1105" t="s">
        <v>4133</v>
      </c>
      <c r="AA544" s="1106" t="s">
        <v>1854</v>
      </c>
      <c r="AB544" s="1107">
        <v>1</v>
      </c>
      <c r="AC544" s="1107" t="s">
        <v>1854</v>
      </c>
      <c r="AD544" s="1107" t="s">
        <v>1854</v>
      </c>
      <c r="AE544" s="1107" t="s">
        <v>1854</v>
      </c>
      <c r="AF544" s="1107" t="s">
        <v>1854</v>
      </c>
      <c r="AG544" s="1107" t="s">
        <v>1854</v>
      </c>
      <c r="AH544" s="1107" t="s">
        <v>1854</v>
      </c>
      <c r="AI544" s="1108">
        <f t="shared" si="8"/>
        <v>1</v>
      </c>
      <c r="AJ544" s="1109" t="s">
        <v>986</v>
      </c>
      <c r="AK544" s="1109" t="s">
        <v>964</v>
      </c>
      <c r="AL544" s="1109" t="s">
        <v>965</v>
      </c>
      <c r="AM544" s="1110" t="s">
        <v>1838</v>
      </c>
      <c r="AN544" s="1021" t="s">
        <v>990</v>
      </c>
      <c r="AO544" s="1021" t="s">
        <v>1854</v>
      </c>
      <c r="AP544" s="1278">
        <v>0</v>
      </c>
      <c r="AQ544" s="1079" t="s">
        <v>966</v>
      </c>
      <c r="AR544" s="1112" t="s">
        <v>1854</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981</v>
      </c>
      <c r="B545" s="1060">
        <v>536</v>
      </c>
      <c r="C545" s="1021"/>
      <c r="D545" s="1021" t="s">
        <v>2011</v>
      </c>
      <c r="E545" s="1021"/>
      <c r="F545" s="1021"/>
      <c r="G545" s="1021"/>
      <c r="H545" s="1021"/>
      <c r="I545" s="1021"/>
      <c r="J545" s="1021"/>
      <c r="K545" s="1021"/>
      <c r="L545" s="1021"/>
      <c r="M545" s="1060"/>
      <c r="N545" s="1021"/>
      <c r="O545" s="1021"/>
      <c r="P545" s="1021"/>
      <c r="Q545" s="1021"/>
      <c r="R545" s="1021"/>
      <c r="S545" s="1021"/>
      <c r="T545" s="1022"/>
      <c r="U545" s="1101" t="s">
        <v>4134</v>
      </c>
      <c r="V545" s="1102" t="s">
        <v>4135</v>
      </c>
      <c r="W545" s="1102" t="s">
        <v>1801</v>
      </c>
      <c r="X545" s="1103" t="s">
        <v>4136</v>
      </c>
      <c r="Y545" s="1104" t="s">
        <v>1016</v>
      </c>
      <c r="Z545" s="1105" t="s">
        <v>4137</v>
      </c>
      <c r="AA545" s="1106" t="s">
        <v>1854</v>
      </c>
      <c r="AB545" s="1107" t="s">
        <v>1854</v>
      </c>
      <c r="AC545" s="1107">
        <v>1</v>
      </c>
      <c r="AD545" s="1107" t="s">
        <v>1854</v>
      </c>
      <c r="AE545" s="1107" t="s">
        <v>1854</v>
      </c>
      <c r="AF545" s="1107" t="s">
        <v>1854</v>
      </c>
      <c r="AG545" s="1107" t="s">
        <v>1854</v>
      </c>
      <c r="AH545" s="1107" t="s">
        <v>1854</v>
      </c>
      <c r="AI545" s="1108">
        <f t="shared" si="8"/>
        <v>1</v>
      </c>
      <c r="AJ545" s="1109" t="s">
        <v>983</v>
      </c>
      <c r="AK545" s="1109" t="s">
        <v>964</v>
      </c>
      <c r="AL545" s="1109" t="s">
        <v>965</v>
      </c>
      <c r="AM545" s="1110" t="s">
        <v>3548</v>
      </c>
      <c r="AN545" s="1021" t="s">
        <v>269</v>
      </c>
      <c r="AO545" s="1021" t="s">
        <v>2362</v>
      </c>
      <c r="AP545" s="1311">
        <v>2</v>
      </c>
      <c r="AQ545" s="1079" t="s">
        <v>966</v>
      </c>
      <c r="AR545" s="1112" t="s">
        <v>1016</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961</v>
      </c>
      <c r="CE545" s="1122" t="s">
        <v>961</v>
      </c>
      <c r="CF545" s="1122" t="s">
        <v>961</v>
      </c>
      <c r="CG545" s="1122" t="s">
        <v>961</v>
      </c>
      <c r="CH545" s="1123" t="s">
        <v>961</v>
      </c>
      <c r="CI545" s="1078" t="s">
        <v>1854</v>
      </c>
      <c r="CJ545" s="1079" t="s">
        <v>1854</v>
      </c>
      <c r="CK545" s="1079" t="s">
        <v>1854</v>
      </c>
      <c r="CL545" s="1079" t="s">
        <v>1854</v>
      </c>
      <c r="CM545" s="1120" t="s">
        <v>1854</v>
      </c>
      <c r="CN545" s="1078">
        <v>95</v>
      </c>
      <c r="CO545" s="1079">
        <v>95</v>
      </c>
      <c r="CP545" s="1079">
        <v>95</v>
      </c>
      <c r="CQ545" s="1079">
        <v>95</v>
      </c>
      <c r="CR545" s="1120">
        <v>95</v>
      </c>
      <c r="CS545" s="1078">
        <v>99</v>
      </c>
      <c r="CT545" s="1079">
        <v>99</v>
      </c>
      <c r="CU545" s="1079">
        <v>99</v>
      </c>
      <c r="CV545" s="1079">
        <v>99</v>
      </c>
      <c r="CW545" s="1120">
        <v>99</v>
      </c>
      <c r="CX545" s="1078" t="s">
        <v>1854</v>
      </c>
      <c r="CY545" s="1079" t="s">
        <v>1854</v>
      </c>
      <c r="CZ545" s="1079" t="s">
        <v>1854</v>
      </c>
      <c r="DA545" s="1079" t="s">
        <v>1854</v>
      </c>
      <c r="DB545" s="1120" t="s">
        <v>1854</v>
      </c>
      <c r="DC545" s="1079" t="s">
        <v>1854</v>
      </c>
      <c r="DD545" s="1079" t="s">
        <v>1854</v>
      </c>
      <c r="DE545" s="1079" t="s">
        <v>1854</v>
      </c>
      <c r="DF545" s="1079" t="s">
        <v>1854</v>
      </c>
      <c r="DG545" s="1120" t="s">
        <v>1854</v>
      </c>
      <c r="DH545" s="1078" t="s">
        <v>1854</v>
      </c>
      <c r="DI545" s="1079" t="s">
        <v>1854</v>
      </c>
      <c r="DJ545" s="1079" t="s">
        <v>1854</v>
      </c>
      <c r="DK545" s="1079" t="s">
        <v>1854</v>
      </c>
      <c r="DL545" s="1120" t="s">
        <v>1854</v>
      </c>
      <c r="DM545" s="1124">
        <v>-0.7</v>
      </c>
      <c r="DN545" s="1125" t="s">
        <v>1854</v>
      </c>
      <c r="DO545" s="1125" t="s">
        <v>1854</v>
      </c>
      <c r="DP545" s="1126" t="s">
        <v>1854</v>
      </c>
      <c r="DQ545" s="1125" t="s">
        <v>1854</v>
      </c>
      <c r="DR545" s="1125" t="s">
        <v>1854</v>
      </c>
      <c r="DS545" s="1125" t="s">
        <v>1854</v>
      </c>
      <c r="DT545" s="1126" t="s">
        <v>1854</v>
      </c>
      <c r="DU545" s="1122" t="s">
        <v>1854</v>
      </c>
      <c r="DV545" s="1127">
        <v>1</v>
      </c>
      <c r="DW545" s="1128" t="s">
        <v>1854</v>
      </c>
    </row>
    <row r="546" spans="1:127" s="399" customFormat="1" ht="15.75" customHeight="1">
      <c r="A546" s="1100" t="s">
        <v>981</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4138</v>
      </c>
      <c r="V546" s="1102" t="s">
        <v>1854</v>
      </c>
      <c r="W546" s="1102" t="s">
        <v>1854</v>
      </c>
      <c r="X546" s="1103" t="s">
        <v>4139</v>
      </c>
      <c r="Y546" s="1104" t="s">
        <v>4140</v>
      </c>
      <c r="Z546" s="1105" t="s">
        <v>1854</v>
      </c>
      <c r="AA546" s="1106" t="s">
        <v>1854</v>
      </c>
      <c r="AB546" s="1107" t="s">
        <v>1854</v>
      </c>
      <c r="AC546" s="1107" t="s">
        <v>1854</v>
      </c>
      <c r="AD546" s="1107" t="s">
        <v>1854</v>
      </c>
      <c r="AE546" s="1107" t="s">
        <v>1854</v>
      </c>
      <c r="AF546" s="1107" t="s">
        <v>1854</v>
      </c>
      <c r="AG546" s="1107" t="s">
        <v>1854</v>
      </c>
      <c r="AH546" s="1107" t="s">
        <v>1854</v>
      </c>
      <c r="AI546" s="1108">
        <f t="shared" si="8"/>
        <v>0</v>
      </c>
      <c r="AJ546" s="1109" t="s">
        <v>963</v>
      </c>
      <c r="AK546" s="1109" t="s">
        <v>1854</v>
      </c>
      <c r="AL546" s="1109" t="s">
        <v>1854</v>
      </c>
      <c r="AM546" s="1110" t="s">
        <v>1854</v>
      </c>
      <c r="AN546" s="1021" t="s">
        <v>1854</v>
      </c>
      <c r="AO546" s="1021" t="s">
        <v>1854</v>
      </c>
      <c r="AP546" s="1278">
        <v>2</v>
      </c>
      <c r="AQ546" s="1079" t="s">
        <v>966</v>
      </c>
      <c r="AR546" s="1112" t="s">
        <v>1854</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981</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4141</v>
      </c>
      <c r="V547" s="1102" t="s">
        <v>4135</v>
      </c>
      <c r="W547" s="1102" t="s">
        <v>1801</v>
      </c>
      <c r="X547" s="1103" t="s">
        <v>4142</v>
      </c>
      <c r="Y547" s="1104" t="s">
        <v>691</v>
      </c>
      <c r="Z547" s="1105" t="s">
        <v>4143</v>
      </c>
      <c r="AA547" s="1106" t="s">
        <v>1854</v>
      </c>
      <c r="AB547" s="1107">
        <v>0</v>
      </c>
      <c r="AC547" s="1107">
        <v>1</v>
      </c>
      <c r="AD547" s="1107" t="s">
        <v>1854</v>
      </c>
      <c r="AE547" s="1107" t="s">
        <v>1854</v>
      </c>
      <c r="AF547" s="1107" t="s">
        <v>1854</v>
      </c>
      <c r="AG547" s="1107" t="s">
        <v>1854</v>
      </c>
      <c r="AH547" s="1107" t="s">
        <v>1854</v>
      </c>
      <c r="AI547" s="1108">
        <f t="shared" si="8"/>
        <v>1</v>
      </c>
      <c r="AJ547" s="1109" t="s">
        <v>986</v>
      </c>
      <c r="AK547" s="1109" t="s">
        <v>964</v>
      </c>
      <c r="AL547" s="1109" t="s">
        <v>965</v>
      </c>
      <c r="AM547" s="1110" t="s">
        <v>691</v>
      </c>
      <c r="AN547" s="1021" t="s">
        <v>2090</v>
      </c>
      <c r="AO547" s="1021" t="s">
        <v>4714</v>
      </c>
      <c r="AP547" s="1311">
        <v>2</v>
      </c>
      <c r="AQ547" s="1079" t="s">
        <v>977</v>
      </c>
      <c r="AR547" s="1112" t="s">
        <v>691</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961</v>
      </c>
      <c r="CE547" s="1122" t="s">
        <v>961</v>
      </c>
      <c r="CF547" s="1122" t="s">
        <v>961</v>
      </c>
      <c r="CG547" s="1122" t="s">
        <v>961</v>
      </c>
      <c r="CH547" s="1123" t="s">
        <v>961</v>
      </c>
      <c r="CI547" s="1078" t="s">
        <v>1854</v>
      </c>
      <c r="CJ547" s="1079" t="s">
        <v>1854</v>
      </c>
      <c r="CK547" s="1079" t="s">
        <v>1854</v>
      </c>
      <c r="CL547" s="1079" t="s">
        <v>1854</v>
      </c>
      <c r="CM547" s="1120" t="s">
        <v>1854</v>
      </c>
      <c r="CN547" s="1078">
        <v>36.76</v>
      </c>
      <c r="CO547" s="1079">
        <v>36.76</v>
      </c>
      <c r="CP547" s="1079">
        <v>36.76</v>
      </c>
      <c r="CQ547" s="1079">
        <v>36.76</v>
      </c>
      <c r="CR547" s="1120">
        <v>36.76</v>
      </c>
      <c r="CS547" s="1078" t="s">
        <v>1854</v>
      </c>
      <c r="CT547" s="1079" t="s">
        <v>1854</v>
      </c>
      <c r="CU547" s="1079" t="s">
        <v>1854</v>
      </c>
      <c r="CV547" s="1079" t="s">
        <v>1854</v>
      </c>
      <c r="CW547" s="1120" t="s">
        <v>1854</v>
      </c>
      <c r="CX547" s="1078" t="s">
        <v>1854</v>
      </c>
      <c r="CY547" s="1079" t="s">
        <v>1854</v>
      </c>
      <c r="CZ547" s="1079" t="s">
        <v>1854</v>
      </c>
      <c r="DA547" s="1079" t="s">
        <v>1854</v>
      </c>
      <c r="DB547" s="1120" t="s">
        <v>1854</v>
      </c>
      <c r="DC547" s="1079">
        <v>18.510000000000002</v>
      </c>
      <c r="DD547" s="1079">
        <v>14.74</v>
      </c>
      <c r="DE547" s="1079">
        <v>14</v>
      </c>
      <c r="DF547" s="1079">
        <v>12.4</v>
      </c>
      <c r="DG547" s="1120">
        <v>10.5</v>
      </c>
      <c r="DH547" s="1078" t="s">
        <v>1854</v>
      </c>
      <c r="DI547" s="1079" t="s">
        <v>1854</v>
      </c>
      <c r="DJ547" s="1079" t="s">
        <v>1854</v>
      </c>
      <c r="DK547" s="1079" t="s">
        <v>1854</v>
      </c>
      <c r="DL547" s="1120" t="s">
        <v>1854</v>
      </c>
      <c r="DM547" s="1124">
        <v>-0.215</v>
      </c>
      <c r="DN547" s="1125" t="s">
        <v>1854</v>
      </c>
      <c r="DO547" s="1125" t="s">
        <v>1854</v>
      </c>
      <c r="DP547" s="1126" t="s">
        <v>1854</v>
      </c>
      <c r="DQ547" s="1125">
        <v>0.17799999999999999</v>
      </c>
      <c r="DR547" s="1125" t="s">
        <v>1854</v>
      </c>
      <c r="DS547" s="1125" t="s">
        <v>1854</v>
      </c>
      <c r="DT547" s="1126" t="s">
        <v>1854</v>
      </c>
      <c r="DU547" s="1122" t="s">
        <v>972</v>
      </c>
      <c r="DV547" s="1127">
        <v>1</v>
      </c>
      <c r="DW547" s="1128" t="s">
        <v>1854</v>
      </c>
    </row>
    <row r="548" spans="1:127" s="399" customFormat="1" ht="15.75" customHeight="1">
      <c r="A548" s="1057" t="s">
        <v>981</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4145</v>
      </c>
      <c r="V548" s="1063" t="s">
        <v>4135</v>
      </c>
      <c r="W548" s="1063" t="s">
        <v>1801</v>
      </c>
      <c r="X548" s="1064" t="s">
        <v>4146</v>
      </c>
      <c r="Y548" s="1065" t="s">
        <v>625</v>
      </c>
      <c r="Z548" s="1066" t="s">
        <v>4147</v>
      </c>
      <c r="AA548" s="1067" t="s">
        <v>1854</v>
      </c>
      <c r="AB548" s="1068">
        <v>1</v>
      </c>
      <c r="AC548" s="1068" t="s">
        <v>1854</v>
      </c>
      <c r="AD548" s="1068" t="s">
        <v>1854</v>
      </c>
      <c r="AE548" s="1068" t="s">
        <v>1854</v>
      </c>
      <c r="AF548" s="1068" t="s">
        <v>1854</v>
      </c>
      <c r="AG548" s="1068" t="s">
        <v>1854</v>
      </c>
      <c r="AH548" s="1068" t="s">
        <v>1854</v>
      </c>
      <c r="AI548" s="1069">
        <f t="shared" si="8"/>
        <v>1</v>
      </c>
      <c r="AJ548" s="1070" t="s">
        <v>986</v>
      </c>
      <c r="AK548" s="1070" t="s">
        <v>964</v>
      </c>
      <c r="AL548" s="1070" t="s">
        <v>965</v>
      </c>
      <c r="AM548" s="1071" t="s">
        <v>625</v>
      </c>
      <c r="AN548" s="1065" t="s">
        <v>269</v>
      </c>
      <c r="AO548" s="1065" t="s">
        <v>4699</v>
      </c>
      <c r="AP548" s="1310">
        <v>1</v>
      </c>
      <c r="AQ548" s="836" t="s">
        <v>966</v>
      </c>
      <c r="AR548" s="1074" t="s">
        <v>625</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961</v>
      </c>
      <c r="CE548" s="1088" t="s">
        <v>961</v>
      </c>
      <c r="CF548" s="1088" t="s">
        <v>961</v>
      </c>
      <c r="CG548" s="1088" t="s">
        <v>961</v>
      </c>
      <c r="CH548" s="1089" t="s">
        <v>961</v>
      </c>
      <c r="CI548" s="1092" t="s">
        <v>1854</v>
      </c>
      <c r="CJ548" s="1090" t="s">
        <v>1854</v>
      </c>
      <c r="CK548" s="1090" t="s">
        <v>1854</v>
      </c>
      <c r="CL548" s="1090" t="s">
        <v>1854</v>
      </c>
      <c r="CM548" s="1091" t="s">
        <v>1854</v>
      </c>
      <c r="CN548" s="1092">
        <v>-5</v>
      </c>
      <c r="CO548" s="1090">
        <v>-5</v>
      </c>
      <c r="CP548" s="1090">
        <v>-5</v>
      </c>
      <c r="CQ548" s="1090">
        <v>-5</v>
      </c>
      <c r="CR548" s="1091">
        <v>-5</v>
      </c>
      <c r="CS548" s="1082" t="s">
        <v>1854</v>
      </c>
      <c r="CT548" s="1083" t="s">
        <v>1854</v>
      </c>
      <c r="CU548" s="1083" t="s">
        <v>1854</v>
      </c>
      <c r="CV548" s="1083" t="s">
        <v>1854</v>
      </c>
      <c r="CW548" s="1086" t="s">
        <v>1854</v>
      </c>
      <c r="CX548" s="1082" t="s">
        <v>1854</v>
      </c>
      <c r="CY548" s="1083" t="s">
        <v>1854</v>
      </c>
      <c r="CZ548" s="1083" t="s">
        <v>1854</v>
      </c>
      <c r="DA548" s="1083" t="s">
        <v>1854</v>
      </c>
      <c r="DB548" s="1086" t="s">
        <v>1854</v>
      </c>
      <c r="DC548" s="882">
        <v>11.5</v>
      </c>
      <c r="DD548" s="882">
        <v>13.7</v>
      </c>
      <c r="DE548" s="882">
        <v>16.5</v>
      </c>
      <c r="DF548" s="882">
        <v>19.3</v>
      </c>
      <c r="DG548" s="937">
        <v>22.1</v>
      </c>
      <c r="DH548" s="1092" t="s">
        <v>1854</v>
      </c>
      <c r="DI548" s="1083" t="s">
        <v>1854</v>
      </c>
      <c r="DJ548" s="1083" t="s">
        <v>1854</v>
      </c>
      <c r="DK548" s="1083" t="s">
        <v>1854</v>
      </c>
      <c r="DL548" s="1086" t="s">
        <v>1854</v>
      </c>
      <c r="DM548" s="1094">
        <v>-0.16800000000000001</v>
      </c>
      <c r="DN548" s="1095" t="s">
        <v>1854</v>
      </c>
      <c r="DO548" s="1095" t="s">
        <v>1854</v>
      </c>
      <c r="DP548" s="1096" t="s">
        <v>1854</v>
      </c>
      <c r="DQ548" s="1095">
        <v>0.14299999999999999</v>
      </c>
      <c r="DR548" s="1095" t="s">
        <v>1854</v>
      </c>
      <c r="DS548" s="1095" t="s">
        <v>1854</v>
      </c>
      <c r="DT548" s="1096" t="s">
        <v>1854</v>
      </c>
      <c r="DU548" s="1088" t="s">
        <v>1854</v>
      </c>
      <c r="DV548" s="1097">
        <v>1</v>
      </c>
      <c r="DW548" s="1098" t="s">
        <v>1854</v>
      </c>
    </row>
    <row r="549" spans="1:127" s="399" customFormat="1" ht="15.75" customHeight="1">
      <c r="A549" s="1057" t="s">
        <v>981</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4149</v>
      </c>
      <c r="V549" s="1063" t="s">
        <v>4135</v>
      </c>
      <c r="W549" s="1063" t="s">
        <v>1819</v>
      </c>
      <c r="X549" s="1064" t="s">
        <v>4150</v>
      </c>
      <c r="Y549" s="1065" t="s">
        <v>1814</v>
      </c>
      <c r="Z549" s="1066" t="s">
        <v>4151</v>
      </c>
      <c r="AA549" s="1067" t="s">
        <v>1854</v>
      </c>
      <c r="AB549" s="1068">
        <v>1</v>
      </c>
      <c r="AC549" s="1068" t="s">
        <v>1854</v>
      </c>
      <c r="AD549" s="1068" t="s">
        <v>1854</v>
      </c>
      <c r="AE549" s="1068" t="s">
        <v>1854</v>
      </c>
      <c r="AF549" s="1068" t="s">
        <v>1854</v>
      </c>
      <c r="AG549" s="1068" t="s">
        <v>1854</v>
      </c>
      <c r="AH549" s="1068" t="s">
        <v>1854</v>
      </c>
      <c r="AI549" s="1069">
        <f t="shared" si="8"/>
        <v>1</v>
      </c>
      <c r="AJ549" s="1070" t="s">
        <v>983</v>
      </c>
      <c r="AK549" s="1070" t="s">
        <v>964</v>
      </c>
      <c r="AL549" s="1444" t="s">
        <v>976</v>
      </c>
      <c r="AM549" s="1071" t="s">
        <v>1967</v>
      </c>
      <c r="AN549" s="1065" t="s">
        <v>2031</v>
      </c>
      <c r="AO549" s="1065" t="s">
        <v>4699</v>
      </c>
      <c r="AP549" s="1310">
        <v>1</v>
      </c>
      <c r="AQ549" s="836" t="s">
        <v>966</v>
      </c>
      <c r="AR549" s="1074" t="s">
        <v>1814</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961</v>
      </c>
      <c r="CE549" s="1088" t="s">
        <v>961</v>
      </c>
      <c r="CF549" s="1088" t="s">
        <v>961</v>
      </c>
      <c r="CG549" s="1088" t="s">
        <v>961</v>
      </c>
      <c r="CH549" s="1089" t="s">
        <v>961</v>
      </c>
      <c r="CI549" s="1092" t="s">
        <v>1854</v>
      </c>
      <c r="CJ549" s="1090" t="s">
        <v>1854</v>
      </c>
      <c r="CK549" s="1090" t="s">
        <v>1854</v>
      </c>
      <c r="CL549" s="1090" t="s">
        <v>1854</v>
      </c>
      <c r="CM549" s="1091" t="s">
        <v>1854</v>
      </c>
      <c r="CN549" s="1092" t="s">
        <v>1854</v>
      </c>
      <c r="CO549" s="1090" t="s">
        <v>1854</v>
      </c>
      <c r="CP549" s="1090" t="s">
        <v>1854</v>
      </c>
      <c r="CQ549" s="1090" t="s">
        <v>1854</v>
      </c>
      <c r="CR549" s="1091" t="s">
        <v>1854</v>
      </c>
      <c r="CS549" s="1082" t="s">
        <v>1854</v>
      </c>
      <c r="CT549" s="1083" t="s">
        <v>1854</v>
      </c>
      <c r="CU549" s="1083" t="s">
        <v>1854</v>
      </c>
      <c r="CV549" s="1083" t="s">
        <v>1854</v>
      </c>
      <c r="CW549" s="1086" t="s">
        <v>1854</v>
      </c>
      <c r="CX549" s="1082" t="s">
        <v>1854</v>
      </c>
      <c r="CY549" s="1083" t="s">
        <v>1854</v>
      </c>
      <c r="CZ549" s="1083" t="s">
        <v>1854</v>
      </c>
      <c r="DA549" s="1083" t="s">
        <v>1854</v>
      </c>
      <c r="DB549" s="1086" t="s">
        <v>1854</v>
      </c>
      <c r="DC549" s="1090" t="s">
        <v>1854</v>
      </c>
      <c r="DD549" s="1090" t="s">
        <v>1854</v>
      </c>
      <c r="DE549" s="1090" t="s">
        <v>1854</v>
      </c>
      <c r="DF549" s="1090" t="s">
        <v>1854</v>
      </c>
      <c r="DG549" s="1091" t="s">
        <v>1854</v>
      </c>
      <c r="DH549" s="1092" t="s">
        <v>1854</v>
      </c>
      <c r="DI549" s="1083" t="s">
        <v>1854</v>
      </c>
      <c r="DJ549" s="1083" t="s">
        <v>1854</v>
      </c>
      <c r="DK549" s="1083" t="s">
        <v>1854</v>
      </c>
      <c r="DL549" s="1086" t="s">
        <v>1854</v>
      </c>
      <c r="DM549" s="1094">
        <v>-0.13500000000000001</v>
      </c>
      <c r="DN549" s="1095" t="s">
        <v>1854</v>
      </c>
      <c r="DO549" s="1095" t="s">
        <v>1854</v>
      </c>
      <c r="DP549" s="1096" t="s">
        <v>1854</v>
      </c>
      <c r="DQ549" s="1095" t="s">
        <v>1854</v>
      </c>
      <c r="DR549" s="1095" t="s">
        <v>1854</v>
      </c>
      <c r="DS549" s="1095" t="s">
        <v>1854</v>
      </c>
      <c r="DT549" s="1096" t="s">
        <v>1854</v>
      </c>
      <c r="DU549" s="1088" t="s">
        <v>1854</v>
      </c>
      <c r="DV549" s="1097">
        <v>1</v>
      </c>
      <c r="DW549" s="1098" t="s">
        <v>1854</v>
      </c>
    </row>
    <row r="550" spans="1:127" s="399" customFormat="1" ht="15.75" customHeight="1">
      <c r="A550" s="1100" t="s">
        <v>981</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4152</v>
      </c>
      <c r="V550" s="1102" t="s">
        <v>4135</v>
      </c>
      <c r="W550" s="1102" t="s">
        <v>1819</v>
      </c>
      <c r="X550" s="1103" t="s">
        <v>4153</v>
      </c>
      <c r="Y550" s="1104" t="s">
        <v>4154</v>
      </c>
      <c r="Z550" s="1105" t="s">
        <v>4155</v>
      </c>
      <c r="AA550" s="1106">
        <v>0.28999999999999998</v>
      </c>
      <c r="AB550" s="1107" t="s">
        <v>1854</v>
      </c>
      <c r="AC550" s="1107">
        <v>0.71</v>
      </c>
      <c r="AD550" s="1107" t="s">
        <v>1854</v>
      </c>
      <c r="AE550" s="1107" t="s">
        <v>1854</v>
      </c>
      <c r="AF550" s="1107" t="s">
        <v>1854</v>
      </c>
      <c r="AG550" s="1107" t="s">
        <v>1854</v>
      </c>
      <c r="AH550" s="1107" t="s">
        <v>1854</v>
      </c>
      <c r="AI550" s="1108">
        <f t="shared" si="8"/>
        <v>1</v>
      </c>
      <c r="AJ550" s="1109" t="s">
        <v>986</v>
      </c>
      <c r="AK550" s="1109" t="s">
        <v>964</v>
      </c>
      <c r="AL550" s="1109" t="s">
        <v>976</v>
      </c>
      <c r="AM550" s="1110" t="s">
        <v>2019</v>
      </c>
      <c r="AN550" s="1021" t="s">
        <v>994</v>
      </c>
      <c r="AO550" s="1021" t="s">
        <v>4156</v>
      </c>
      <c r="AP550" s="1278">
        <v>0</v>
      </c>
      <c r="AQ550" s="1079" t="s">
        <v>966</v>
      </c>
      <c r="AR550" s="1112" t="s">
        <v>1854</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981</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4157</v>
      </c>
      <c r="V551" s="1102" t="s">
        <v>4135</v>
      </c>
      <c r="W551" s="1102" t="s">
        <v>1819</v>
      </c>
      <c r="X551" s="1103" t="s">
        <v>4158</v>
      </c>
      <c r="Y551" s="1104" t="s">
        <v>4159</v>
      </c>
      <c r="Z551" s="1105" t="s">
        <v>4160</v>
      </c>
      <c r="AA551" s="1106" t="s">
        <v>1854</v>
      </c>
      <c r="AB551" s="1107" t="s">
        <v>1854</v>
      </c>
      <c r="AC551" s="1107" t="s">
        <v>1854</v>
      </c>
      <c r="AD551" s="1107">
        <v>1</v>
      </c>
      <c r="AE551" s="1107" t="s">
        <v>1854</v>
      </c>
      <c r="AF551" s="1107" t="s">
        <v>1854</v>
      </c>
      <c r="AG551" s="1107" t="s">
        <v>1854</v>
      </c>
      <c r="AH551" s="1107" t="s">
        <v>1854</v>
      </c>
      <c r="AI551" s="1108">
        <f t="shared" si="8"/>
        <v>1</v>
      </c>
      <c r="AJ551" s="1109" t="s">
        <v>986</v>
      </c>
      <c r="AK551" s="1109" t="s">
        <v>964</v>
      </c>
      <c r="AL551" s="1109" t="s">
        <v>965</v>
      </c>
      <c r="AM551" s="1110" t="s">
        <v>718</v>
      </c>
      <c r="AN551" s="1021" t="s">
        <v>269</v>
      </c>
      <c r="AO551" s="1021" t="s">
        <v>1854</v>
      </c>
      <c r="AP551" s="1278">
        <v>1</v>
      </c>
      <c r="AQ551" s="1079" t="s">
        <v>966</v>
      </c>
      <c r="AR551" s="1112" t="s">
        <v>1854</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981</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4161</v>
      </c>
      <c r="V552" s="1102" t="s">
        <v>4135</v>
      </c>
      <c r="W552" s="1102" t="s">
        <v>1819</v>
      </c>
      <c r="X552" s="1103" t="s">
        <v>4162</v>
      </c>
      <c r="Y552" s="1104" t="s">
        <v>4163</v>
      </c>
      <c r="Z552" s="1105" t="s">
        <v>4164</v>
      </c>
      <c r="AA552" s="1106" t="s">
        <v>1854</v>
      </c>
      <c r="AB552" s="1107" t="s">
        <v>1854</v>
      </c>
      <c r="AC552" s="1107" t="s">
        <v>1854</v>
      </c>
      <c r="AD552" s="1107">
        <v>1</v>
      </c>
      <c r="AE552" s="1107" t="s">
        <v>1854</v>
      </c>
      <c r="AF552" s="1107" t="s">
        <v>1854</v>
      </c>
      <c r="AG552" s="1107" t="s">
        <v>1854</v>
      </c>
      <c r="AH552" s="1107" t="s">
        <v>1854</v>
      </c>
      <c r="AI552" s="1108">
        <f t="shared" si="8"/>
        <v>1</v>
      </c>
      <c r="AJ552" s="1109" t="s">
        <v>983</v>
      </c>
      <c r="AK552" s="1109" t="s">
        <v>964</v>
      </c>
      <c r="AL552" s="1109" t="s">
        <v>965</v>
      </c>
      <c r="AM552" s="1110" t="s">
        <v>718</v>
      </c>
      <c r="AN552" s="1021" t="s">
        <v>269</v>
      </c>
      <c r="AO552" s="1021" t="s">
        <v>1854</v>
      </c>
      <c r="AP552" s="1278">
        <v>2</v>
      </c>
      <c r="AQ552" s="1079" t="s">
        <v>966</v>
      </c>
      <c r="AR552" s="1112" t="s">
        <v>1854</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981</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4165</v>
      </c>
      <c r="V553" s="1102" t="s">
        <v>4166</v>
      </c>
      <c r="W553" s="1102" t="s">
        <v>1819</v>
      </c>
      <c r="X553" s="1103" t="s">
        <v>4167</v>
      </c>
      <c r="Y553" s="1104" t="s">
        <v>1843</v>
      </c>
      <c r="Z553" s="1105" t="s">
        <v>4168</v>
      </c>
      <c r="AA553" s="1106" t="s">
        <v>1854</v>
      </c>
      <c r="AB553" s="1107" t="s">
        <v>1854</v>
      </c>
      <c r="AC553" s="1107" t="s">
        <v>1854</v>
      </c>
      <c r="AD553" s="1107" t="s">
        <v>1854</v>
      </c>
      <c r="AE553" s="1107">
        <v>1</v>
      </c>
      <c r="AF553" s="1107" t="s">
        <v>1854</v>
      </c>
      <c r="AG553" s="1107" t="s">
        <v>1854</v>
      </c>
      <c r="AH553" s="1107" t="s">
        <v>1854</v>
      </c>
      <c r="AI553" s="1108">
        <f t="shared" si="8"/>
        <v>1</v>
      </c>
      <c r="AJ553" s="1109" t="s">
        <v>986</v>
      </c>
      <c r="AK553" s="1109" t="s">
        <v>964</v>
      </c>
      <c r="AL553" s="1109" t="s">
        <v>965</v>
      </c>
      <c r="AM553" s="1110" t="s">
        <v>1027</v>
      </c>
      <c r="AN553" s="1021" t="s">
        <v>1039</v>
      </c>
      <c r="AO553" s="1021" t="s">
        <v>1951</v>
      </c>
      <c r="AP553" s="1278">
        <v>2</v>
      </c>
      <c r="AQ553" s="1079" t="s">
        <v>966</v>
      </c>
      <c r="AR553" s="1112" t="s">
        <v>1843</v>
      </c>
      <c r="AS553" s="1113"/>
      <c r="AT553" s="1103"/>
      <c r="AU553" s="1103"/>
      <c r="AV553" s="1103"/>
      <c r="AW553" s="1114"/>
      <c r="AX553" s="1115"/>
      <c r="AY553" s="1078"/>
      <c r="AZ553" s="1079"/>
      <c r="BA553" s="1079"/>
      <c r="BB553" s="1079"/>
      <c r="BC553" s="1079"/>
      <c r="BD553" s="1079"/>
      <c r="BE553" s="1079"/>
      <c r="BF553" s="1079"/>
      <c r="BG553" s="1079"/>
      <c r="BH553" s="1079"/>
      <c r="BI553" s="1078" t="s">
        <v>4785</v>
      </c>
      <c r="BJ553" s="1079" t="s">
        <v>4785</v>
      </c>
      <c r="BK553" s="1079" t="s">
        <v>4785</v>
      </c>
      <c r="BL553" s="1079" t="s">
        <v>4785</v>
      </c>
      <c r="BM553" s="1079" t="s">
        <v>4785</v>
      </c>
      <c r="BN553" s="1078"/>
      <c r="BO553" s="1079"/>
      <c r="BP553" s="1079"/>
      <c r="BQ553" s="1079"/>
      <c r="BR553" s="1079"/>
      <c r="BS553" s="1118"/>
      <c r="BT553" s="1079"/>
      <c r="BU553" s="1079"/>
      <c r="BV553" s="1079"/>
      <c r="BW553" s="1119"/>
      <c r="BX553" s="1118"/>
      <c r="BY553" s="1079"/>
      <c r="BZ553" s="1079"/>
      <c r="CA553" s="1079"/>
      <c r="CB553" s="1119"/>
      <c r="CC553" s="1120"/>
      <c r="CD553" s="1121" t="s">
        <v>961</v>
      </c>
      <c r="CE553" s="1122" t="s">
        <v>961</v>
      </c>
      <c r="CF553" s="1122" t="s">
        <v>961</v>
      </c>
      <c r="CG553" s="1122" t="s">
        <v>961</v>
      </c>
      <c r="CH553" s="1123" t="s">
        <v>961</v>
      </c>
      <c r="CI553" s="1078" t="s">
        <v>1854</v>
      </c>
      <c r="CJ553" s="1079" t="s">
        <v>1854</v>
      </c>
      <c r="CK553" s="1079" t="s">
        <v>1854</v>
      </c>
      <c r="CL553" s="1079" t="s">
        <v>1854</v>
      </c>
      <c r="CM553" s="1120" t="s">
        <v>1854</v>
      </c>
      <c r="CN553" s="1078" t="s">
        <v>1854</v>
      </c>
      <c r="CO553" s="1079" t="s">
        <v>1854</v>
      </c>
      <c r="CP553" s="1079" t="s">
        <v>1854</v>
      </c>
      <c r="CQ553" s="1079" t="s">
        <v>1854</v>
      </c>
      <c r="CR553" s="1120" t="s">
        <v>1854</v>
      </c>
      <c r="CS553" s="1078" t="s">
        <v>1854</v>
      </c>
      <c r="CT553" s="1079" t="s">
        <v>1854</v>
      </c>
      <c r="CU553" s="1079" t="s">
        <v>1854</v>
      </c>
      <c r="CV553" s="1079" t="s">
        <v>1854</v>
      </c>
      <c r="CW553" s="1120" t="s">
        <v>1854</v>
      </c>
      <c r="CX553" s="1078" t="s">
        <v>1854</v>
      </c>
      <c r="CY553" s="1079" t="s">
        <v>1854</v>
      </c>
      <c r="CZ553" s="1079" t="s">
        <v>1854</v>
      </c>
      <c r="DA553" s="1079" t="s">
        <v>1854</v>
      </c>
      <c r="DB553" s="1120" t="s">
        <v>1854</v>
      </c>
      <c r="DC553" s="1079" t="s">
        <v>1854</v>
      </c>
      <c r="DD553" s="1079" t="s">
        <v>1854</v>
      </c>
      <c r="DE553" s="1079" t="s">
        <v>1854</v>
      </c>
      <c r="DF553" s="1079" t="s">
        <v>1854</v>
      </c>
      <c r="DG553" s="1120" t="s">
        <v>1854</v>
      </c>
      <c r="DH553" s="1078" t="s">
        <v>1854</v>
      </c>
      <c r="DI553" s="1079" t="s">
        <v>1854</v>
      </c>
      <c r="DJ553" s="1079" t="s">
        <v>1854</v>
      </c>
      <c r="DK553" s="1079" t="s">
        <v>1854</v>
      </c>
      <c r="DL553" s="1120" t="s">
        <v>1854</v>
      </c>
      <c r="DM553" s="1124" t="s">
        <v>1854</v>
      </c>
      <c r="DN553" s="1125" t="s">
        <v>1854</v>
      </c>
      <c r="DO553" s="1125" t="s">
        <v>1854</v>
      </c>
      <c r="DP553" s="1126" t="s">
        <v>1854</v>
      </c>
      <c r="DQ553" s="1125" t="s">
        <v>1854</v>
      </c>
      <c r="DR553" s="1125" t="s">
        <v>1854</v>
      </c>
      <c r="DS553" s="1125" t="s">
        <v>1854</v>
      </c>
      <c r="DT553" s="1126" t="s">
        <v>1854</v>
      </c>
      <c r="DU553" s="1122" t="s">
        <v>1854</v>
      </c>
      <c r="DV553" s="1127">
        <v>1</v>
      </c>
      <c r="DW553" s="1128" t="s">
        <v>1854</v>
      </c>
    </row>
    <row r="554" spans="1:127" s="399" customFormat="1" ht="15.75" customHeight="1">
      <c r="A554" s="1100" t="s">
        <v>981</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4169</v>
      </c>
      <c r="V554" s="1102" t="s">
        <v>4166</v>
      </c>
      <c r="W554" s="1102" t="s">
        <v>1819</v>
      </c>
      <c r="X554" s="1103" t="s">
        <v>4170</v>
      </c>
      <c r="Y554" s="1104" t="s">
        <v>1847</v>
      </c>
      <c r="Z554" s="1105" t="s">
        <v>4171</v>
      </c>
      <c r="AA554" s="1106" t="s">
        <v>1854</v>
      </c>
      <c r="AB554" s="1107">
        <v>0.6</v>
      </c>
      <c r="AC554" s="1107">
        <v>0.4</v>
      </c>
      <c r="AD554" s="1107" t="s">
        <v>1854</v>
      </c>
      <c r="AE554" s="1107" t="s">
        <v>1854</v>
      </c>
      <c r="AF554" s="1107" t="s">
        <v>1854</v>
      </c>
      <c r="AG554" s="1107" t="s">
        <v>1854</v>
      </c>
      <c r="AH554" s="1107" t="s">
        <v>1854</v>
      </c>
      <c r="AI554" s="1108">
        <f t="shared" si="8"/>
        <v>1</v>
      </c>
      <c r="AJ554" s="1109" t="s">
        <v>986</v>
      </c>
      <c r="AK554" s="1109" t="s">
        <v>964</v>
      </c>
      <c r="AL554" s="1109" t="s">
        <v>965</v>
      </c>
      <c r="AM554" s="1110" t="s">
        <v>1031</v>
      </c>
      <c r="AN554" s="1021" t="s">
        <v>1039</v>
      </c>
      <c r="AO554" s="1021" t="s">
        <v>418</v>
      </c>
      <c r="AP554" s="1278">
        <v>2</v>
      </c>
      <c r="AQ554" s="1079" t="s">
        <v>966</v>
      </c>
      <c r="AR554" s="1112" t="s">
        <v>1847</v>
      </c>
      <c r="AS554" s="1113"/>
      <c r="AT554" s="1103"/>
      <c r="AU554" s="1103"/>
      <c r="AV554" s="1103"/>
      <c r="AW554" s="1114"/>
      <c r="AX554" s="1115"/>
      <c r="AY554" s="1078"/>
      <c r="AZ554" s="1079"/>
      <c r="BA554" s="1079"/>
      <c r="BB554" s="1079"/>
      <c r="BC554" s="1079"/>
      <c r="BD554" s="1079"/>
      <c r="BE554" s="1079"/>
      <c r="BF554" s="1079"/>
      <c r="BG554" s="1079"/>
      <c r="BH554" s="1079"/>
      <c r="BI554" s="1078" t="s">
        <v>4785</v>
      </c>
      <c r="BJ554" s="1079" t="s">
        <v>4785</v>
      </c>
      <c r="BK554" s="1079" t="s">
        <v>4785</v>
      </c>
      <c r="BL554" s="1079" t="s">
        <v>4785</v>
      </c>
      <c r="BM554" s="1079" t="s">
        <v>4785</v>
      </c>
      <c r="BN554" s="1078"/>
      <c r="BO554" s="1079"/>
      <c r="BP554" s="1079"/>
      <c r="BQ554" s="1079"/>
      <c r="BR554" s="1079"/>
      <c r="BS554" s="1118"/>
      <c r="BT554" s="1079"/>
      <c r="BU554" s="1079"/>
      <c r="BV554" s="1079"/>
      <c r="BW554" s="1119"/>
      <c r="BX554" s="1118"/>
      <c r="BY554" s="1079"/>
      <c r="BZ554" s="1079"/>
      <c r="CA554" s="1079"/>
      <c r="CB554" s="1119"/>
      <c r="CC554" s="1120"/>
      <c r="CD554" s="1121" t="s">
        <v>961</v>
      </c>
      <c r="CE554" s="1122" t="s">
        <v>961</v>
      </c>
      <c r="CF554" s="1122" t="s">
        <v>961</v>
      </c>
      <c r="CG554" s="1122" t="s">
        <v>961</v>
      </c>
      <c r="CH554" s="1123" t="s">
        <v>961</v>
      </c>
      <c r="CI554" s="1078" t="s">
        <v>1854</v>
      </c>
      <c r="CJ554" s="1079" t="s">
        <v>1854</v>
      </c>
      <c r="CK554" s="1079" t="s">
        <v>1854</v>
      </c>
      <c r="CL554" s="1079" t="s">
        <v>1854</v>
      </c>
      <c r="CM554" s="1120" t="s">
        <v>1854</v>
      </c>
      <c r="CN554" s="1078" t="s">
        <v>1854</v>
      </c>
      <c r="CO554" s="1079" t="s">
        <v>1854</v>
      </c>
      <c r="CP554" s="1079" t="s">
        <v>1854</v>
      </c>
      <c r="CQ554" s="1079" t="s">
        <v>1854</v>
      </c>
      <c r="CR554" s="1120" t="s">
        <v>1854</v>
      </c>
      <c r="CS554" s="1078" t="s">
        <v>1854</v>
      </c>
      <c r="CT554" s="1079" t="s">
        <v>1854</v>
      </c>
      <c r="CU554" s="1079" t="s">
        <v>1854</v>
      </c>
      <c r="CV554" s="1079" t="s">
        <v>1854</v>
      </c>
      <c r="CW554" s="1120" t="s">
        <v>1854</v>
      </c>
      <c r="CX554" s="1078" t="s">
        <v>1854</v>
      </c>
      <c r="CY554" s="1079" t="s">
        <v>1854</v>
      </c>
      <c r="CZ554" s="1079" t="s">
        <v>1854</v>
      </c>
      <c r="DA554" s="1079" t="s">
        <v>1854</v>
      </c>
      <c r="DB554" s="1120" t="s">
        <v>1854</v>
      </c>
      <c r="DC554" s="1079" t="s">
        <v>1854</v>
      </c>
      <c r="DD554" s="1079" t="s">
        <v>1854</v>
      </c>
      <c r="DE554" s="1079" t="s">
        <v>1854</v>
      </c>
      <c r="DF554" s="1079" t="s">
        <v>1854</v>
      </c>
      <c r="DG554" s="1120" t="s">
        <v>1854</v>
      </c>
      <c r="DH554" s="1078" t="s">
        <v>1854</v>
      </c>
      <c r="DI554" s="1079" t="s">
        <v>1854</v>
      </c>
      <c r="DJ554" s="1079" t="s">
        <v>1854</v>
      </c>
      <c r="DK554" s="1079" t="s">
        <v>1854</v>
      </c>
      <c r="DL554" s="1120" t="s">
        <v>1854</v>
      </c>
      <c r="DM554" s="1124" t="s">
        <v>1854</v>
      </c>
      <c r="DN554" s="1125" t="s">
        <v>1854</v>
      </c>
      <c r="DO554" s="1125" t="s">
        <v>1854</v>
      </c>
      <c r="DP554" s="1126" t="s">
        <v>1854</v>
      </c>
      <c r="DQ554" s="1125" t="s">
        <v>1854</v>
      </c>
      <c r="DR554" s="1125" t="s">
        <v>1854</v>
      </c>
      <c r="DS554" s="1125" t="s">
        <v>1854</v>
      </c>
      <c r="DT554" s="1126" t="s">
        <v>1854</v>
      </c>
      <c r="DU554" s="1122" t="s">
        <v>1854</v>
      </c>
      <c r="DV554" s="1127">
        <v>1</v>
      </c>
      <c r="DW554" s="1128" t="s">
        <v>1854</v>
      </c>
    </row>
    <row r="555" spans="1:127" s="399" customFormat="1" ht="15.75" customHeight="1">
      <c r="A555" s="1100" t="s">
        <v>981</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4172</v>
      </c>
      <c r="V555" s="1102" t="s">
        <v>4166</v>
      </c>
      <c r="W555" s="1102" t="s">
        <v>1801</v>
      </c>
      <c r="X555" s="1103" t="s">
        <v>4173</v>
      </c>
      <c r="Y555" s="1104" t="s">
        <v>2095</v>
      </c>
      <c r="Z555" s="1105" t="s">
        <v>4174</v>
      </c>
      <c r="AA555" s="1106">
        <v>4.3999999999999997E-2</v>
      </c>
      <c r="AB555" s="1107">
        <v>0.34200000000000003</v>
      </c>
      <c r="AC555" s="1107">
        <v>0.48399999999999999</v>
      </c>
      <c r="AD555" s="1107">
        <v>4.4999999999999998E-2</v>
      </c>
      <c r="AE555" s="1107">
        <v>8.5000000000000006E-2</v>
      </c>
      <c r="AF555" s="1107" t="s">
        <v>1854</v>
      </c>
      <c r="AG555" s="1107" t="s">
        <v>1854</v>
      </c>
      <c r="AH555" s="1107" t="s">
        <v>1854</v>
      </c>
      <c r="AI555" s="1108">
        <f t="shared" si="8"/>
        <v>1</v>
      </c>
      <c r="AJ555" s="1109" t="s">
        <v>963</v>
      </c>
      <c r="AK555" s="1109" t="s">
        <v>1854</v>
      </c>
      <c r="AL555" s="1109" t="s">
        <v>1854</v>
      </c>
      <c r="AM555" s="1110" t="s">
        <v>1859</v>
      </c>
      <c r="AN555" s="1021" t="s">
        <v>1039</v>
      </c>
      <c r="AO555" s="1021" t="s">
        <v>1942</v>
      </c>
      <c r="AP555" s="1278">
        <v>2</v>
      </c>
      <c r="AQ555" s="1079" t="s">
        <v>966</v>
      </c>
      <c r="AR555" s="1112" t="s">
        <v>1854</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981</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4175</v>
      </c>
      <c r="V556" s="1102" t="s">
        <v>4166</v>
      </c>
      <c r="W556" s="1102" t="s">
        <v>1801</v>
      </c>
      <c r="X556" s="1103" t="s">
        <v>4176</v>
      </c>
      <c r="Y556" s="1104" t="s">
        <v>4177</v>
      </c>
      <c r="Z556" s="1105" t="s">
        <v>4178</v>
      </c>
      <c r="AA556" s="1106" t="s">
        <v>1854</v>
      </c>
      <c r="AB556" s="1107" t="s">
        <v>1854</v>
      </c>
      <c r="AC556" s="1107" t="s">
        <v>1854</v>
      </c>
      <c r="AD556" s="1107" t="s">
        <v>1854</v>
      </c>
      <c r="AE556" s="1107" t="s">
        <v>1854</v>
      </c>
      <c r="AF556" s="1107">
        <v>1</v>
      </c>
      <c r="AG556" s="1107" t="s">
        <v>1854</v>
      </c>
      <c r="AH556" s="1107" t="s">
        <v>1854</v>
      </c>
      <c r="AI556" s="1108">
        <f t="shared" si="8"/>
        <v>1</v>
      </c>
      <c r="AJ556" s="1109" t="s">
        <v>986</v>
      </c>
      <c r="AK556" s="1109" t="s">
        <v>964</v>
      </c>
      <c r="AL556" s="1109" t="s">
        <v>965</v>
      </c>
      <c r="AM556" s="1110" t="s">
        <v>1859</v>
      </c>
      <c r="AN556" s="1021" t="s">
        <v>1039</v>
      </c>
      <c r="AO556" s="1021" t="s">
        <v>4179</v>
      </c>
      <c r="AP556" s="1278">
        <v>1</v>
      </c>
      <c r="AQ556" s="1079" t="s">
        <v>966</v>
      </c>
      <c r="AR556" s="1112" t="s">
        <v>1854</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981</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4180</v>
      </c>
      <c r="V557" s="1102" t="s">
        <v>1854</v>
      </c>
      <c r="W557" s="1102" t="s">
        <v>1854</v>
      </c>
      <c r="X557" s="1103" t="s">
        <v>4181</v>
      </c>
      <c r="Y557" s="1104" t="s">
        <v>659</v>
      </c>
      <c r="Z557" s="1105" t="s">
        <v>1854</v>
      </c>
      <c r="AA557" s="1106" t="s">
        <v>1854</v>
      </c>
      <c r="AB557" s="1107" t="s">
        <v>1854</v>
      </c>
      <c r="AC557" s="1107" t="s">
        <v>1854</v>
      </c>
      <c r="AD557" s="1107" t="s">
        <v>1854</v>
      </c>
      <c r="AE557" s="1107" t="s">
        <v>1854</v>
      </c>
      <c r="AF557" s="1107" t="s">
        <v>1854</v>
      </c>
      <c r="AG557" s="1107" t="s">
        <v>1854</v>
      </c>
      <c r="AH557" s="1107" t="s">
        <v>1854</v>
      </c>
      <c r="AI557" s="1108">
        <f t="shared" si="8"/>
        <v>0</v>
      </c>
      <c r="AJ557" s="1109" t="s">
        <v>963</v>
      </c>
      <c r="AK557" s="1109" t="s">
        <v>1854</v>
      </c>
      <c r="AL557" s="1109" t="s">
        <v>1854</v>
      </c>
      <c r="AM557" s="1110" t="s">
        <v>1854</v>
      </c>
      <c r="AN557" s="1021" t="s">
        <v>269</v>
      </c>
      <c r="AO557" s="1021" t="s">
        <v>4707</v>
      </c>
      <c r="AP557" s="1311">
        <v>1</v>
      </c>
      <c r="AQ557" s="1079" t="s">
        <v>1854</v>
      </c>
      <c r="AR557" s="1112" t="s">
        <v>659</v>
      </c>
      <c r="AS557" s="1113"/>
      <c r="AT557" s="1103"/>
      <c r="AU557" s="1103"/>
      <c r="AV557" s="1103"/>
      <c r="AW557" s="1114"/>
      <c r="AX557" s="1115"/>
      <c r="AY557" s="1078"/>
      <c r="AZ557" s="1079"/>
      <c r="BA557" s="1079"/>
      <c r="BB557" s="1079"/>
      <c r="BC557" s="1079"/>
      <c r="BD557" s="1079"/>
      <c r="BE557" s="1079"/>
      <c r="BF557" s="1079"/>
      <c r="BG557" s="1079"/>
      <c r="BH557" s="1079"/>
      <c r="BI557" s="1078" t="s">
        <v>4786</v>
      </c>
      <c r="BJ557" s="1079" t="s">
        <v>4753</v>
      </c>
      <c r="BK557" s="1079" t="s">
        <v>4711</v>
      </c>
      <c r="BL557" s="1079" t="s">
        <v>4781</v>
      </c>
      <c r="BM557" s="1079" t="s">
        <v>4730</v>
      </c>
      <c r="BN557" s="1078"/>
      <c r="BO557" s="1079"/>
      <c r="BP557" s="1079"/>
      <c r="BQ557" s="1079"/>
      <c r="BR557" s="1079"/>
      <c r="BS557" s="1118"/>
      <c r="BT557" s="1079"/>
      <c r="BU557" s="1079"/>
      <c r="BV557" s="1079"/>
      <c r="BW557" s="1119"/>
      <c r="BX557" s="1118"/>
      <c r="BY557" s="1079"/>
      <c r="BZ557" s="1079"/>
      <c r="CA557" s="1079"/>
      <c r="CB557" s="1119"/>
      <c r="CC557" s="1120"/>
      <c r="CD557" s="1121" t="s">
        <v>1854</v>
      </c>
      <c r="CE557" s="1122" t="s">
        <v>1854</v>
      </c>
      <c r="CF557" s="1122" t="s">
        <v>1854</v>
      </c>
      <c r="CG557" s="1122" t="s">
        <v>1854</v>
      </c>
      <c r="CH557" s="1123" t="s">
        <v>1854</v>
      </c>
      <c r="CI557" s="1078" t="s">
        <v>1854</v>
      </c>
      <c r="CJ557" s="1079" t="s">
        <v>1854</v>
      </c>
      <c r="CK557" s="1079" t="s">
        <v>1854</v>
      </c>
      <c r="CL557" s="1079" t="s">
        <v>1854</v>
      </c>
      <c r="CM557" s="1120" t="s">
        <v>1854</v>
      </c>
      <c r="CN557" s="1078" t="s">
        <v>1854</v>
      </c>
      <c r="CO557" s="1079" t="s">
        <v>1854</v>
      </c>
      <c r="CP557" s="1079" t="s">
        <v>1854</v>
      </c>
      <c r="CQ557" s="1079" t="s">
        <v>1854</v>
      </c>
      <c r="CR557" s="1120" t="s">
        <v>1854</v>
      </c>
      <c r="CS557" s="1078" t="s">
        <v>1854</v>
      </c>
      <c r="CT557" s="1079" t="s">
        <v>1854</v>
      </c>
      <c r="CU557" s="1079" t="s">
        <v>1854</v>
      </c>
      <c r="CV557" s="1079" t="s">
        <v>1854</v>
      </c>
      <c r="CW557" s="1120" t="s">
        <v>1854</v>
      </c>
      <c r="CX557" s="1078" t="s">
        <v>1854</v>
      </c>
      <c r="CY557" s="1079" t="s">
        <v>1854</v>
      </c>
      <c r="CZ557" s="1079" t="s">
        <v>1854</v>
      </c>
      <c r="DA557" s="1079" t="s">
        <v>1854</v>
      </c>
      <c r="DB557" s="1120" t="s">
        <v>1854</v>
      </c>
      <c r="DC557" s="1079" t="s">
        <v>1854</v>
      </c>
      <c r="DD557" s="1079" t="s">
        <v>1854</v>
      </c>
      <c r="DE557" s="1079" t="s">
        <v>1854</v>
      </c>
      <c r="DF557" s="1079" t="s">
        <v>1854</v>
      </c>
      <c r="DG557" s="1120" t="s">
        <v>1854</v>
      </c>
      <c r="DH557" s="1078" t="s">
        <v>1854</v>
      </c>
      <c r="DI557" s="1079" t="s">
        <v>1854</v>
      </c>
      <c r="DJ557" s="1079" t="s">
        <v>1854</v>
      </c>
      <c r="DK557" s="1079" t="s">
        <v>1854</v>
      </c>
      <c r="DL557" s="1120" t="s">
        <v>1854</v>
      </c>
      <c r="DM557" s="1124" t="s">
        <v>1854</v>
      </c>
      <c r="DN557" s="1125" t="s">
        <v>1854</v>
      </c>
      <c r="DO557" s="1125" t="s">
        <v>1854</v>
      </c>
      <c r="DP557" s="1126" t="s">
        <v>1854</v>
      </c>
      <c r="DQ557" s="1125" t="s">
        <v>1854</v>
      </c>
      <c r="DR557" s="1125" t="s">
        <v>1854</v>
      </c>
      <c r="DS557" s="1125" t="s">
        <v>1854</v>
      </c>
      <c r="DT557" s="1126" t="s">
        <v>1854</v>
      </c>
      <c r="DU557" s="1122" t="s">
        <v>1854</v>
      </c>
      <c r="DV557" s="1127">
        <v>1</v>
      </c>
      <c r="DW557" s="1128" t="s">
        <v>1854</v>
      </c>
    </row>
    <row r="558" spans="1:127" s="399" customFormat="1" ht="15.75" customHeight="1">
      <c r="A558" s="1100" t="s">
        <v>981</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4182</v>
      </c>
      <c r="V558" s="1102" t="s">
        <v>4166</v>
      </c>
      <c r="W558" s="1102" t="s">
        <v>1819</v>
      </c>
      <c r="X558" s="1103" t="s">
        <v>4183</v>
      </c>
      <c r="Y558" s="1104" t="s">
        <v>4184</v>
      </c>
      <c r="Z558" s="1105" t="s">
        <v>4185</v>
      </c>
      <c r="AA558" s="1106" t="s">
        <v>1854</v>
      </c>
      <c r="AB558" s="1107" t="s">
        <v>1854</v>
      </c>
      <c r="AC558" s="1107" t="s">
        <v>1854</v>
      </c>
      <c r="AD558" s="1107" t="s">
        <v>1854</v>
      </c>
      <c r="AE558" s="1107">
        <v>1</v>
      </c>
      <c r="AF558" s="1107" t="s">
        <v>1854</v>
      </c>
      <c r="AG558" s="1107" t="s">
        <v>1854</v>
      </c>
      <c r="AH558" s="1107" t="s">
        <v>1854</v>
      </c>
      <c r="AI558" s="1108">
        <f t="shared" si="8"/>
        <v>1</v>
      </c>
      <c r="AJ558" s="1109" t="s">
        <v>963</v>
      </c>
      <c r="AK558" s="1109" t="s">
        <v>1854</v>
      </c>
      <c r="AL558" s="1109" t="s">
        <v>1854</v>
      </c>
      <c r="AM558" s="1110" t="s">
        <v>2219</v>
      </c>
      <c r="AN558" s="1021" t="s">
        <v>990</v>
      </c>
      <c r="AO558" s="1021" t="s">
        <v>1854</v>
      </c>
      <c r="AP558" s="1278">
        <v>0</v>
      </c>
      <c r="AQ558" s="1079" t="s">
        <v>966</v>
      </c>
      <c r="AR558" s="1112" t="s">
        <v>1854</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981</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4186</v>
      </c>
      <c r="V559" s="1102" t="s">
        <v>4187</v>
      </c>
      <c r="W559" s="1102" t="s">
        <v>1801</v>
      </c>
      <c r="X559" s="1103" t="s">
        <v>4188</v>
      </c>
      <c r="Y559" s="1104" t="s">
        <v>687</v>
      </c>
      <c r="Z559" s="1105" t="s">
        <v>4189</v>
      </c>
      <c r="AA559" s="1106" t="s">
        <v>1854</v>
      </c>
      <c r="AB559" s="1107" t="s">
        <v>1854</v>
      </c>
      <c r="AC559" s="1107">
        <v>1</v>
      </c>
      <c r="AD559" s="1107" t="s">
        <v>1854</v>
      </c>
      <c r="AE559" s="1107" t="s">
        <v>1854</v>
      </c>
      <c r="AF559" s="1107" t="s">
        <v>1854</v>
      </c>
      <c r="AG559" s="1107" t="s">
        <v>1854</v>
      </c>
      <c r="AH559" s="1107" t="s">
        <v>1854</v>
      </c>
      <c r="AI559" s="1108">
        <f t="shared" si="8"/>
        <v>1</v>
      </c>
      <c r="AJ559" s="1109" t="s">
        <v>986</v>
      </c>
      <c r="AK559" s="1109" t="s">
        <v>964</v>
      </c>
      <c r="AL559" s="1109" t="s">
        <v>965</v>
      </c>
      <c r="AM559" s="1110" t="s">
        <v>1971</v>
      </c>
      <c r="AN559" s="1021" t="s">
        <v>2090</v>
      </c>
      <c r="AO559" s="1021" t="s">
        <v>4405</v>
      </c>
      <c r="AP559" s="1311">
        <v>2</v>
      </c>
      <c r="AQ559" s="1079" t="s">
        <v>977</v>
      </c>
      <c r="AR559" s="1112" t="s">
        <v>687</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961</v>
      </c>
      <c r="CE559" s="1122" t="s">
        <v>961</v>
      </c>
      <c r="CF559" s="1122" t="s">
        <v>961</v>
      </c>
      <c r="CG559" s="1122" t="s">
        <v>961</v>
      </c>
      <c r="CH559" s="1123" t="s">
        <v>961</v>
      </c>
      <c r="CI559" s="1078" t="s">
        <v>1854</v>
      </c>
      <c r="CJ559" s="1079" t="s">
        <v>1854</v>
      </c>
      <c r="CK559" s="1079" t="s">
        <v>1854</v>
      </c>
      <c r="CL559" s="1079" t="s">
        <v>1854</v>
      </c>
      <c r="CM559" s="1120" t="s">
        <v>1854</v>
      </c>
      <c r="CN559" s="1078">
        <v>3.35</v>
      </c>
      <c r="CO559" s="1079">
        <v>3.35</v>
      </c>
      <c r="CP559" s="1079">
        <v>3.35</v>
      </c>
      <c r="CQ559" s="1079">
        <v>3.35</v>
      </c>
      <c r="CR559" s="1120">
        <v>3.35</v>
      </c>
      <c r="CS559" s="1078" t="s">
        <v>1854</v>
      </c>
      <c r="CT559" s="1079" t="s">
        <v>1854</v>
      </c>
      <c r="CU559" s="1079" t="s">
        <v>1854</v>
      </c>
      <c r="CV559" s="1079" t="s">
        <v>1854</v>
      </c>
      <c r="CW559" s="1120" t="s">
        <v>1854</v>
      </c>
      <c r="CX559" s="1078" t="s">
        <v>1854</v>
      </c>
      <c r="CY559" s="1079" t="s">
        <v>1854</v>
      </c>
      <c r="CZ559" s="1079" t="s">
        <v>1854</v>
      </c>
      <c r="DA559" s="1079" t="s">
        <v>1854</v>
      </c>
      <c r="DB559" s="1120" t="s">
        <v>1854</v>
      </c>
      <c r="DC559" s="1079">
        <v>1.21</v>
      </c>
      <c r="DD559" s="1079">
        <v>1.17</v>
      </c>
      <c r="DE559" s="1079">
        <v>1.1100000000000001</v>
      </c>
      <c r="DF559" s="1079">
        <v>0.95</v>
      </c>
      <c r="DG559" s="1120">
        <v>0.87</v>
      </c>
      <c r="DH559" s="1078" t="s">
        <v>1854</v>
      </c>
      <c r="DI559" s="1079" t="s">
        <v>1854</v>
      </c>
      <c r="DJ559" s="1079" t="s">
        <v>1854</v>
      </c>
      <c r="DK559" s="1079" t="s">
        <v>1854</v>
      </c>
      <c r="DL559" s="1120" t="s">
        <v>1854</v>
      </c>
      <c r="DM559" s="1124">
        <v>-4.2729999999999997</v>
      </c>
      <c r="DN559" s="1125" t="s">
        <v>1854</v>
      </c>
      <c r="DO559" s="1125" t="s">
        <v>1854</v>
      </c>
      <c r="DP559" s="1126" t="s">
        <v>1854</v>
      </c>
      <c r="DQ559" s="1125">
        <v>4.2729999999999997</v>
      </c>
      <c r="DR559" s="1125" t="s">
        <v>1854</v>
      </c>
      <c r="DS559" s="1125" t="s">
        <v>1854</v>
      </c>
      <c r="DT559" s="1126" t="s">
        <v>1854</v>
      </c>
      <c r="DU559" s="1122" t="s">
        <v>1854</v>
      </c>
      <c r="DV559" s="1127">
        <v>1</v>
      </c>
      <c r="DW559" s="1128" t="s">
        <v>1854</v>
      </c>
    </row>
    <row r="560" spans="1:127" s="399" customFormat="1" ht="15.75" customHeight="1">
      <c r="A560" s="1100" t="s">
        <v>981</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4190</v>
      </c>
      <c r="V560" s="1102" t="s">
        <v>4187</v>
      </c>
      <c r="W560" s="1102" t="s">
        <v>1819</v>
      </c>
      <c r="X560" s="1103" t="s">
        <v>4191</v>
      </c>
      <c r="Y560" s="1104" t="s">
        <v>4192</v>
      </c>
      <c r="Z560" s="1105" t="s">
        <v>4193</v>
      </c>
      <c r="AA560" s="1106" t="s">
        <v>1854</v>
      </c>
      <c r="AB560" s="1107" t="s">
        <v>1854</v>
      </c>
      <c r="AC560" s="1107">
        <v>1</v>
      </c>
      <c r="AD560" s="1107" t="s">
        <v>1854</v>
      </c>
      <c r="AE560" s="1107" t="s">
        <v>1854</v>
      </c>
      <c r="AF560" s="1107" t="s">
        <v>1854</v>
      </c>
      <c r="AG560" s="1107" t="s">
        <v>1854</v>
      </c>
      <c r="AH560" s="1107" t="s">
        <v>1854</v>
      </c>
      <c r="AI560" s="1108">
        <f t="shared" si="8"/>
        <v>1</v>
      </c>
      <c r="AJ560" s="1109" t="s">
        <v>986</v>
      </c>
      <c r="AK560" s="1109" t="s">
        <v>964</v>
      </c>
      <c r="AL560" s="1109" t="s">
        <v>965</v>
      </c>
      <c r="AM560" s="1110" t="s">
        <v>1971</v>
      </c>
      <c r="AN560" s="1021" t="s">
        <v>2090</v>
      </c>
      <c r="AO560" s="1021" t="s">
        <v>4405</v>
      </c>
      <c r="AP560" s="1311">
        <v>2</v>
      </c>
      <c r="AQ560" s="1079" t="s">
        <v>977</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981</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4194</v>
      </c>
      <c r="V561" s="1102" t="s">
        <v>4187</v>
      </c>
      <c r="W561" s="1102" t="s">
        <v>1819</v>
      </c>
      <c r="X561" s="1103" t="s">
        <v>4195</v>
      </c>
      <c r="Y561" s="1104" t="s">
        <v>698</v>
      </c>
      <c r="Z561" s="1105" t="s">
        <v>4196</v>
      </c>
      <c r="AA561" s="1106" t="s">
        <v>1854</v>
      </c>
      <c r="AB561" s="1107" t="s">
        <v>1854</v>
      </c>
      <c r="AC561" s="1107">
        <v>1</v>
      </c>
      <c r="AD561" s="1107" t="s">
        <v>1854</v>
      </c>
      <c r="AE561" s="1107" t="s">
        <v>1854</v>
      </c>
      <c r="AF561" s="1107" t="s">
        <v>1854</v>
      </c>
      <c r="AG561" s="1107" t="s">
        <v>1854</v>
      </c>
      <c r="AH561" s="1107" t="s">
        <v>1854</v>
      </c>
      <c r="AI561" s="1108">
        <f t="shared" si="8"/>
        <v>1</v>
      </c>
      <c r="AJ561" s="1109" t="s">
        <v>983</v>
      </c>
      <c r="AK561" s="1109" t="s">
        <v>964</v>
      </c>
      <c r="AL561" s="1109" t="s">
        <v>965</v>
      </c>
      <c r="AM561" s="1110" t="s">
        <v>1832</v>
      </c>
      <c r="AN561" s="1021" t="s">
        <v>2090</v>
      </c>
      <c r="AO561" s="1021" t="s">
        <v>4715</v>
      </c>
      <c r="AP561" s="1311">
        <v>2</v>
      </c>
      <c r="AQ561" s="1079" t="s">
        <v>977</v>
      </c>
      <c r="AR561" s="1112" t="s">
        <v>698</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961</v>
      </c>
      <c r="CE561" s="1122" t="s">
        <v>961</v>
      </c>
      <c r="CF561" s="1122" t="s">
        <v>961</v>
      </c>
      <c r="CG561" s="1122" t="s">
        <v>961</v>
      </c>
      <c r="CH561" s="1123" t="s">
        <v>961</v>
      </c>
      <c r="CI561" s="1078" t="s">
        <v>1854</v>
      </c>
      <c r="CJ561" s="1079" t="s">
        <v>1854</v>
      </c>
      <c r="CK561" s="1079" t="s">
        <v>1854</v>
      </c>
      <c r="CL561" s="1079" t="s">
        <v>1854</v>
      </c>
      <c r="CM561" s="1120" t="s">
        <v>1854</v>
      </c>
      <c r="CN561" s="1078">
        <v>10.8</v>
      </c>
      <c r="CO561" s="1079">
        <v>10.8</v>
      </c>
      <c r="CP561" s="1079">
        <v>10.8</v>
      </c>
      <c r="CQ561" s="1079">
        <v>10.8</v>
      </c>
      <c r="CR561" s="1120">
        <v>10.8</v>
      </c>
      <c r="CS561" s="1078" t="s">
        <v>1854</v>
      </c>
      <c r="CT561" s="1079" t="s">
        <v>1854</v>
      </c>
      <c r="CU561" s="1079" t="s">
        <v>1854</v>
      </c>
      <c r="CV561" s="1079" t="s">
        <v>1854</v>
      </c>
      <c r="CW561" s="1120" t="s">
        <v>1854</v>
      </c>
      <c r="CX561" s="1078" t="s">
        <v>1854</v>
      </c>
      <c r="CY561" s="1079" t="s">
        <v>1854</v>
      </c>
      <c r="CZ561" s="1079" t="s">
        <v>1854</v>
      </c>
      <c r="DA561" s="1079" t="s">
        <v>1854</v>
      </c>
      <c r="DB561" s="1120" t="s">
        <v>1854</v>
      </c>
      <c r="DC561" s="1079" t="s">
        <v>1854</v>
      </c>
      <c r="DD561" s="1079" t="s">
        <v>1854</v>
      </c>
      <c r="DE561" s="1079" t="s">
        <v>1854</v>
      </c>
      <c r="DF561" s="1079" t="s">
        <v>1854</v>
      </c>
      <c r="DG561" s="1120" t="s">
        <v>1854</v>
      </c>
      <c r="DH561" s="1078" t="s">
        <v>1854</v>
      </c>
      <c r="DI561" s="1079" t="s">
        <v>1854</v>
      </c>
      <c r="DJ561" s="1079" t="s">
        <v>1854</v>
      </c>
      <c r="DK561" s="1079" t="s">
        <v>1854</v>
      </c>
      <c r="DL561" s="1120" t="s">
        <v>1854</v>
      </c>
      <c r="DM561" s="1124">
        <v>-0.14000000000000001</v>
      </c>
      <c r="DN561" s="1125" t="s">
        <v>1854</v>
      </c>
      <c r="DO561" s="1125" t="s">
        <v>1854</v>
      </c>
      <c r="DP561" s="1126" t="s">
        <v>1854</v>
      </c>
      <c r="DQ561" s="1125" t="s">
        <v>1854</v>
      </c>
      <c r="DR561" s="1125" t="s">
        <v>1854</v>
      </c>
      <c r="DS561" s="1125" t="s">
        <v>1854</v>
      </c>
      <c r="DT561" s="1126" t="s">
        <v>1854</v>
      </c>
      <c r="DU561" s="1122" t="s">
        <v>1854</v>
      </c>
      <c r="DV561" s="1127">
        <v>1</v>
      </c>
      <c r="DW561" s="1128" t="s">
        <v>1854</v>
      </c>
    </row>
    <row r="562" spans="1:127" s="399" customFormat="1" ht="15.75" customHeight="1">
      <c r="A562" s="1100" t="s">
        <v>981</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4198</v>
      </c>
      <c r="V562" s="1102" t="s">
        <v>4187</v>
      </c>
      <c r="W562" s="1102" t="s">
        <v>1819</v>
      </c>
      <c r="X562" s="1103" t="s">
        <v>4199</v>
      </c>
      <c r="Y562" s="1104" t="s">
        <v>4200</v>
      </c>
      <c r="Z562" s="1105" t="s">
        <v>4201</v>
      </c>
      <c r="AA562" s="1106" t="s">
        <v>1854</v>
      </c>
      <c r="AB562" s="1107">
        <v>0.375</v>
      </c>
      <c r="AC562" s="1107">
        <v>0.53200000000000003</v>
      </c>
      <c r="AD562" s="1107" t="s">
        <v>1854</v>
      </c>
      <c r="AE562" s="1107">
        <v>9.2999999999999999E-2</v>
      </c>
      <c r="AF562" s="1107" t="s">
        <v>1854</v>
      </c>
      <c r="AG562" s="1107" t="s">
        <v>1854</v>
      </c>
      <c r="AH562" s="1107" t="s">
        <v>1854</v>
      </c>
      <c r="AI562" s="1108">
        <f t="shared" si="8"/>
        <v>1</v>
      </c>
      <c r="AJ562" s="1109" t="s">
        <v>986</v>
      </c>
      <c r="AK562" s="1109" t="s">
        <v>964</v>
      </c>
      <c r="AL562" s="1109" t="s">
        <v>965</v>
      </c>
      <c r="AM562" s="1110" t="s">
        <v>3587</v>
      </c>
      <c r="AN562" s="1021" t="s">
        <v>990</v>
      </c>
      <c r="AO562" s="1021" t="s">
        <v>4202</v>
      </c>
      <c r="AP562" s="1278">
        <v>1</v>
      </c>
      <c r="AQ562" s="1079" t="s">
        <v>977</v>
      </c>
      <c r="AR562" s="1112" t="s">
        <v>1854</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981</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4203</v>
      </c>
      <c r="V563" s="1102" t="s">
        <v>4187</v>
      </c>
      <c r="W563" s="1102" t="s">
        <v>1801</v>
      </c>
      <c r="X563" s="1103" t="s">
        <v>4204</v>
      </c>
      <c r="Y563" s="1104" t="s">
        <v>4205</v>
      </c>
      <c r="Z563" s="1105" t="s">
        <v>4206</v>
      </c>
      <c r="AA563" s="1106" t="s">
        <v>1854</v>
      </c>
      <c r="AB563" s="1107">
        <v>1</v>
      </c>
      <c r="AC563" s="1107" t="s">
        <v>1854</v>
      </c>
      <c r="AD563" s="1107" t="s">
        <v>1854</v>
      </c>
      <c r="AE563" s="1107" t="s">
        <v>1854</v>
      </c>
      <c r="AF563" s="1107" t="s">
        <v>1854</v>
      </c>
      <c r="AG563" s="1107" t="s">
        <v>1854</v>
      </c>
      <c r="AH563" s="1107" t="s">
        <v>1854</v>
      </c>
      <c r="AI563" s="1108">
        <f t="shared" si="8"/>
        <v>1</v>
      </c>
      <c r="AJ563" s="1109" t="s">
        <v>963</v>
      </c>
      <c r="AK563" s="1109" t="s">
        <v>1854</v>
      </c>
      <c r="AL563" s="1109" t="s">
        <v>1854</v>
      </c>
      <c r="AM563" s="1110" t="s">
        <v>1804</v>
      </c>
      <c r="AN563" s="1021" t="s">
        <v>990</v>
      </c>
      <c r="AO563" s="1021" t="s">
        <v>2752</v>
      </c>
      <c r="AP563" s="1278">
        <v>0</v>
      </c>
      <c r="AQ563" s="1079" t="s">
        <v>977</v>
      </c>
      <c r="AR563" s="1112" t="s">
        <v>1854</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981</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4207</v>
      </c>
      <c r="V564" s="1102" t="s">
        <v>4187</v>
      </c>
      <c r="W564" s="1102" t="s">
        <v>1801</v>
      </c>
      <c r="X564" s="1103" t="s">
        <v>4208</v>
      </c>
      <c r="Y564" s="1104" t="s">
        <v>4209</v>
      </c>
      <c r="Z564" s="1105" t="s">
        <v>4210</v>
      </c>
      <c r="AA564" s="1106" t="s">
        <v>1854</v>
      </c>
      <c r="AB564" s="1107" t="s">
        <v>1854</v>
      </c>
      <c r="AC564" s="1107">
        <v>1</v>
      </c>
      <c r="AD564" s="1107" t="s">
        <v>1854</v>
      </c>
      <c r="AE564" s="1107" t="s">
        <v>1854</v>
      </c>
      <c r="AF564" s="1107" t="s">
        <v>1854</v>
      </c>
      <c r="AG564" s="1107" t="s">
        <v>1854</v>
      </c>
      <c r="AH564" s="1107" t="s">
        <v>1854</v>
      </c>
      <c r="AI564" s="1108">
        <f t="shared" si="8"/>
        <v>1</v>
      </c>
      <c r="AJ564" s="1109" t="s">
        <v>963</v>
      </c>
      <c r="AK564" s="1109" t="s">
        <v>1854</v>
      </c>
      <c r="AL564" s="1109" t="s">
        <v>1854</v>
      </c>
      <c r="AM564" s="1110" t="s">
        <v>1971</v>
      </c>
      <c r="AN564" s="1021" t="s">
        <v>990</v>
      </c>
      <c r="AO564" s="1021" t="s">
        <v>1854</v>
      </c>
      <c r="AP564" s="1278">
        <v>0</v>
      </c>
      <c r="AQ564" s="1079" t="s">
        <v>977</v>
      </c>
      <c r="AR564" s="1112" t="s">
        <v>1854</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981</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4211</v>
      </c>
      <c r="V565" s="1102" t="s">
        <v>4212</v>
      </c>
      <c r="W565" s="1102" t="s">
        <v>1808</v>
      </c>
      <c r="X565" s="1103" t="s">
        <v>4213</v>
      </c>
      <c r="Y565" s="1104" t="s">
        <v>4214</v>
      </c>
      <c r="Z565" s="1105" t="s">
        <v>4215</v>
      </c>
      <c r="AA565" s="1106" t="s">
        <v>1854</v>
      </c>
      <c r="AB565" s="1107" t="s">
        <v>1854</v>
      </c>
      <c r="AC565" s="1107" t="s">
        <v>1854</v>
      </c>
      <c r="AD565" s="1107" t="s">
        <v>1854</v>
      </c>
      <c r="AE565" s="1107">
        <v>1</v>
      </c>
      <c r="AF565" s="1107" t="s">
        <v>1854</v>
      </c>
      <c r="AG565" s="1107" t="s">
        <v>1854</v>
      </c>
      <c r="AH565" s="1107" t="s">
        <v>1854</v>
      </c>
      <c r="AI565" s="1108">
        <f t="shared" si="8"/>
        <v>1</v>
      </c>
      <c r="AJ565" s="1109" t="s">
        <v>963</v>
      </c>
      <c r="AK565" s="1109" t="s">
        <v>1854</v>
      </c>
      <c r="AL565" s="1109" t="s">
        <v>1854</v>
      </c>
      <c r="AM565" s="1110" t="s">
        <v>2030</v>
      </c>
      <c r="AN565" s="1021" t="s">
        <v>269</v>
      </c>
      <c r="AO565" s="1021" t="s">
        <v>1854</v>
      </c>
      <c r="AP565" s="1278">
        <v>1</v>
      </c>
      <c r="AQ565" s="1079" t="s">
        <v>977</v>
      </c>
      <c r="AR565" s="1112" t="s">
        <v>1854</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981</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4217</v>
      </c>
      <c r="V566" s="1102" t="s">
        <v>4212</v>
      </c>
      <c r="W566" s="1102" t="s">
        <v>1801</v>
      </c>
      <c r="X566" s="1103" t="s">
        <v>4218</v>
      </c>
      <c r="Y566" s="1104" t="s">
        <v>4219</v>
      </c>
      <c r="Z566" s="1105" t="s">
        <v>4220</v>
      </c>
      <c r="AA566" s="1106" t="s">
        <v>1854</v>
      </c>
      <c r="AB566" s="1107" t="s">
        <v>1854</v>
      </c>
      <c r="AC566" s="1107" t="s">
        <v>1854</v>
      </c>
      <c r="AD566" s="1107" t="s">
        <v>1854</v>
      </c>
      <c r="AE566" s="1107">
        <v>1</v>
      </c>
      <c r="AF566" s="1107" t="s">
        <v>1854</v>
      </c>
      <c r="AG566" s="1107" t="s">
        <v>1854</v>
      </c>
      <c r="AH566" s="1107" t="s">
        <v>1854</v>
      </c>
      <c r="AI566" s="1108">
        <f t="shared" si="8"/>
        <v>1</v>
      </c>
      <c r="AJ566" s="1109" t="s">
        <v>963</v>
      </c>
      <c r="AK566" s="1109" t="s">
        <v>1854</v>
      </c>
      <c r="AL566" s="1109" t="s">
        <v>1854</v>
      </c>
      <c r="AM566" s="1110" t="s">
        <v>2030</v>
      </c>
      <c r="AN566" s="1021" t="s">
        <v>990</v>
      </c>
      <c r="AO566" s="1021" t="s">
        <v>1854</v>
      </c>
      <c r="AP566" s="1278">
        <v>0</v>
      </c>
      <c r="AQ566" s="1079" t="s">
        <v>966</v>
      </c>
      <c r="AR566" s="1112" t="s">
        <v>1854</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981</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4221</v>
      </c>
      <c r="V567" s="1102" t="s">
        <v>4212</v>
      </c>
      <c r="W567" s="1102" t="s">
        <v>1819</v>
      </c>
      <c r="X567" s="1103" t="s">
        <v>4222</v>
      </c>
      <c r="Y567" s="1104" t="s">
        <v>4223</v>
      </c>
      <c r="Z567" s="1105" t="s">
        <v>4224</v>
      </c>
      <c r="AA567" s="1106" t="s">
        <v>1854</v>
      </c>
      <c r="AB567" s="1107" t="s">
        <v>1854</v>
      </c>
      <c r="AC567" s="1107" t="s">
        <v>1854</v>
      </c>
      <c r="AD567" s="1107" t="s">
        <v>1854</v>
      </c>
      <c r="AE567" s="1107">
        <v>0.89200000000000002</v>
      </c>
      <c r="AF567" s="1107">
        <v>0.108</v>
      </c>
      <c r="AG567" s="1107" t="s">
        <v>1854</v>
      </c>
      <c r="AH567" s="1107" t="s">
        <v>1854</v>
      </c>
      <c r="AI567" s="1108">
        <f t="shared" si="8"/>
        <v>1</v>
      </c>
      <c r="AJ567" s="1109" t="s">
        <v>963</v>
      </c>
      <c r="AK567" s="1109" t="s">
        <v>1854</v>
      </c>
      <c r="AL567" s="1109" t="s">
        <v>1854</v>
      </c>
      <c r="AM567" s="1110" t="s">
        <v>2030</v>
      </c>
      <c r="AN567" s="1021" t="s">
        <v>269</v>
      </c>
      <c r="AO567" s="1021" t="s">
        <v>1854</v>
      </c>
      <c r="AP567" s="1278">
        <v>1</v>
      </c>
      <c r="AQ567" s="1079" t="s">
        <v>977</v>
      </c>
      <c r="AR567" s="1112" t="s">
        <v>1854</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981</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4225</v>
      </c>
      <c r="V568" s="1102" t="s">
        <v>4212</v>
      </c>
      <c r="W568" s="1102" t="s">
        <v>1819</v>
      </c>
      <c r="X568" s="1103" t="s">
        <v>4226</v>
      </c>
      <c r="Y568" s="1104" t="s">
        <v>4227</v>
      </c>
      <c r="Z568" s="1105" t="s">
        <v>4228</v>
      </c>
      <c r="AA568" s="1106" t="s">
        <v>1854</v>
      </c>
      <c r="AB568" s="1107" t="s">
        <v>1854</v>
      </c>
      <c r="AC568" s="1107" t="s">
        <v>1854</v>
      </c>
      <c r="AD568" s="1107" t="s">
        <v>1854</v>
      </c>
      <c r="AE568" s="1107">
        <v>0.89200000000000002</v>
      </c>
      <c r="AF568" s="1107">
        <v>0.108</v>
      </c>
      <c r="AG568" s="1107" t="s">
        <v>1854</v>
      </c>
      <c r="AH568" s="1107" t="s">
        <v>1854</v>
      </c>
      <c r="AI568" s="1108">
        <f t="shared" si="8"/>
        <v>1</v>
      </c>
      <c r="AJ568" s="1109" t="s">
        <v>986</v>
      </c>
      <c r="AK568" s="1109" t="s">
        <v>964</v>
      </c>
      <c r="AL568" s="1109" t="s">
        <v>965</v>
      </c>
      <c r="AM568" s="1110" t="s">
        <v>2030</v>
      </c>
      <c r="AN568" s="1021" t="s">
        <v>269</v>
      </c>
      <c r="AO568" s="1021" t="s">
        <v>1854</v>
      </c>
      <c r="AP568" s="1278">
        <v>2</v>
      </c>
      <c r="AQ568" s="1079" t="s">
        <v>977</v>
      </c>
      <c r="AR568" s="1112" t="s">
        <v>1854</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981</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4229</v>
      </c>
      <c r="V569" s="1102" t="s">
        <v>4212</v>
      </c>
      <c r="W569" s="1102" t="s">
        <v>1819</v>
      </c>
      <c r="X569" s="1103" t="s">
        <v>4230</v>
      </c>
      <c r="Y569" s="1104" t="s">
        <v>4231</v>
      </c>
      <c r="Z569" s="1105" t="s">
        <v>4232</v>
      </c>
      <c r="AA569" s="1106">
        <v>4.3999999999999997E-2</v>
      </c>
      <c r="AB569" s="1107">
        <v>0.33800000000000002</v>
      </c>
      <c r="AC569" s="1107">
        <v>0.48</v>
      </c>
      <c r="AD569" s="1107">
        <v>4.3999999999999997E-2</v>
      </c>
      <c r="AE569" s="1107">
        <v>8.4000000000000005E-2</v>
      </c>
      <c r="AF569" s="1107">
        <v>0.01</v>
      </c>
      <c r="AG569" s="1107" t="s">
        <v>1854</v>
      </c>
      <c r="AH569" s="1107" t="s">
        <v>1854</v>
      </c>
      <c r="AI569" s="1108">
        <f t="shared" si="8"/>
        <v>1</v>
      </c>
      <c r="AJ569" s="1109" t="s">
        <v>963</v>
      </c>
      <c r="AK569" s="1109" t="s">
        <v>1854</v>
      </c>
      <c r="AL569" s="1109" t="s">
        <v>1854</v>
      </c>
      <c r="AM569" s="1110" t="s">
        <v>1822</v>
      </c>
      <c r="AN569" s="1021" t="s">
        <v>1041</v>
      </c>
      <c r="AO569" s="1021" t="s">
        <v>1854</v>
      </c>
      <c r="AP569" s="1278">
        <v>0</v>
      </c>
      <c r="AQ569" s="1079" t="s">
        <v>966</v>
      </c>
      <c r="AR569" s="1112" t="s">
        <v>1854</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981</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4233</v>
      </c>
      <c r="V570" s="1102" t="s">
        <v>4234</v>
      </c>
      <c r="W570" s="1102" t="s">
        <v>1819</v>
      </c>
      <c r="X570" s="1103" t="s">
        <v>4235</v>
      </c>
      <c r="Y570" s="1104" t="s">
        <v>491</v>
      </c>
      <c r="Z570" s="1105" t="s">
        <v>4236</v>
      </c>
      <c r="AA570" s="1106">
        <v>0.115</v>
      </c>
      <c r="AB570" s="1107">
        <v>0.88500000000000001</v>
      </c>
      <c r="AC570" s="1107" t="s">
        <v>1854</v>
      </c>
      <c r="AD570" s="1107" t="s">
        <v>1854</v>
      </c>
      <c r="AE570" s="1107" t="s">
        <v>1854</v>
      </c>
      <c r="AF570" s="1107" t="s">
        <v>1854</v>
      </c>
      <c r="AG570" s="1107" t="s">
        <v>1854</v>
      </c>
      <c r="AH570" s="1107" t="s">
        <v>1854</v>
      </c>
      <c r="AI570" s="1108">
        <f t="shared" si="8"/>
        <v>1</v>
      </c>
      <c r="AJ570" s="1109" t="s">
        <v>963</v>
      </c>
      <c r="AK570" s="1109" t="s">
        <v>1854</v>
      </c>
      <c r="AL570" s="1109" t="s">
        <v>1854</v>
      </c>
      <c r="AM570" s="1110" t="s">
        <v>1822</v>
      </c>
      <c r="AN570" s="1021" t="s">
        <v>269</v>
      </c>
      <c r="AO570" s="1021" t="s">
        <v>4700</v>
      </c>
      <c r="AP570" s="1311">
        <v>1</v>
      </c>
      <c r="AQ570" s="1079" t="s">
        <v>977</v>
      </c>
      <c r="AR570" s="1112" t="s">
        <v>491</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1854</v>
      </c>
      <c r="CE570" s="1122" t="s">
        <v>1854</v>
      </c>
      <c r="CF570" s="1122" t="s">
        <v>1854</v>
      </c>
      <c r="CG570" s="1122" t="s">
        <v>1854</v>
      </c>
      <c r="CH570" s="1123" t="s">
        <v>1854</v>
      </c>
      <c r="CI570" s="1078" t="s">
        <v>1854</v>
      </c>
      <c r="CJ570" s="1079" t="s">
        <v>1854</v>
      </c>
      <c r="CK570" s="1079" t="s">
        <v>1854</v>
      </c>
      <c r="CL570" s="1079" t="s">
        <v>1854</v>
      </c>
      <c r="CM570" s="1120" t="s">
        <v>1854</v>
      </c>
      <c r="CN570" s="1078" t="s">
        <v>1854</v>
      </c>
      <c r="CO570" s="1079" t="s">
        <v>1854</v>
      </c>
      <c r="CP570" s="1079" t="s">
        <v>1854</v>
      </c>
      <c r="CQ570" s="1079" t="s">
        <v>1854</v>
      </c>
      <c r="CR570" s="1120" t="s">
        <v>1854</v>
      </c>
      <c r="CS570" s="1078" t="s">
        <v>1854</v>
      </c>
      <c r="CT570" s="1079" t="s">
        <v>1854</v>
      </c>
      <c r="CU570" s="1079" t="s">
        <v>1854</v>
      </c>
      <c r="CV570" s="1079" t="s">
        <v>1854</v>
      </c>
      <c r="CW570" s="1120" t="s">
        <v>1854</v>
      </c>
      <c r="CX570" s="1078" t="s">
        <v>1854</v>
      </c>
      <c r="CY570" s="1079" t="s">
        <v>1854</v>
      </c>
      <c r="CZ570" s="1079" t="s">
        <v>1854</v>
      </c>
      <c r="DA570" s="1079" t="s">
        <v>1854</v>
      </c>
      <c r="DB570" s="1120" t="s">
        <v>1854</v>
      </c>
      <c r="DC570" s="1079" t="s">
        <v>1854</v>
      </c>
      <c r="DD570" s="1079" t="s">
        <v>1854</v>
      </c>
      <c r="DE570" s="1079" t="s">
        <v>1854</v>
      </c>
      <c r="DF570" s="1079" t="s">
        <v>1854</v>
      </c>
      <c r="DG570" s="1120" t="s">
        <v>1854</v>
      </c>
      <c r="DH570" s="1078" t="s">
        <v>1854</v>
      </c>
      <c r="DI570" s="1079" t="s">
        <v>1854</v>
      </c>
      <c r="DJ570" s="1079" t="s">
        <v>1854</v>
      </c>
      <c r="DK570" s="1079" t="s">
        <v>1854</v>
      </c>
      <c r="DL570" s="1120" t="s">
        <v>1854</v>
      </c>
      <c r="DM570" s="1124" t="s">
        <v>1854</v>
      </c>
      <c r="DN570" s="1125" t="s">
        <v>1854</v>
      </c>
      <c r="DO570" s="1125" t="s">
        <v>1854</v>
      </c>
      <c r="DP570" s="1126" t="s">
        <v>1854</v>
      </c>
      <c r="DQ570" s="1125" t="s">
        <v>1854</v>
      </c>
      <c r="DR570" s="1125" t="s">
        <v>1854</v>
      </c>
      <c r="DS570" s="1125" t="s">
        <v>1854</v>
      </c>
      <c r="DT570" s="1126" t="s">
        <v>1854</v>
      </c>
      <c r="DU570" s="1122" t="s">
        <v>1854</v>
      </c>
      <c r="DV570" s="1127">
        <v>1</v>
      </c>
      <c r="DW570" s="1128" t="s">
        <v>1854</v>
      </c>
    </row>
    <row r="571" spans="1:127" s="399" customFormat="1" ht="15.75" customHeight="1">
      <c r="A571" s="1100" t="s">
        <v>981</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4237</v>
      </c>
      <c r="V571" s="1102" t="s">
        <v>4234</v>
      </c>
      <c r="W571" s="1102" t="s">
        <v>1819</v>
      </c>
      <c r="X571" s="1103" t="s">
        <v>4238</v>
      </c>
      <c r="Y571" s="1104" t="s">
        <v>794</v>
      </c>
      <c r="Z571" s="1105" t="s">
        <v>4239</v>
      </c>
      <c r="AA571" s="1106" t="s">
        <v>1854</v>
      </c>
      <c r="AB571" s="1107" t="s">
        <v>1854</v>
      </c>
      <c r="AC571" s="1107">
        <v>1</v>
      </c>
      <c r="AD571" s="1107" t="s">
        <v>1854</v>
      </c>
      <c r="AE571" s="1107" t="s">
        <v>1854</v>
      </c>
      <c r="AF571" s="1107" t="s">
        <v>1854</v>
      </c>
      <c r="AG571" s="1107" t="s">
        <v>1854</v>
      </c>
      <c r="AH571" s="1107" t="s">
        <v>1854</v>
      </c>
      <c r="AI571" s="1108">
        <f t="shared" si="8"/>
        <v>1</v>
      </c>
      <c r="AJ571" s="1109" t="s">
        <v>963</v>
      </c>
      <c r="AK571" s="1109" t="s">
        <v>1854</v>
      </c>
      <c r="AL571" s="1109" t="s">
        <v>1854</v>
      </c>
      <c r="AM571" s="1110" t="s">
        <v>1822</v>
      </c>
      <c r="AN571" s="1021" t="s">
        <v>269</v>
      </c>
      <c r="AO571" s="1021" t="s">
        <v>4700</v>
      </c>
      <c r="AP571" s="1311">
        <v>2</v>
      </c>
      <c r="AQ571" s="1079" t="s">
        <v>977</v>
      </c>
      <c r="AR571" s="1112" t="s">
        <v>794</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1854</v>
      </c>
      <c r="CE571" s="1122" t="s">
        <v>1854</v>
      </c>
      <c r="CF571" s="1122" t="s">
        <v>1854</v>
      </c>
      <c r="CG571" s="1122" t="s">
        <v>1854</v>
      </c>
      <c r="CH571" s="1123" t="s">
        <v>1854</v>
      </c>
      <c r="CI571" s="1078" t="s">
        <v>1854</v>
      </c>
      <c r="CJ571" s="1079" t="s">
        <v>1854</v>
      </c>
      <c r="CK571" s="1079" t="s">
        <v>1854</v>
      </c>
      <c r="CL571" s="1079" t="s">
        <v>1854</v>
      </c>
      <c r="CM571" s="1120" t="s">
        <v>1854</v>
      </c>
      <c r="CN571" s="1078" t="s">
        <v>1854</v>
      </c>
      <c r="CO571" s="1079" t="s">
        <v>1854</v>
      </c>
      <c r="CP571" s="1079" t="s">
        <v>1854</v>
      </c>
      <c r="CQ571" s="1079" t="s">
        <v>1854</v>
      </c>
      <c r="CR571" s="1120" t="s">
        <v>1854</v>
      </c>
      <c r="CS571" s="1078" t="s">
        <v>1854</v>
      </c>
      <c r="CT571" s="1079" t="s">
        <v>1854</v>
      </c>
      <c r="CU571" s="1079" t="s">
        <v>1854</v>
      </c>
      <c r="CV571" s="1079" t="s">
        <v>1854</v>
      </c>
      <c r="CW571" s="1120" t="s">
        <v>1854</v>
      </c>
      <c r="CX571" s="1078" t="s">
        <v>1854</v>
      </c>
      <c r="CY571" s="1079" t="s">
        <v>1854</v>
      </c>
      <c r="CZ571" s="1079" t="s">
        <v>1854</v>
      </c>
      <c r="DA571" s="1079" t="s">
        <v>1854</v>
      </c>
      <c r="DB571" s="1120" t="s">
        <v>1854</v>
      </c>
      <c r="DC571" s="1079" t="s">
        <v>1854</v>
      </c>
      <c r="DD571" s="1079" t="s">
        <v>1854</v>
      </c>
      <c r="DE571" s="1079" t="s">
        <v>1854</v>
      </c>
      <c r="DF571" s="1079" t="s">
        <v>1854</v>
      </c>
      <c r="DG571" s="1120" t="s">
        <v>1854</v>
      </c>
      <c r="DH571" s="1078" t="s">
        <v>1854</v>
      </c>
      <c r="DI571" s="1079" t="s">
        <v>1854</v>
      </c>
      <c r="DJ571" s="1079" t="s">
        <v>1854</v>
      </c>
      <c r="DK571" s="1079" t="s">
        <v>1854</v>
      </c>
      <c r="DL571" s="1120" t="s">
        <v>1854</v>
      </c>
      <c r="DM571" s="1124" t="s">
        <v>1854</v>
      </c>
      <c r="DN571" s="1125" t="s">
        <v>1854</v>
      </c>
      <c r="DO571" s="1125" t="s">
        <v>1854</v>
      </c>
      <c r="DP571" s="1126" t="s">
        <v>1854</v>
      </c>
      <c r="DQ571" s="1125" t="s">
        <v>1854</v>
      </c>
      <c r="DR571" s="1125" t="s">
        <v>1854</v>
      </c>
      <c r="DS571" s="1125" t="s">
        <v>1854</v>
      </c>
      <c r="DT571" s="1126" t="s">
        <v>1854</v>
      </c>
      <c r="DU571" s="1122" t="s">
        <v>1854</v>
      </c>
      <c r="DV571" s="1127">
        <v>1</v>
      </c>
      <c r="DW571" s="1128" t="s">
        <v>1854</v>
      </c>
    </row>
    <row r="572" spans="1:127" s="399" customFormat="1" ht="15.75" customHeight="1">
      <c r="A572" s="1100" t="s">
        <v>981</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4241</v>
      </c>
      <c r="V572" s="1102" t="s">
        <v>4234</v>
      </c>
      <c r="W572" s="1102" t="s">
        <v>1801</v>
      </c>
      <c r="X572" s="1103" t="s">
        <v>4242</v>
      </c>
      <c r="Y572" s="1104" t="s">
        <v>4243</v>
      </c>
      <c r="Z572" s="1105" t="s">
        <v>4244</v>
      </c>
      <c r="AA572" s="1106">
        <v>4.3999999999999997E-2</v>
      </c>
      <c r="AB572" s="1107">
        <v>0.33800000000000002</v>
      </c>
      <c r="AC572" s="1107">
        <v>0.48</v>
      </c>
      <c r="AD572" s="1107">
        <v>4.3999999999999997E-2</v>
      </c>
      <c r="AE572" s="1107">
        <v>8.4000000000000005E-2</v>
      </c>
      <c r="AF572" s="1107">
        <v>0.01</v>
      </c>
      <c r="AG572" s="1107" t="s">
        <v>1854</v>
      </c>
      <c r="AH572" s="1107" t="s">
        <v>1854</v>
      </c>
      <c r="AI572" s="1108">
        <f t="shared" si="8"/>
        <v>1</v>
      </c>
      <c r="AJ572" s="1109" t="s">
        <v>963</v>
      </c>
      <c r="AK572" s="1109" t="s">
        <v>1854</v>
      </c>
      <c r="AL572" s="1109" t="s">
        <v>1854</v>
      </c>
      <c r="AM572" s="1110" t="s">
        <v>2045</v>
      </c>
      <c r="AN572" s="1021" t="s">
        <v>269</v>
      </c>
      <c r="AO572" s="1021" t="s">
        <v>1854</v>
      </c>
      <c r="AP572" s="1311">
        <v>0</v>
      </c>
      <c r="AQ572" s="1079" t="s">
        <v>966</v>
      </c>
      <c r="AR572" s="1112" t="s">
        <v>1854</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981</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4245</v>
      </c>
      <c r="V573" s="1102" t="s">
        <v>4234</v>
      </c>
      <c r="W573" s="1102" t="s">
        <v>1808</v>
      </c>
      <c r="X573" s="1103" t="s">
        <v>4246</v>
      </c>
      <c r="Y573" s="1104" t="s">
        <v>4247</v>
      </c>
      <c r="Z573" s="1105" t="s">
        <v>4248</v>
      </c>
      <c r="AA573" s="1106" t="s">
        <v>1854</v>
      </c>
      <c r="AB573" s="1107" t="s">
        <v>1854</v>
      </c>
      <c r="AC573" s="1107">
        <v>1</v>
      </c>
      <c r="AD573" s="1107" t="s">
        <v>1854</v>
      </c>
      <c r="AE573" s="1107" t="s">
        <v>1854</v>
      </c>
      <c r="AF573" s="1107" t="s">
        <v>1854</v>
      </c>
      <c r="AG573" s="1107" t="s">
        <v>1854</v>
      </c>
      <c r="AH573" s="1107" t="s">
        <v>1854</v>
      </c>
      <c r="AI573" s="1108">
        <f t="shared" si="8"/>
        <v>1</v>
      </c>
      <c r="AJ573" s="1109" t="s">
        <v>986</v>
      </c>
      <c r="AK573" s="1109" t="s">
        <v>964</v>
      </c>
      <c r="AL573" s="1109" t="s">
        <v>965</v>
      </c>
      <c r="AM573" s="1110" t="s">
        <v>2019</v>
      </c>
      <c r="AN573" s="1021" t="s">
        <v>990</v>
      </c>
      <c r="AO573" s="1021" t="s">
        <v>4249</v>
      </c>
      <c r="AP573" s="1278">
        <v>0</v>
      </c>
      <c r="AQ573" s="1079" t="s">
        <v>966</v>
      </c>
      <c r="AR573" s="1112" t="s">
        <v>1854</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981</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4250</v>
      </c>
      <c r="V574" s="1102" t="s">
        <v>4234</v>
      </c>
      <c r="W574" s="1102" t="s">
        <v>1801</v>
      </c>
      <c r="X574" s="1103" t="s">
        <v>4251</v>
      </c>
      <c r="Y574" s="1104" t="s">
        <v>4252</v>
      </c>
      <c r="Z574" s="1105" t="s">
        <v>4253</v>
      </c>
      <c r="AA574" s="1106">
        <v>1</v>
      </c>
      <c r="AB574" s="1107" t="s">
        <v>1854</v>
      </c>
      <c r="AC574" s="1107" t="s">
        <v>1854</v>
      </c>
      <c r="AD574" s="1107" t="s">
        <v>1854</v>
      </c>
      <c r="AE574" s="1107" t="s">
        <v>1854</v>
      </c>
      <c r="AF574" s="1107" t="s">
        <v>1854</v>
      </c>
      <c r="AG574" s="1107" t="s">
        <v>1854</v>
      </c>
      <c r="AH574" s="1107" t="s">
        <v>1854</v>
      </c>
      <c r="AI574" s="1108">
        <f t="shared" si="8"/>
        <v>1</v>
      </c>
      <c r="AJ574" s="1109" t="s">
        <v>963</v>
      </c>
      <c r="AK574" s="1109" t="s">
        <v>1854</v>
      </c>
      <c r="AL574" s="1109" t="s">
        <v>1854</v>
      </c>
      <c r="AM574" s="1110" t="s">
        <v>1822</v>
      </c>
      <c r="AN574" s="1021" t="s">
        <v>269</v>
      </c>
      <c r="AO574" s="1021" t="s">
        <v>1854</v>
      </c>
      <c r="AP574" s="1278">
        <v>1</v>
      </c>
      <c r="AQ574" s="1079" t="s">
        <v>966</v>
      </c>
      <c r="AR574" s="1112" t="s">
        <v>1854</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981</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4254</v>
      </c>
      <c r="V575" s="1102" t="s">
        <v>4234</v>
      </c>
      <c r="W575" s="1102" t="s">
        <v>1801</v>
      </c>
      <c r="X575" s="1103" t="s">
        <v>4255</v>
      </c>
      <c r="Y575" s="1104" t="s">
        <v>4256</v>
      </c>
      <c r="Z575" s="1105" t="s">
        <v>4257</v>
      </c>
      <c r="AA575" s="1106" t="s">
        <v>1854</v>
      </c>
      <c r="AB575" s="1107">
        <v>1</v>
      </c>
      <c r="AC575" s="1107" t="s">
        <v>1854</v>
      </c>
      <c r="AD575" s="1107" t="s">
        <v>1854</v>
      </c>
      <c r="AE575" s="1107" t="s">
        <v>1854</v>
      </c>
      <c r="AF575" s="1107" t="s">
        <v>1854</v>
      </c>
      <c r="AG575" s="1107" t="s">
        <v>1854</v>
      </c>
      <c r="AH575" s="1107" t="s">
        <v>1854</v>
      </c>
      <c r="AI575" s="1108">
        <f t="shared" si="8"/>
        <v>1</v>
      </c>
      <c r="AJ575" s="1109" t="s">
        <v>963</v>
      </c>
      <c r="AK575" s="1109" t="s">
        <v>1854</v>
      </c>
      <c r="AL575" s="1109" t="s">
        <v>1854</v>
      </c>
      <c r="AM575" s="1110" t="s">
        <v>1822</v>
      </c>
      <c r="AN575" s="1021" t="s">
        <v>269</v>
      </c>
      <c r="AO575" s="1021" t="s">
        <v>1854</v>
      </c>
      <c r="AP575" s="1278">
        <v>1</v>
      </c>
      <c r="AQ575" s="1079" t="s">
        <v>966</v>
      </c>
      <c r="AR575" s="1112" t="s">
        <v>1854</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981</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4258</v>
      </c>
      <c r="V576" s="1102" t="s">
        <v>4234</v>
      </c>
      <c r="W576" s="1102" t="s">
        <v>1801</v>
      </c>
      <c r="X576" s="1103" t="s">
        <v>4259</v>
      </c>
      <c r="Y576" s="1104" t="s">
        <v>4260</v>
      </c>
      <c r="Z576" s="1105" t="s">
        <v>4261</v>
      </c>
      <c r="AA576" s="1106" t="s">
        <v>1854</v>
      </c>
      <c r="AB576" s="1107">
        <v>1</v>
      </c>
      <c r="AC576" s="1107" t="s">
        <v>1854</v>
      </c>
      <c r="AD576" s="1107" t="s">
        <v>1854</v>
      </c>
      <c r="AE576" s="1107" t="s">
        <v>1854</v>
      </c>
      <c r="AF576" s="1107" t="s">
        <v>1854</v>
      </c>
      <c r="AG576" s="1107" t="s">
        <v>1854</v>
      </c>
      <c r="AH576" s="1107" t="s">
        <v>1854</v>
      </c>
      <c r="AI576" s="1108">
        <f t="shared" si="8"/>
        <v>1</v>
      </c>
      <c r="AJ576" s="1109" t="s">
        <v>963</v>
      </c>
      <c r="AK576" s="1109" t="s">
        <v>1854</v>
      </c>
      <c r="AL576" s="1109" t="s">
        <v>1854</v>
      </c>
      <c r="AM576" s="1110" t="s">
        <v>1822</v>
      </c>
      <c r="AN576" s="1021" t="s">
        <v>269</v>
      </c>
      <c r="AO576" s="1021" t="s">
        <v>1854</v>
      </c>
      <c r="AP576" s="1278">
        <v>1</v>
      </c>
      <c r="AQ576" s="1079" t="s">
        <v>966</v>
      </c>
      <c r="AR576" s="1112" t="s">
        <v>1854</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981</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4262</v>
      </c>
      <c r="V577" s="1102" t="s">
        <v>4234</v>
      </c>
      <c r="W577" s="1102" t="s">
        <v>1801</v>
      </c>
      <c r="X577" s="1103" t="s">
        <v>4263</v>
      </c>
      <c r="Y577" s="1104" t="s">
        <v>4264</v>
      </c>
      <c r="Z577" s="1105" t="s">
        <v>4265</v>
      </c>
      <c r="AA577" s="1106" t="s">
        <v>1854</v>
      </c>
      <c r="AB577" s="1107" t="s">
        <v>1854</v>
      </c>
      <c r="AC577" s="1107">
        <v>1</v>
      </c>
      <c r="AD577" s="1107" t="s">
        <v>1854</v>
      </c>
      <c r="AE577" s="1107" t="s">
        <v>1854</v>
      </c>
      <c r="AF577" s="1107" t="s">
        <v>1854</v>
      </c>
      <c r="AG577" s="1107" t="s">
        <v>1854</v>
      </c>
      <c r="AH577" s="1107" t="s">
        <v>1854</v>
      </c>
      <c r="AI577" s="1108">
        <f t="shared" si="8"/>
        <v>1</v>
      </c>
      <c r="AJ577" s="1109" t="s">
        <v>963</v>
      </c>
      <c r="AK577" s="1109" t="s">
        <v>1854</v>
      </c>
      <c r="AL577" s="1109" t="s">
        <v>1854</v>
      </c>
      <c r="AM577" s="1110" t="s">
        <v>1822</v>
      </c>
      <c r="AN577" s="1021" t="s">
        <v>269</v>
      </c>
      <c r="AO577" s="1021" t="s">
        <v>1854</v>
      </c>
      <c r="AP577" s="1278">
        <v>1</v>
      </c>
      <c r="AQ577" s="1079" t="s">
        <v>966</v>
      </c>
      <c r="AR577" s="1112" t="s">
        <v>1854</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981</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4266</v>
      </c>
      <c r="V578" s="1102" t="s">
        <v>4234</v>
      </c>
      <c r="W578" s="1102" t="s">
        <v>1801</v>
      </c>
      <c r="X578" s="1103" t="s">
        <v>4267</v>
      </c>
      <c r="Y578" s="1104" t="s">
        <v>4268</v>
      </c>
      <c r="Z578" s="1105" t="s">
        <v>4269</v>
      </c>
      <c r="AA578" s="1106" t="s">
        <v>1854</v>
      </c>
      <c r="AB578" s="1107" t="s">
        <v>1854</v>
      </c>
      <c r="AC578" s="1107">
        <v>1</v>
      </c>
      <c r="AD578" s="1107" t="s">
        <v>1854</v>
      </c>
      <c r="AE578" s="1107" t="s">
        <v>1854</v>
      </c>
      <c r="AF578" s="1107" t="s">
        <v>1854</v>
      </c>
      <c r="AG578" s="1107" t="s">
        <v>1854</v>
      </c>
      <c r="AH578" s="1107" t="s">
        <v>1854</v>
      </c>
      <c r="AI578" s="1108">
        <f t="shared" si="8"/>
        <v>1</v>
      </c>
      <c r="AJ578" s="1109" t="s">
        <v>963</v>
      </c>
      <c r="AK578" s="1109" t="s">
        <v>1854</v>
      </c>
      <c r="AL578" s="1109" t="s">
        <v>1854</v>
      </c>
      <c r="AM578" s="1110" t="s">
        <v>1822</v>
      </c>
      <c r="AN578" s="1021" t="s">
        <v>269</v>
      </c>
      <c r="AO578" s="1021" t="s">
        <v>1854</v>
      </c>
      <c r="AP578" s="1278">
        <v>1</v>
      </c>
      <c r="AQ578" s="1079" t="s">
        <v>966</v>
      </c>
      <c r="AR578" s="1112" t="s">
        <v>1854</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981</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4270</v>
      </c>
      <c r="V579" s="1102" t="s">
        <v>4234</v>
      </c>
      <c r="W579" s="1102" t="s">
        <v>1819</v>
      </c>
      <c r="X579" s="1103" t="s">
        <v>4271</v>
      </c>
      <c r="Y579" s="1104" t="s">
        <v>4272</v>
      </c>
      <c r="Z579" s="1105" t="s">
        <v>4273</v>
      </c>
      <c r="AA579" s="1106" t="s">
        <v>1854</v>
      </c>
      <c r="AB579" s="1107">
        <v>0.41399999999999998</v>
      </c>
      <c r="AC579" s="1107">
        <v>0.58599999999999997</v>
      </c>
      <c r="AD579" s="1107" t="s">
        <v>1854</v>
      </c>
      <c r="AE579" s="1107" t="s">
        <v>1854</v>
      </c>
      <c r="AF579" s="1107" t="s">
        <v>1854</v>
      </c>
      <c r="AG579" s="1107" t="s">
        <v>1854</v>
      </c>
      <c r="AH579" s="1107" t="s">
        <v>1854</v>
      </c>
      <c r="AI579" s="1108">
        <f t="shared" si="8"/>
        <v>1</v>
      </c>
      <c r="AJ579" s="1109" t="s">
        <v>983</v>
      </c>
      <c r="AK579" s="1109" t="s">
        <v>1854</v>
      </c>
      <c r="AL579" s="1109" t="s">
        <v>1854</v>
      </c>
      <c r="AM579" s="1110" t="s">
        <v>2313</v>
      </c>
      <c r="AN579" s="1021" t="s">
        <v>990</v>
      </c>
      <c r="AO579" s="1021" t="s">
        <v>1854</v>
      </c>
      <c r="AP579" s="1278">
        <v>0</v>
      </c>
      <c r="AQ579" s="1079" t="s">
        <v>966</v>
      </c>
      <c r="AR579" s="1112" t="s">
        <v>1854</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981</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4274</v>
      </c>
      <c r="V580" s="1102" t="s">
        <v>4234</v>
      </c>
      <c r="W580" s="1102" t="s">
        <v>1819</v>
      </c>
      <c r="X580" s="1103" t="s">
        <v>4275</v>
      </c>
      <c r="Y580" s="1104" t="s">
        <v>4276</v>
      </c>
      <c r="Z580" s="1105" t="s">
        <v>4277</v>
      </c>
      <c r="AA580" s="1106">
        <v>1</v>
      </c>
      <c r="AB580" s="1107" t="s">
        <v>1854</v>
      </c>
      <c r="AC580" s="1107" t="s">
        <v>1854</v>
      </c>
      <c r="AD580" s="1107" t="s">
        <v>1854</v>
      </c>
      <c r="AE580" s="1107" t="s">
        <v>1854</v>
      </c>
      <c r="AF580" s="1107" t="s">
        <v>1854</v>
      </c>
      <c r="AG580" s="1107" t="s">
        <v>1854</v>
      </c>
      <c r="AH580" s="1107" t="s">
        <v>1854</v>
      </c>
      <c r="AI580" s="1108">
        <f t="shared" si="8"/>
        <v>1</v>
      </c>
      <c r="AJ580" s="1109" t="s">
        <v>986</v>
      </c>
      <c r="AK580" s="1109" t="s">
        <v>1854</v>
      </c>
      <c r="AL580" s="1109" t="s">
        <v>1854</v>
      </c>
      <c r="AM580" s="1110" t="s">
        <v>2313</v>
      </c>
      <c r="AN580" s="1021" t="s">
        <v>990</v>
      </c>
      <c r="AO580" s="1021" t="s">
        <v>1854</v>
      </c>
      <c r="AP580" s="1278">
        <v>0</v>
      </c>
      <c r="AQ580" s="1079" t="s">
        <v>966</v>
      </c>
      <c r="AR580" s="1112" t="s">
        <v>1854</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981</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4278</v>
      </c>
      <c r="V581" s="1102" t="s">
        <v>4279</v>
      </c>
      <c r="W581" s="1102" t="s">
        <v>4280</v>
      </c>
      <c r="X581" s="1103" t="s">
        <v>4281</v>
      </c>
      <c r="Y581" s="1104" t="s">
        <v>4282</v>
      </c>
      <c r="Z581" s="1105" t="s">
        <v>4283</v>
      </c>
      <c r="AA581" s="1106">
        <v>0.04</v>
      </c>
      <c r="AB581" s="1107">
        <v>0.39</v>
      </c>
      <c r="AC581" s="1107">
        <v>0.31</v>
      </c>
      <c r="AD581" s="1107">
        <v>7.0000000000000007E-2</v>
      </c>
      <c r="AE581" s="1107">
        <v>0.17</v>
      </c>
      <c r="AF581" s="1107">
        <v>0.02</v>
      </c>
      <c r="AG581" s="1107" t="s">
        <v>1854</v>
      </c>
      <c r="AH581" s="1107" t="s">
        <v>1854</v>
      </c>
      <c r="AI581" s="1108">
        <f t="shared" si="8"/>
        <v>1</v>
      </c>
      <c r="AJ581" s="1109" t="s">
        <v>963</v>
      </c>
      <c r="AK581" s="1109" t="s">
        <v>1854</v>
      </c>
      <c r="AL581" s="1109" t="s">
        <v>1854</v>
      </c>
      <c r="AM581" s="1110" t="s">
        <v>2720</v>
      </c>
      <c r="AN581" s="1021" t="s">
        <v>990</v>
      </c>
      <c r="AO581" s="1021" t="s">
        <v>1854</v>
      </c>
      <c r="AP581" s="1278">
        <v>0</v>
      </c>
      <c r="AQ581" s="1079" t="s">
        <v>977</v>
      </c>
      <c r="AR581" s="1112" t="s">
        <v>1854</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981</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4284</v>
      </c>
      <c r="V582" s="1102" t="s">
        <v>4279</v>
      </c>
      <c r="W582" s="1102" t="s">
        <v>1819</v>
      </c>
      <c r="X582" s="1103" t="s">
        <v>4285</v>
      </c>
      <c r="Y582" s="1104" t="s">
        <v>4286</v>
      </c>
      <c r="Z582" s="1105" t="s">
        <v>4287</v>
      </c>
      <c r="AA582" s="1106">
        <v>0.04</v>
      </c>
      <c r="AB582" s="1107">
        <v>0.39</v>
      </c>
      <c r="AC582" s="1107">
        <v>0.31</v>
      </c>
      <c r="AD582" s="1107">
        <v>7.0000000000000007E-2</v>
      </c>
      <c r="AE582" s="1107">
        <v>0.17</v>
      </c>
      <c r="AF582" s="1107">
        <v>0.02</v>
      </c>
      <c r="AG582" s="1107" t="s">
        <v>1854</v>
      </c>
      <c r="AH582" s="1107" t="s">
        <v>1854</v>
      </c>
      <c r="AI582" s="1108">
        <f t="shared" si="8"/>
        <v>1</v>
      </c>
      <c r="AJ582" s="1109" t="s">
        <v>963</v>
      </c>
      <c r="AK582" s="1109" t="s">
        <v>1854</v>
      </c>
      <c r="AL582" s="1109" t="s">
        <v>1854</v>
      </c>
      <c r="AM582" s="1110" t="s">
        <v>2258</v>
      </c>
      <c r="AN582" s="1021" t="s">
        <v>269</v>
      </c>
      <c r="AO582" s="1021" t="s">
        <v>1854</v>
      </c>
      <c r="AP582" s="1278">
        <v>1</v>
      </c>
      <c r="AQ582" s="1079" t="s">
        <v>966</v>
      </c>
      <c r="AR582" s="1112" t="s">
        <v>1854</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981</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4288</v>
      </c>
      <c r="V583" s="1102" t="s">
        <v>4279</v>
      </c>
      <c r="W583" s="1102" t="s">
        <v>1819</v>
      </c>
      <c r="X583" s="1103" t="s">
        <v>4289</v>
      </c>
      <c r="Y583" s="1104" t="s">
        <v>4290</v>
      </c>
      <c r="Z583" s="1105" t="s">
        <v>4291</v>
      </c>
      <c r="AA583" s="1106">
        <v>0.04</v>
      </c>
      <c r="AB583" s="1107">
        <v>0.39</v>
      </c>
      <c r="AC583" s="1107">
        <v>0.31</v>
      </c>
      <c r="AD583" s="1107">
        <v>7.0000000000000007E-2</v>
      </c>
      <c r="AE583" s="1107">
        <v>0.17</v>
      </c>
      <c r="AF583" s="1107">
        <v>0.02</v>
      </c>
      <c r="AG583" s="1107" t="s">
        <v>1854</v>
      </c>
      <c r="AH583" s="1107" t="s">
        <v>1854</v>
      </c>
      <c r="AI583" s="1108">
        <f t="shared" si="8"/>
        <v>1</v>
      </c>
      <c r="AJ583" s="1109" t="s">
        <v>963</v>
      </c>
      <c r="AK583" s="1109" t="s">
        <v>1854</v>
      </c>
      <c r="AL583" s="1109" t="s">
        <v>1854</v>
      </c>
      <c r="AM583" s="1110" t="s">
        <v>2258</v>
      </c>
      <c r="AN583" s="1021" t="s">
        <v>269</v>
      </c>
      <c r="AO583" s="1021" t="s">
        <v>1854</v>
      </c>
      <c r="AP583" s="1278">
        <v>0</v>
      </c>
      <c r="AQ583" s="1079" t="s">
        <v>966</v>
      </c>
      <c r="AR583" s="1112" t="s">
        <v>1854</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981</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4292</v>
      </c>
      <c r="V584" s="1102" t="s">
        <v>4212</v>
      </c>
      <c r="W584" s="1102" t="s">
        <v>1819</v>
      </c>
      <c r="X584" s="1103" t="s">
        <v>4293</v>
      </c>
      <c r="Y584" s="1104" t="s">
        <v>4294</v>
      </c>
      <c r="Z584" s="1105" t="s">
        <v>4295</v>
      </c>
      <c r="AA584" s="1106">
        <v>1</v>
      </c>
      <c r="AB584" s="1107" t="s">
        <v>1854</v>
      </c>
      <c r="AC584" s="1107" t="s">
        <v>1854</v>
      </c>
      <c r="AD584" s="1107" t="s">
        <v>1854</v>
      </c>
      <c r="AE584" s="1107" t="s">
        <v>1854</v>
      </c>
      <c r="AF584" s="1107" t="s">
        <v>1854</v>
      </c>
      <c r="AG584" s="1107" t="s">
        <v>1854</v>
      </c>
      <c r="AH584" s="1107" t="s">
        <v>1854</v>
      </c>
      <c r="AI584" s="1108">
        <f t="shared" si="8"/>
        <v>1</v>
      </c>
      <c r="AJ584" s="1109" t="s">
        <v>983</v>
      </c>
      <c r="AK584" s="1109" t="s">
        <v>964</v>
      </c>
      <c r="AL584" s="1109" t="s">
        <v>965</v>
      </c>
      <c r="AM584" s="1110" t="s">
        <v>2030</v>
      </c>
      <c r="AN584" s="1021" t="s">
        <v>117</v>
      </c>
      <c r="AO584" s="1021" t="s">
        <v>1854</v>
      </c>
      <c r="AP584" s="1278">
        <v>0</v>
      </c>
      <c r="AQ584" s="1079" t="s">
        <v>966</v>
      </c>
      <c r="AR584" s="1112" t="s">
        <v>1854</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981</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4296</v>
      </c>
      <c r="V585" s="1102" t="s">
        <v>4212</v>
      </c>
      <c r="W585" s="1102" t="s">
        <v>1819</v>
      </c>
      <c r="X585" s="1103" t="s">
        <v>4297</v>
      </c>
      <c r="Y585" s="1104" t="s">
        <v>4298</v>
      </c>
      <c r="Z585" s="1105" t="s">
        <v>4299</v>
      </c>
      <c r="AA585" s="1106" t="s">
        <v>1854</v>
      </c>
      <c r="AB585" s="1107">
        <v>1</v>
      </c>
      <c r="AC585" s="1107" t="s">
        <v>1854</v>
      </c>
      <c r="AD585" s="1107" t="s">
        <v>1854</v>
      </c>
      <c r="AE585" s="1107" t="s">
        <v>1854</v>
      </c>
      <c r="AF585" s="1107" t="s">
        <v>1854</v>
      </c>
      <c r="AG585" s="1107" t="s">
        <v>1854</v>
      </c>
      <c r="AH585" s="1107" t="s">
        <v>1854</v>
      </c>
      <c r="AI585" s="1108">
        <f t="shared" si="8"/>
        <v>1</v>
      </c>
      <c r="AJ585" s="1109" t="s">
        <v>983</v>
      </c>
      <c r="AK585" s="1109" t="s">
        <v>964</v>
      </c>
      <c r="AL585" s="1109" t="s">
        <v>976</v>
      </c>
      <c r="AM585" s="1110" t="s">
        <v>2030</v>
      </c>
      <c r="AN585" s="1021" t="s">
        <v>117</v>
      </c>
      <c r="AO585" s="1021" t="s">
        <v>1854</v>
      </c>
      <c r="AP585" s="1278">
        <v>0</v>
      </c>
      <c r="AQ585" s="1079" t="s">
        <v>966</v>
      </c>
      <c r="AR585" s="1112" t="s">
        <v>1854</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981</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4300</v>
      </c>
      <c r="V586" s="1102" t="s">
        <v>1854</v>
      </c>
      <c r="W586" s="1102" t="s">
        <v>1854</v>
      </c>
      <c r="X586" s="1103" t="s">
        <v>4301</v>
      </c>
      <c r="Y586" s="1104" t="s">
        <v>4302</v>
      </c>
      <c r="Z586" s="1105" t="s">
        <v>1854</v>
      </c>
      <c r="AA586" s="1106" t="s">
        <v>1854</v>
      </c>
      <c r="AB586" s="1107" t="s">
        <v>1854</v>
      </c>
      <c r="AC586" s="1107">
        <v>1</v>
      </c>
      <c r="AD586" s="1107" t="s">
        <v>1854</v>
      </c>
      <c r="AE586" s="1107" t="s">
        <v>1854</v>
      </c>
      <c r="AF586" s="1107" t="s">
        <v>1854</v>
      </c>
      <c r="AG586" s="1107" t="s">
        <v>1854</v>
      </c>
      <c r="AH586" s="1107" t="s">
        <v>1854</v>
      </c>
      <c r="AI586" s="1108">
        <f t="shared" ref="AI586:AI649" si="9">SUM(AA586:AH586)</f>
        <v>1</v>
      </c>
      <c r="AJ586" s="1109" t="s">
        <v>983</v>
      </c>
      <c r="AK586" s="1109" t="s">
        <v>964</v>
      </c>
      <c r="AL586" s="1109" t="s">
        <v>976</v>
      </c>
      <c r="AM586" s="1110" t="s">
        <v>1854</v>
      </c>
      <c r="AN586" s="1021" t="s">
        <v>1854</v>
      </c>
      <c r="AO586" s="1021" t="s">
        <v>4303</v>
      </c>
      <c r="AP586" s="1278">
        <v>0</v>
      </c>
      <c r="AQ586" s="1079" t="s">
        <v>966</v>
      </c>
      <c r="AR586" s="1112" t="s">
        <v>1854</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981</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4304</v>
      </c>
      <c r="V587" s="1102" t="s">
        <v>1854</v>
      </c>
      <c r="W587" s="1102" t="s">
        <v>1854</v>
      </c>
      <c r="X587" s="1103" t="s">
        <v>1944</v>
      </c>
      <c r="Y587" s="1104" t="s">
        <v>1945</v>
      </c>
      <c r="Z587" s="1105" t="s">
        <v>1854</v>
      </c>
      <c r="AA587" s="1106" t="s">
        <v>1854</v>
      </c>
      <c r="AB587" s="1107" t="s">
        <v>1854</v>
      </c>
      <c r="AC587" s="1107" t="s">
        <v>1854</v>
      </c>
      <c r="AD587" s="1107" t="s">
        <v>1854</v>
      </c>
      <c r="AE587" s="1107" t="s">
        <v>1854</v>
      </c>
      <c r="AF587" s="1107" t="s">
        <v>1854</v>
      </c>
      <c r="AG587" s="1107" t="s">
        <v>1854</v>
      </c>
      <c r="AH587" s="1107" t="s">
        <v>1854</v>
      </c>
      <c r="AI587" s="1108">
        <f t="shared" si="9"/>
        <v>0</v>
      </c>
      <c r="AJ587" s="1109" t="s">
        <v>963</v>
      </c>
      <c r="AK587" s="1109" t="s">
        <v>1854</v>
      </c>
      <c r="AL587" s="1109" t="s">
        <v>1854</v>
      </c>
      <c r="AM587" s="1110" t="s">
        <v>1854</v>
      </c>
      <c r="AN587" s="1021" t="s">
        <v>1854</v>
      </c>
      <c r="AO587" s="1021" t="s">
        <v>1946</v>
      </c>
      <c r="AP587" s="1278">
        <v>0</v>
      </c>
      <c r="AQ587" s="1079" t="s">
        <v>1854</v>
      </c>
      <c r="AR587" s="1112" t="s">
        <v>1854</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981</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4305</v>
      </c>
      <c r="V588" s="1102" t="s">
        <v>1854</v>
      </c>
      <c r="W588" s="1102" t="s">
        <v>1854</v>
      </c>
      <c r="X588" s="1103" t="s">
        <v>4306</v>
      </c>
      <c r="Y588" s="1104" t="s">
        <v>4307</v>
      </c>
      <c r="Z588" s="1105" t="s">
        <v>1854</v>
      </c>
      <c r="AA588" s="1106" t="s">
        <v>1854</v>
      </c>
      <c r="AB588" s="1107">
        <v>1</v>
      </c>
      <c r="AC588" s="1107" t="s">
        <v>1854</v>
      </c>
      <c r="AD588" s="1107" t="s">
        <v>1854</v>
      </c>
      <c r="AE588" s="1107" t="s">
        <v>1854</v>
      </c>
      <c r="AF588" s="1107" t="s">
        <v>1854</v>
      </c>
      <c r="AG588" s="1107" t="s">
        <v>1854</v>
      </c>
      <c r="AH588" s="1107" t="s">
        <v>1854</v>
      </c>
      <c r="AI588" s="1108">
        <f t="shared" si="9"/>
        <v>1</v>
      </c>
      <c r="AJ588" s="1109" t="s">
        <v>983</v>
      </c>
      <c r="AK588" s="1109" t="s">
        <v>964</v>
      </c>
      <c r="AL588" s="1109" t="s">
        <v>976</v>
      </c>
      <c r="AM588" s="1110" t="s">
        <v>1854</v>
      </c>
      <c r="AN588" s="1021"/>
      <c r="AO588" s="1021"/>
      <c r="AP588" s="1278">
        <v>0</v>
      </c>
      <c r="AQ588" s="1079"/>
      <c r="AR588" s="1112" t="s">
        <v>1854</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981</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4309</v>
      </c>
      <c r="V589" s="1102" t="s">
        <v>1854</v>
      </c>
      <c r="W589" s="1102" t="s">
        <v>1854</v>
      </c>
      <c r="X589" s="1103" t="s">
        <v>3890</v>
      </c>
      <c r="Y589" s="1104" t="s">
        <v>2610</v>
      </c>
      <c r="Z589" s="1105" t="s">
        <v>1854</v>
      </c>
      <c r="AA589" s="1106" t="s">
        <v>1854</v>
      </c>
      <c r="AB589" s="1107" t="s">
        <v>1854</v>
      </c>
      <c r="AC589" s="1107" t="s">
        <v>1854</v>
      </c>
      <c r="AD589" s="1107" t="s">
        <v>1854</v>
      </c>
      <c r="AE589" s="1107" t="s">
        <v>1854</v>
      </c>
      <c r="AF589" s="1107" t="s">
        <v>1854</v>
      </c>
      <c r="AG589" s="1107" t="s">
        <v>1854</v>
      </c>
      <c r="AH589" s="1107" t="s">
        <v>1854</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1012</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4322</v>
      </c>
      <c r="V590" s="1102" t="s">
        <v>4323</v>
      </c>
      <c r="W590" s="1102" t="s">
        <v>1819</v>
      </c>
      <c r="X590" s="1103" t="s">
        <v>2246</v>
      </c>
      <c r="Y590" s="1104" t="s">
        <v>4324</v>
      </c>
      <c r="Z590" s="1105" t="s">
        <v>4325</v>
      </c>
      <c r="AA590" s="1106" t="s">
        <v>1854</v>
      </c>
      <c r="AB590" s="1107" t="s">
        <v>1854</v>
      </c>
      <c r="AC590" s="1107" t="s">
        <v>1854</v>
      </c>
      <c r="AD590" s="1107" t="s">
        <v>1854</v>
      </c>
      <c r="AE590" s="1107">
        <v>1</v>
      </c>
      <c r="AF590" s="1107" t="s">
        <v>1854</v>
      </c>
      <c r="AG590" s="1107" t="s">
        <v>1854</v>
      </c>
      <c r="AH590" s="1107" t="s">
        <v>1854</v>
      </c>
      <c r="AI590" s="1108">
        <f t="shared" si="9"/>
        <v>1</v>
      </c>
      <c r="AJ590" s="1109" t="s">
        <v>986</v>
      </c>
      <c r="AK590" s="1109" t="s">
        <v>964</v>
      </c>
      <c r="AL590" s="1109" t="s">
        <v>965</v>
      </c>
      <c r="AM590" s="1110" t="s">
        <v>1941</v>
      </c>
      <c r="AN590" s="1021" t="s">
        <v>990</v>
      </c>
      <c r="AO590" s="1021" t="s">
        <v>4326</v>
      </c>
      <c r="AP590" s="1278">
        <v>0</v>
      </c>
      <c r="AQ590" s="1079" t="s">
        <v>966</v>
      </c>
      <c r="AR590" s="1112" t="s">
        <v>1854</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1012</v>
      </c>
      <c r="B591" s="1060">
        <v>582</v>
      </c>
      <c r="C591" s="1021"/>
      <c r="D591" s="1021" t="s">
        <v>2011</v>
      </c>
      <c r="E591" s="1021"/>
      <c r="F591" s="1021"/>
      <c r="G591" s="1021"/>
      <c r="H591" s="1021"/>
      <c r="I591" s="1021"/>
      <c r="J591" s="1021"/>
      <c r="K591" s="1021"/>
      <c r="L591" s="1021"/>
      <c r="M591" s="1060"/>
      <c r="N591" s="1021"/>
      <c r="O591" s="1021"/>
      <c r="P591" s="1021"/>
      <c r="Q591" s="1021"/>
      <c r="R591" s="1021"/>
      <c r="S591" s="1021"/>
      <c r="T591" s="1022"/>
      <c r="U591" s="1101" t="s">
        <v>4327</v>
      </c>
      <c r="V591" s="1102" t="s">
        <v>4323</v>
      </c>
      <c r="W591" s="1102" t="s">
        <v>1819</v>
      </c>
      <c r="X591" s="1103" t="s">
        <v>2250</v>
      </c>
      <c r="Y591" s="1104" t="s">
        <v>4328</v>
      </c>
      <c r="Z591" s="1105" t="s">
        <v>4329</v>
      </c>
      <c r="AA591" s="1106" t="s">
        <v>1854</v>
      </c>
      <c r="AB591" s="1107" t="s">
        <v>1854</v>
      </c>
      <c r="AC591" s="1107" t="s">
        <v>1854</v>
      </c>
      <c r="AD591" s="1107" t="s">
        <v>1854</v>
      </c>
      <c r="AE591" s="1107">
        <v>1</v>
      </c>
      <c r="AF591" s="1107" t="s">
        <v>1854</v>
      </c>
      <c r="AG591" s="1107" t="s">
        <v>1854</v>
      </c>
      <c r="AH591" s="1107" t="s">
        <v>1854</v>
      </c>
      <c r="AI591" s="1108">
        <f t="shared" si="9"/>
        <v>1</v>
      </c>
      <c r="AJ591" s="1109" t="s">
        <v>963</v>
      </c>
      <c r="AK591" s="1109" t="s">
        <v>1854</v>
      </c>
      <c r="AL591" s="1109" t="s">
        <v>1854</v>
      </c>
      <c r="AM591" s="1110" t="s">
        <v>1941</v>
      </c>
      <c r="AN591" s="1021" t="s">
        <v>990</v>
      </c>
      <c r="AO591" s="1021" t="s">
        <v>4330</v>
      </c>
      <c r="AP591" s="1278">
        <v>0</v>
      </c>
      <c r="AQ591" s="1079" t="s">
        <v>966</v>
      </c>
      <c r="AR591" s="1112" t="s">
        <v>1854</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1012</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4331</v>
      </c>
      <c r="V592" s="1102" t="s">
        <v>4323</v>
      </c>
      <c r="W592" s="1102" t="s">
        <v>1819</v>
      </c>
      <c r="X592" s="1103" t="s">
        <v>2255</v>
      </c>
      <c r="Y592" s="1104" t="s">
        <v>4332</v>
      </c>
      <c r="Z592" s="1105" t="s">
        <v>4333</v>
      </c>
      <c r="AA592" s="1106" t="s">
        <v>1854</v>
      </c>
      <c r="AB592" s="1107" t="s">
        <v>1854</v>
      </c>
      <c r="AC592" s="1107" t="s">
        <v>1854</v>
      </c>
      <c r="AD592" s="1107" t="s">
        <v>1854</v>
      </c>
      <c r="AE592" s="1107">
        <v>1</v>
      </c>
      <c r="AF592" s="1107" t="s">
        <v>1854</v>
      </c>
      <c r="AG592" s="1107" t="s">
        <v>1854</v>
      </c>
      <c r="AH592" s="1107" t="s">
        <v>1854</v>
      </c>
      <c r="AI592" s="1108">
        <f t="shared" si="9"/>
        <v>1</v>
      </c>
      <c r="AJ592" s="1109" t="s">
        <v>986</v>
      </c>
      <c r="AK592" s="1109" t="s">
        <v>964</v>
      </c>
      <c r="AL592" s="1109" t="s">
        <v>965</v>
      </c>
      <c r="AM592" s="1110" t="s">
        <v>2676</v>
      </c>
      <c r="AN592" s="1021" t="s">
        <v>269</v>
      </c>
      <c r="AO592" s="1021" t="s">
        <v>4334</v>
      </c>
      <c r="AP592" s="1278">
        <v>2</v>
      </c>
      <c r="AQ592" s="1079" t="s">
        <v>977</v>
      </c>
      <c r="AR592" s="1112" t="s">
        <v>1854</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1012</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4335</v>
      </c>
      <c r="V593" s="1102" t="s">
        <v>4323</v>
      </c>
      <c r="W593" s="1102" t="s">
        <v>1819</v>
      </c>
      <c r="X593" s="1103" t="s">
        <v>4336</v>
      </c>
      <c r="Y593" s="1104" t="s">
        <v>2487</v>
      </c>
      <c r="Z593" s="1105" t="s">
        <v>4337</v>
      </c>
      <c r="AA593" s="1106" t="s">
        <v>1854</v>
      </c>
      <c r="AB593" s="1107" t="s">
        <v>1854</v>
      </c>
      <c r="AC593" s="1107" t="s">
        <v>1854</v>
      </c>
      <c r="AD593" s="1107" t="s">
        <v>1854</v>
      </c>
      <c r="AE593" s="1107">
        <v>1</v>
      </c>
      <c r="AF593" s="1107" t="s">
        <v>1854</v>
      </c>
      <c r="AG593" s="1107" t="s">
        <v>1854</v>
      </c>
      <c r="AH593" s="1107" t="s">
        <v>1854</v>
      </c>
      <c r="AI593" s="1108">
        <f t="shared" si="9"/>
        <v>1</v>
      </c>
      <c r="AJ593" s="1109" t="s">
        <v>986</v>
      </c>
      <c r="AK593" s="1109" t="s">
        <v>964</v>
      </c>
      <c r="AL593" s="1109" t="s">
        <v>965</v>
      </c>
      <c r="AM593" s="1110" t="s">
        <v>2676</v>
      </c>
      <c r="AN593" s="1021" t="s">
        <v>990</v>
      </c>
      <c r="AO593" s="1021" t="s">
        <v>4338</v>
      </c>
      <c r="AP593" s="1278">
        <v>0</v>
      </c>
      <c r="AQ593" s="1079" t="s">
        <v>966</v>
      </c>
      <c r="AR593" s="1112" t="s">
        <v>1854</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1012</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4339</v>
      </c>
      <c r="V594" s="1102" t="s">
        <v>4340</v>
      </c>
      <c r="W594" s="1102" t="s">
        <v>1819</v>
      </c>
      <c r="X594" s="1103" t="s">
        <v>4341</v>
      </c>
      <c r="Y594" s="1104" t="s">
        <v>1843</v>
      </c>
      <c r="Z594" s="1105" t="s">
        <v>1027</v>
      </c>
      <c r="AA594" s="1106" t="s">
        <v>1854</v>
      </c>
      <c r="AB594" s="1107" t="s">
        <v>1854</v>
      </c>
      <c r="AC594" s="1107" t="s">
        <v>1854</v>
      </c>
      <c r="AD594" s="1107" t="s">
        <v>1854</v>
      </c>
      <c r="AE594" s="1107">
        <v>1</v>
      </c>
      <c r="AF594" s="1107" t="s">
        <v>1854</v>
      </c>
      <c r="AG594" s="1107" t="s">
        <v>1854</v>
      </c>
      <c r="AH594" s="1107" t="s">
        <v>1854</v>
      </c>
      <c r="AI594" s="1108">
        <f t="shared" si="9"/>
        <v>1</v>
      </c>
      <c r="AJ594" s="1109" t="s">
        <v>986</v>
      </c>
      <c r="AK594" s="1109" t="s">
        <v>964</v>
      </c>
      <c r="AL594" s="1109" t="s">
        <v>965</v>
      </c>
      <c r="AM594" s="1110" t="s">
        <v>1027</v>
      </c>
      <c r="AN594" s="1021" t="s">
        <v>1039</v>
      </c>
      <c r="AO594" s="1021" t="s">
        <v>1951</v>
      </c>
      <c r="AP594" s="1278">
        <v>2</v>
      </c>
      <c r="AQ594" s="1079" t="s">
        <v>966</v>
      </c>
      <c r="AR594" s="1112" t="s">
        <v>1843</v>
      </c>
      <c r="AS594" s="1113"/>
      <c r="AT594" s="1103"/>
      <c r="AU594" s="1103"/>
      <c r="AV594" s="1103"/>
      <c r="AW594" s="1114"/>
      <c r="AX594" s="1115"/>
      <c r="AY594" s="1078"/>
      <c r="AZ594" s="1079"/>
      <c r="BA594" s="1079"/>
      <c r="BB594" s="1079"/>
      <c r="BC594" s="1079"/>
      <c r="BD594" s="1079"/>
      <c r="BE594" s="1079"/>
      <c r="BF594" s="1079"/>
      <c r="BG594" s="1079"/>
      <c r="BH594" s="1079"/>
      <c r="BI594" s="1078" t="s">
        <v>3913</v>
      </c>
      <c r="BJ594" s="1079" t="s">
        <v>3913</v>
      </c>
      <c r="BK594" s="1079" t="s">
        <v>3913</v>
      </c>
      <c r="BL594" s="1079" t="s">
        <v>3913</v>
      </c>
      <c r="BM594" s="1079" t="s">
        <v>3913</v>
      </c>
      <c r="BN594" s="1078"/>
      <c r="BO594" s="1079"/>
      <c r="BP594" s="1079"/>
      <c r="BQ594" s="1079"/>
      <c r="BR594" s="1079"/>
      <c r="BS594" s="1118"/>
      <c r="BT594" s="1079"/>
      <c r="BU594" s="1079"/>
      <c r="BV594" s="1079"/>
      <c r="BW594" s="1119"/>
      <c r="BX594" s="1118"/>
      <c r="BY594" s="1079"/>
      <c r="BZ594" s="1079"/>
      <c r="CA594" s="1079"/>
      <c r="CB594" s="1119"/>
      <c r="CC594" s="1120"/>
      <c r="CD594" s="1121" t="s">
        <v>961</v>
      </c>
      <c r="CE594" s="1122" t="s">
        <v>961</v>
      </c>
      <c r="CF594" s="1122" t="s">
        <v>961</v>
      </c>
      <c r="CG594" s="1122" t="s">
        <v>961</v>
      </c>
      <c r="CH594" s="1123" t="s">
        <v>961</v>
      </c>
      <c r="CI594" s="1078" t="s">
        <v>1854</v>
      </c>
      <c r="CJ594" s="1079" t="s">
        <v>1854</v>
      </c>
      <c r="CK594" s="1079" t="s">
        <v>1854</v>
      </c>
      <c r="CL594" s="1079" t="s">
        <v>1854</v>
      </c>
      <c r="CM594" s="1120" t="s">
        <v>1854</v>
      </c>
      <c r="CN594" s="1078" t="s">
        <v>1854</v>
      </c>
      <c r="CO594" s="1079" t="s">
        <v>1854</v>
      </c>
      <c r="CP594" s="1079" t="s">
        <v>1854</v>
      </c>
      <c r="CQ594" s="1079" t="s">
        <v>1854</v>
      </c>
      <c r="CR594" s="1120" t="s">
        <v>1854</v>
      </c>
      <c r="CS594" s="1078" t="s">
        <v>1854</v>
      </c>
      <c r="CT594" s="1079" t="s">
        <v>1854</v>
      </c>
      <c r="CU594" s="1079" t="s">
        <v>1854</v>
      </c>
      <c r="CV594" s="1079" t="s">
        <v>1854</v>
      </c>
      <c r="CW594" s="1120" t="s">
        <v>1854</v>
      </c>
      <c r="CX594" s="1078" t="s">
        <v>1854</v>
      </c>
      <c r="CY594" s="1079" t="s">
        <v>1854</v>
      </c>
      <c r="CZ594" s="1079" t="s">
        <v>1854</v>
      </c>
      <c r="DA594" s="1079" t="s">
        <v>1854</v>
      </c>
      <c r="DB594" s="1120" t="s">
        <v>1854</v>
      </c>
      <c r="DC594" s="1079" t="s">
        <v>1854</v>
      </c>
      <c r="DD594" s="1079" t="s">
        <v>1854</v>
      </c>
      <c r="DE594" s="1079" t="s">
        <v>1854</v>
      </c>
      <c r="DF594" s="1079" t="s">
        <v>1854</v>
      </c>
      <c r="DG594" s="1120" t="s">
        <v>1854</v>
      </c>
      <c r="DH594" s="1078" t="s">
        <v>1854</v>
      </c>
      <c r="DI594" s="1079" t="s">
        <v>1854</v>
      </c>
      <c r="DJ594" s="1079" t="s">
        <v>1854</v>
      </c>
      <c r="DK594" s="1079" t="s">
        <v>1854</v>
      </c>
      <c r="DL594" s="1120" t="s">
        <v>1854</v>
      </c>
      <c r="DM594" s="1124" t="s">
        <v>1854</v>
      </c>
      <c r="DN594" s="1125" t="s">
        <v>1854</v>
      </c>
      <c r="DO594" s="1125" t="s">
        <v>1854</v>
      </c>
      <c r="DP594" s="1126" t="s">
        <v>1854</v>
      </c>
      <c r="DQ594" s="1125" t="s">
        <v>1854</v>
      </c>
      <c r="DR594" s="1125" t="s">
        <v>1854</v>
      </c>
      <c r="DS594" s="1125" t="s">
        <v>1854</v>
      </c>
      <c r="DT594" s="1126" t="s">
        <v>1854</v>
      </c>
      <c r="DU594" s="1122" t="s">
        <v>1854</v>
      </c>
      <c r="DV594" s="1127">
        <v>1</v>
      </c>
      <c r="DW594" s="1128" t="s">
        <v>1854</v>
      </c>
    </row>
    <row r="595" spans="1:127" s="399" customFormat="1" ht="15.75" customHeight="1">
      <c r="A595" s="1100" t="s">
        <v>1012</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4342</v>
      </c>
      <c r="V595" s="1102" t="s">
        <v>4340</v>
      </c>
      <c r="W595" s="1102" t="s">
        <v>1819</v>
      </c>
      <c r="X595" s="1103" t="s">
        <v>4343</v>
      </c>
      <c r="Y595" s="1104" t="s">
        <v>1847</v>
      </c>
      <c r="Z595" s="1105" t="s">
        <v>1031</v>
      </c>
      <c r="AA595" s="1106" t="s">
        <v>1854</v>
      </c>
      <c r="AB595" s="1107">
        <v>0.37</v>
      </c>
      <c r="AC595" s="1107">
        <v>0.63</v>
      </c>
      <c r="AD595" s="1107" t="s">
        <v>1854</v>
      </c>
      <c r="AE595" s="1107" t="s">
        <v>1854</v>
      </c>
      <c r="AF595" s="1107" t="s">
        <v>1854</v>
      </c>
      <c r="AG595" s="1107" t="s">
        <v>1854</v>
      </c>
      <c r="AH595" s="1107" t="s">
        <v>1854</v>
      </c>
      <c r="AI595" s="1108">
        <f t="shared" si="9"/>
        <v>1</v>
      </c>
      <c r="AJ595" s="1109" t="s">
        <v>986</v>
      </c>
      <c r="AK595" s="1109" t="s">
        <v>964</v>
      </c>
      <c r="AL595" s="1109" t="s">
        <v>965</v>
      </c>
      <c r="AM595" s="1110" t="s">
        <v>1031</v>
      </c>
      <c r="AN595" s="1021" t="s">
        <v>1039</v>
      </c>
      <c r="AO595" s="1021" t="s">
        <v>4344</v>
      </c>
      <c r="AP595" s="1278">
        <v>2</v>
      </c>
      <c r="AQ595" s="1079" t="s">
        <v>966</v>
      </c>
      <c r="AR595" s="1112" t="s">
        <v>1847</v>
      </c>
      <c r="AS595" s="1113"/>
      <c r="AT595" s="1103"/>
      <c r="AU595" s="1103"/>
      <c r="AV595" s="1103"/>
      <c r="AW595" s="1114"/>
      <c r="AX595" s="1115"/>
      <c r="AY595" s="1078"/>
      <c r="AZ595" s="1079"/>
      <c r="BA595" s="1079"/>
      <c r="BB595" s="1079"/>
      <c r="BC595" s="1079"/>
      <c r="BD595" s="1079"/>
      <c r="BE595" s="1079"/>
      <c r="BF595" s="1079"/>
      <c r="BG595" s="1079"/>
      <c r="BH595" s="1079"/>
      <c r="BI595" s="1078" t="s">
        <v>3913</v>
      </c>
      <c r="BJ595" s="1079" t="s">
        <v>3913</v>
      </c>
      <c r="BK595" s="1079" t="s">
        <v>3913</v>
      </c>
      <c r="BL595" s="1079" t="s">
        <v>3913</v>
      </c>
      <c r="BM595" s="1079" t="s">
        <v>3913</v>
      </c>
      <c r="BN595" s="1078"/>
      <c r="BO595" s="1079"/>
      <c r="BP595" s="1079"/>
      <c r="BQ595" s="1079"/>
      <c r="BR595" s="1079"/>
      <c r="BS595" s="1118"/>
      <c r="BT595" s="1079"/>
      <c r="BU595" s="1079"/>
      <c r="BV595" s="1079"/>
      <c r="BW595" s="1119"/>
      <c r="BX595" s="1118"/>
      <c r="BY595" s="1079"/>
      <c r="BZ595" s="1079"/>
      <c r="CA595" s="1079"/>
      <c r="CB595" s="1119"/>
      <c r="CC595" s="1120"/>
      <c r="CD595" s="1121" t="s">
        <v>961</v>
      </c>
      <c r="CE595" s="1122" t="s">
        <v>961</v>
      </c>
      <c r="CF595" s="1122" t="s">
        <v>961</v>
      </c>
      <c r="CG595" s="1122" t="s">
        <v>961</v>
      </c>
      <c r="CH595" s="1123" t="s">
        <v>961</v>
      </c>
      <c r="CI595" s="1078" t="s">
        <v>1854</v>
      </c>
      <c r="CJ595" s="1079" t="s">
        <v>1854</v>
      </c>
      <c r="CK595" s="1079" t="s">
        <v>1854</v>
      </c>
      <c r="CL595" s="1079" t="s">
        <v>1854</v>
      </c>
      <c r="CM595" s="1120" t="s">
        <v>1854</v>
      </c>
      <c r="CN595" s="1078" t="s">
        <v>1854</v>
      </c>
      <c r="CO595" s="1079" t="s">
        <v>1854</v>
      </c>
      <c r="CP595" s="1079" t="s">
        <v>1854</v>
      </c>
      <c r="CQ595" s="1079" t="s">
        <v>1854</v>
      </c>
      <c r="CR595" s="1120" t="s">
        <v>1854</v>
      </c>
      <c r="CS595" s="1078" t="s">
        <v>1854</v>
      </c>
      <c r="CT595" s="1079" t="s">
        <v>1854</v>
      </c>
      <c r="CU595" s="1079" t="s">
        <v>1854</v>
      </c>
      <c r="CV595" s="1079" t="s">
        <v>1854</v>
      </c>
      <c r="CW595" s="1120" t="s">
        <v>1854</v>
      </c>
      <c r="CX595" s="1078" t="s">
        <v>1854</v>
      </c>
      <c r="CY595" s="1079" t="s">
        <v>1854</v>
      </c>
      <c r="CZ595" s="1079" t="s">
        <v>1854</v>
      </c>
      <c r="DA595" s="1079" t="s">
        <v>1854</v>
      </c>
      <c r="DB595" s="1120" t="s">
        <v>1854</v>
      </c>
      <c r="DC595" s="1079" t="s">
        <v>1854</v>
      </c>
      <c r="DD595" s="1079" t="s">
        <v>1854</v>
      </c>
      <c r="DE595" s="1079" t="s">
        <v>1854</v>
      </c>
      <c r="DF595" s="1079" t="s">
        <v>1854</v>
      </c>
      <c r="DG595" s="1120" t="s">
        <v>1854</v>
      </c>
      <c r="DH595" s="1078" t="s">
        <v>1854</v>
      </c>
      <c r="DI595" s="1079" t="s">
        <v>1854</v>
      </c>
      <c r="DJ595" s="1079" t="s">
        <v>1854</v>
      </c>
      <c r="DK595" s="1079" t="s">
        <v>1854</v>
      </c>
      <c r="DL595" s="1120" t="s">
        <v>1854</v>
      </c>
      <c r="DM595" s="1124" t="s">
        <v>1854</v>
      </c>
      <c r="DN595" s="1125" t="s">
        <v>1854</v>
      </c>
      <c r="DO595" s="1125" t="s">
        <v>1854</v>
      </c>
      <c r="DP595" s="1126" t="s">
        <v>1854</v>
      </c>
      <c r="DQ595" s="1125" t="s">
        <v>1854</v>
      </c>
      <c r="DR595" s="1125" t="s">
        <v>1854</v>
      </c>
      <c r="DS595" s="1125" t="s">
        <v>1854</v>
      </c>
      <c r="DT595" s="1126" t="s">
        <v>1854</v>
      </c>
      <c r="DU595" s="1122" t="s">
        <v>1854</v>
      </c>
      <c r="DV595" s="1127">
        <v>1</v>
      </c>
      <c r="DW595" s="1128" t="s">
        <v>1854</v>
      </c>
    </row>
    <row r="596" spans="1:127" s="399" customFormat="1" ht="15.75" customHeight="1">
      <c r="A596" s="1100" t="s">
        <v>1012</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4345</v>
      </c>
      <c r="V596" s="1102" t="s">
        <v>4340</v>
      </c>
      <c r="W596" s="1102" t="s">
        <v>1808</v>
      </c>
      <c r="X596" s="1103" t="s">
        <v>4346</v>
      </c>
      <c r="Y596" s="1104" t="s">
        <v>2166</v>
      </c>
      <c r="Z596" s="1105" t="s">
        <v>4347</v>
      </c>
      <c r="AA596" s="1106" t="s">
        <v>1854</v>
      </c>
      <c r="AB596" s="1107" t="s">
        <v>1854</v>
      </c>
      <c r="AC596" s="1107" t="s">
        <v>1854</v>
      </c>
      <c r="AD596" s="1107" t="s">
        <v>1854</v>
      </c>
      <c r="AE596" s="1107">
        <v>1</v>
      </c>
      <c r="AF596" s="1107" t="s">
        <v>1854</v>
      </c>
      <c r="AG596" s="1107" t="s">
        <v>1854</v>
      </c>
      <c r="AH596" s="1107" t="s">
        <v>1854</v>
      </c>
      <c r="AI596" s="1108">
        <f t="shared" si="9"/>
        <v>1</v>
      </c>
      <c r="AJ596" s="1109" t="s">
        <v>963</v>
      </c>
      <c r="AK596" s="1109" t="s">
        <v>1854</v>
      </c>
      <c r="AL596" s="1109" t="s">
        <v>1854</v>
      </c>
      <c r="AM596" s="1110" t="s">
        <v>1941</v>
      </c>
      <c r="AN596" s="1021" t="s">
        <v>269</v>
      </c>
      <c r="AO596" s="1021" t="s">
        <v>4348</v>
      </c>
      <c r="AP596" s="1278">
        <v>0</v>
      </c>
      <c r="AQ596" s="1079" t="s">
        <v>966</v>
      </c>
      <c r="AR596" s="1112" t="s">
        <v>1854</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1012</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4349</v>
      </c>
      <c r="V597" s="1102" t="s">
        <v>4350</v>
      </c>
      <c r="W597" s="1102" t="s">
        <v>1819</v>
      </c>
      <c r="X597" s="1103" t="s">
        <v>2290</v>
      </c>
      <c r="Y597" s="1104" t="s">
        <v>659</v>
      </c>
      <c r="Z597" s="1105" t="s">
        <v>4351</v>
      </c>
      <c r="AA597" s="1106" t="s">
        <v>1854</v>
      </c>
      <c r="AB597" s="1107" t="s">
        <v>1854</v>
      </c>
      <c r="AC597" s="1107" t="s">
        <v>1854</v>
      </c>
      <c r="AD597" s="1107" t="s">
        <v>1854</v>
      </c>
      <c r="AE597" s="1107">
        <v>1</v>
      </c>
      <c r="AF597" s="1107" t="s">
        <v>1854</v>
      </c>
      <c r="AG597" s="1107" t="s">
        <v>1854</v>
      </c>
      <c r="AH597" s="1107" t="s">
        <v>1854</v>
      </c>
      <c r="AI597" s="1108">
        <f t="shared" si="9"/>
        <v>1</v>
      </c>
      <c r="AJ597" s="1109" t="s">
        <v>963</v>
      </c>
      <c r="AK597" s="1109" t="s">
        <v>1854</v>
      </c>
      <c r="AL597" s="1109" t="s">
        <v>1854</v>
      </c>
      <c r="AM597" s="1110" t="s">
        <v>1941</v>
      </c>
      <c r="AN597" s="1021" t="s">
        <v>269</v>
      </c>
      <c r="AO597" s="1021" t="s">
        <v>4707</v>
      </c>
      <c r="AP597" s="1311">
        <v>1</v>
      </c>
      <c r="AQ597" s="1079" t="s">
        <v>966</v>
      </c>
      <c r="AR597" s="1112" t="s">
        <v>659</v>
      </c>
      <c r="AS597" s="1113"/>
      <c r="AT597" s="1103"/>
      <c r="AU597" s="1103"/>
      <c r="AV597" s="1103"/>
      <c r="AW597" s="1114"/>
      <c r="AX597" s="1115"/>
      <c r="AY597" s="1078"/>
      <c r="AZ597" s="1079"/>
      <c r="BA597" s="1079"/>
      <c r="BB597" s="1079"/>
      <c r="BC597" s="1079"/>
      <c r="BD597" s="1079"/>
      <c r="BE597" s="1079"/>
      <c r="BF597" s="1079"/>
      <c r="BG597" s="1079"/>
      <c r="BH597" s="1079"/>
      <c r="BI597" s="1078" t="s">
        <v>4787</v>
      </c>
      <c r="BJ597" s="1079" t="s">
        <v>4788</v>
      </c>
      <c r="BK597" s="1079" t="s">
        <v>4789</v>
      </c>
      <c r="BL597" s="1079" t="s">
        <v>4778</v>
      </c>
      <c r="BM597" s="1079" t="s">
        <v>4730</v>
      </c>
      <c r="BN597" s="1078"/>
      <c r="BO597" s="1079"/>
      <c r="BP597" s="1079"/>
      <c r="BQ597" s="1079"/>
      <c r="BR597" s="1079"/>
      <c r="BS597" s="1118"/>
      <c r="BT597" s="1079"/>
      <c r="BU597" s="1079"/>
      <c r="BV597" s="1079"/>
      <c r="BW597" s="1119"/>
      <c r="BX597" s="1118"/>
      <c r="BY597" s="1079"/>
      <c r="BZ597" s="1079"/>
      <c r="CA597" s="1079"/>
      <c r="CB597" s="1119"/>
      <c r="CC597" s="1120"/>
      <c r="CD597" s="1121" t="s">
        <v>1854</v>
      </c>
      <c r="CE597" s="1122" t="s">
        <v>1854</v>
      </c>
      <c r="CF597" s="1122" t="s">
        <v>1854</v>
      </c>
      <c r="CG597" s="1122" t="s">
        <v>1854</v>
      </c>
      <c r="CH597" s="1123" t="s">
        <v>1854</v>
      </c>
      <c r="CI597" s="1078" t="s">
        <v>1854</v>
      </c>
      <c r="CJ597" s="1079" t="s">
        <v>1854</v>
      </c>
      <c r="CK597" s="1079" t="s">
        <v>1854</v>
      </c>
      <c r="CL597" s="1079" t="s">
        <v>1854</v>
      </c>
      <c r="CM597" s="1120" t="s">
        <v>1854</v>
      </c>
      <c r="CN597" s="1078" t="s">
        <v>1854</v>
      </c>
      <c r="CO597" s="1079" t="s">
        <v>1854</v>
      </c>
      <c r="CP597" s="1079" t="s">
        <v>1854</v>
      </c>
      <c r="CQ597" s="1079" t="s">
        <v>1854</v>
      </c>
      <c r="CR597" s="1120" t="s">
        <v>1854</v>
      </c>
      <c r="CS597" s="1078" t="s">
        <v>1854</v>
      </c>
      <c r="CT597" s="1079" t="s">
        <v>1854</v>
      </c>
      <c r="CU597" s="1079" t="s">
        <v>1854</v>
      </c>
      <c r="CV597" s="1079" t="s">
        <v>1854</v>
      </c>
      <c r="CW597" s="1120" t="s">
        <v>1854</v>
      </c>
      <c r="CX597" s="1078" t="s">
        <v>1854</v>
      </c>
      <c r="CY597" s="1079" t="s">
        <v>1854</v>
      </c>
      <c r="CZ597" s="1079" t="s">
        <v>1854</v>
      </c>
      <c r="DA597" s="1079" t="s">
        <v>1854</v>
      </c>
      <c r="DB597" s="1120" t="s">
        <v>1854</v>
      </c>
      <c r="DC597" s="1079" t="s">
        <v>1854</v>
      </c>
      <c r="DD597" s="1079" t="s">
        <v>1854</v>
      </c>
      <c r="DE597" s="1079" t="s">
        <v>1854</v>
      </c>
      <c r="DF597" s="1079" t="s">
        <v>1854</v>
      </c>
      <c r="DG597" s="1120" t="s">
        <v>1854</v>
      </c>
      <c r="DH597" s="1078" t="s">
        <v>1854</v>
      </c>
      <c r="DI597" s="1079" t="s">
        <v>1854</v>
      </c>
      <c r="DJ597" s="1079" t="s">
        <v>1854</v>
      </c>
      <c r="DK597" s="1079" t="s">
        <v>1854</v>
      </c>
      <c r="DL597" s="1120" t="s">
        <v>1854</v>
      </c>
      <c r="DM597" s="1124" t="s">
        <v>1854</v>
      </c>
      <c r="DN597" s="1125" t="s">
        <v>1854</v>
      </c>
      <c r="DO597" s="1125" t="s">
        <v>1854</v>
      </c>
      <c r="DP597" s="1126" t="s">
        <v>1854</v>
      </c>
      <c r="DQ597" s="1125" t="s">
        <v>1854</v>
      </c>
      <c r="DR597" s="1125" t="s">
        <v>1854</v>
      </c>
      <c r="DS597" s="1125" t="s">
        <v>1854</v>
      </c>
      <c r="DT597" s="1126" t="s">
        <v>1854</v>
      </c>
      <c r="DU597" s="1122" t="s">
        <v>1854</v>
      </c>
      <c r="DV597" s="1127">
        <v>1</v>
      </c>
      <c r="DW597" s="1128" t="s">
        <v>1854</v>
      </c>
    </row>
    <row r="598" spans="1:127" s="399" customFormat="1" ht="15.75" customHeight="1">
      <c r="A598" s="1100" t="s">
        <v>1012</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4353</v>
      </c>
      <c r="V598" s="1102" t="s">
        <v>4350</v>
      </c>
      <c r="W598" s="1102" t="s">
        <v>1808</v>
      </c>
      <c r="X598" s="1103" t="s">
        <v>2295</v>
      </c>
      <c r="Y598" s="1104" t="s">
        <v>4354</v>
      </c>
      <c r="Z598" s="1105" t="s">
        <v>4355</v>
      </c>
      <c r="AA598" s="1106" t="s">
        <v>1854</v>
      </c>
      <c r="AB598" s="1107" t="s">
        <v>1854</v>
      </c>
      <c r="AC598" s="1107" t="s">
        <v>1854</v>
      </c>
      <c r="AD598" s="1107" t="s">
        <v>1854</v>
      </c>
      <c r="AE598" s="1107">
        <v>1</v>
      </c>
      <c r="AF598" s="1107" t="s">
        <v>1854</v>
      </c>
      <c r="AG598" s="1107" t="s">
        <v>1854</v>
      </c>
      <c r="AH598" s="1107" t="s">
        <v>1854</v>
      </c>
      <c r="AI598" s="1108">
        <f t="shared" si="9"/>
        <v>1</v>
      </c>
      <c r="AJ598" s="1109" t="s">
        <v>963</v>
      </c>
      <c r="AK598" s="1109" t="s">
        <v>1854</v>
      </c>
      <c r="AL598" s="1109" t="s">
        <v>1854</v>
      </c>
      <c r="AM598" s="1110" t="s">
        <v>1941</v>
      </c>
      <c r="AN598" s="1021" t="s">
        <v>1030</v>
      </c>
      <c r="AO598" s="1021" t="s">
        <v>4356</v>
      </c>
      <c r="AP598" s="1278">
        <v>0</v>
      </c>
      <c r="AQ598" s="1079" t="s">
        <v>1030</v>
      </c>
      <c r="AR598" s="1112" t="s">
        <v>1854</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1012</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4357</v>
      </c>
      <c r="V599" s="1102" t="s">
        <v>4350</v>
      </c>
      <c r="W599" s="1102" t="s">
        <v>1819</v>
      </c>
      <c r="X599" s="1103" t="s">
        <v>2300</v>
      </c>
      <c r="Y599" s="1104" t="s">
        <v>4358</v>
      </c>
      <c r="Z599" s="1105" t="s">
        <v>4359</v>
      </c>
      <c r="AA599" s="1106">
        <v>0.25</v>
      </c>
      <c r="AB599" s="1107">
        <v>0.25</v>
      </c>
      <c r="AC599" s="1107">
        <v>0.25</v>
      </c>
      <c r="AD599" s="1107">
        <v>0.25</v>
      </c>
      <c r="AE599" s="1107" t="s">
        <v>1854</v>
      </c>
      <c r="AF599" s="1107" t="s">
        <v>1854</v>
      </c>
      <c r="AG599" s="1107" t="s">
        <v>1854</v>
      </c>
      <c r="AH599" s="1107" t="s">
        <v>1854</v>
      </c>
      <c r="AI599" s="1108">
        <f t="shared" si="9"/>
        <v>1</v>
      </c>
      <c r="AJ599" s="1109" t="s">
        <v>986</v>
      </c>
      <c r="AK599" s="1109" t="s">
        <v>964</v>
      </c>
      <c r="AL599" s="1109" t="s">
        <v>965</v>
      </c>
      <c r="AM599" s="1110" t="s">
        <v>2313</v>
      </c>
      <c r="AN599" s="1021" t="s">
        <v>990</v>
      </c>
      <c r="AO599" s="1021" t="s">
        <v>4358</v>
      </c>
      <c r="AP599" s="1278">
        <v>0</v>
      </c>
      <c r="AQ599" s="1079" t="s">
        <v>966</v>
      </c>
      <c r="AR599" s="1112" t="s">
        <v>1854</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1012</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4360</v>
      </c>
      <c r="V600" s="1063" t="s">
        <v>4361</v>
      </c>
      <c r="W600" s="1063" t="s">
        <v>1801</v>
      </c>
      <c r="X600" s="1064" t="s">
        <v>4362</v>
      </c>
      <c r="Y600" s="1065" t="s">
        <v>625</v>
      </c>
      <c r="Z600" s="1066" t="s">
        <v>4363</v>
      </c>
      <c r="AA600" s="1067" t="s">
        <v>1854</v>
      </c>
      <c r="AB600" s="1068">
        <v>1</v>
      </c>
      <c r="AC600" s="1068" t="s">
        <v>1854</v>
      </c>
      <c r="AD600" s="1068" t="s">
        <v>1854</v>
      </c>
      <c r="AE600" s="1068" t="s">
        <v>1854</v>
      </c>
      <c r="AF600" s="1068" t="s">
        <v>1854</v>
      </c>
      <c r="AG600" s="1068" t="s">
        <v>1854</v>
      </c>
      <c r="AH600" s="1068" t="s">
        <v>1854</v>
      </c>
      <c r="AI600" s="1069">
        <f t="shared" si="9"/>
        <v>1</v>
      </c>
      <c r="AJ600" s="1070" t="s">
        <v>986</v>
      </c>
      <c r="AK600" s="1070" t="s">
        <v>964</v>
      </c>
      <c r="AL600" s="1070" t="s">
        <v>965</v>
      </c>
      <c r="AM600" s="1071" t="s">
        <v>625</v>
      </c>
      <c r="AN600" s="1065" t="s">
        <v>269</v>
      </c>
      <c r="AO600" s="1065" t="s">
        <v>4699</v>
      </c>
      <c r="AP600" s="1310">
        <v>1</v>
      </c>
      <c r="AQ600" s="1083" t="s">
        <v>966</v>
      </c>
      <c r="AR600" s="1074" t="s">
        <v>625</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961</v>
      </c>
      <c r="CE600" s="1088" t="s">
        <v>961</v>
      </c>
      <c r="CF600" s="1088" t="s">
        <v>961</v>
      </c>
      <c r="CG600" s="1088" t="s">
        <v>961</v>
      </c>
      <c r="CH600" s="1089" t="s">
        <v>961</v>
      </c>
      <c r="CI600" s="1092">
        <v>-45.4</v>
      </c>
      <c r="CJ600" s="1090">
        <v>-45.4</v>
      </c>
      <c r="CK600" s="1090">
        <v>-45.4</v>
      </c>
      <c r="CL600" s="1090">
        <v>-45.4</v>
      </c>
      <c r="CM600" s="1091">
        <v>-45.4</v>
      </c>
      <c r="CN600" s="1092">
        <v>-25</v>
      </c>
      <c r="CO600" s="1090">
        <v>-25</v>
      </c>
      <c r="CP600" s="1090">
        <v>-25</v>
      </c>
      <c r="CQ600" s="1090">
        <v>-25</v>
      </c>
      <c r="CR600" s="1091">
        <v>-25</v>
      </c>
      <c r="CS600" s="1082" t="s">
        <v>1854</v>
      </c>
      <c r="CT600" s="1083" t="s">
        <v>1854</v>
      </c>
      <c r="CU600" s="1083" t="s">
        <v>1854</v>
      </c>
      <c r="CV600" s="1083" t="s">
        <v>1854</v>
      </c>
      <c r="CW600" s="1086" t="s">
        <v>1854</v>
      </c>
      <c r="CX600" s="1082" t="s">
        <v>1854</v>
      </c>
      <c r="CY600" s="1083" t="s">
        <v>1854</v>
      </c>
      <c r="CZ600" s="1083" t="s">
        <v>1854</v>
      </c>
      <c r="DA600" s="1083" t="s">
        <v>1854</v>
      </c>
      <c r="DB600" s="1086" t="s">
        <v>1854</v>
      </c>
      <c r="DC600" s="1090">
        <v>35.6</v>
      </c>
      <c r="DD600" s="1090">
        <v>36.200000000000003</v>
      </c>
      <c r="DE600" s="1090">
        <v>37.1</v>
      </c>
      <c r="DF600" s="1090">
        <v>38.1</v>
      </c>
      <c r="DG600" s="1091">
        <v>39.299999999999997</v>
      </c>
      <c r="DH600" s="1092" t="s">
        <v>4713</v>
      </c>
      <c r="DI600" s="1083" t="s">
        <v>4713</v>
      </c>
      <c r="DJ600" s="1083" t="s">
        <v>4713</v>
      </c>
      <c r="DK600" s="1083" t="s">
        <v>4713</v>
      </c>
      <c r="DL600" s="1086" t="s">
        <v>4713</v>
      </c>
      <c r="DM600" s="1094">
        <v>-0.33</v>
      </c>
      <c r="DN600" s="1095" t="s">
        <v>1854</v>
      </c>
      <c r="DO600" s="1095" t="s">
        <v>1854</v>
      </c>
      <c r="DP600" s="1096">
        <v>-0.47099999999999997</v>
      </c>
      <c r="DQ600" s="1095">
        <v>0.22</v>
      </c>
      <c r="DR600" s="1095" t="s">
        <v>1854</v>
      </c>
      <c r="DS600" s="1095" t="s">
        <v>1854</v>
      </c>
      <c r="DT600" s="1096">
        <v>0.47099999999999997</v>
      </c>
      <c r="DU600" s="1088" t="s">
        <v>1854</v>
      </c>
      <c r="DV600" s="1097">
        <v>1</v>
      </c>
      <c r="DW600" s="1098" t="s">
        <v>1854</v>
      </c>
    </row>
    <row r="601" spans="1:127" s="399" customFormat="1" ht="15.75" customHeight="1">
      <c r="A601" s="1057" t="s">
        <v>1012</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4365</v>
      </c>
      <c r="V601" s="1063" t="s">
        <v>4361</v>
      </c>
      <c r="W601" s="1063" t="s">
        <v>1801</v>
      </c>
      <c r="X601" s="1064" t="s">
        <v>4366</v>
      </c>
      <c r="Y601" s="1065" t="s">
        <v>1814</v>
      </c>
      <c r="Z601" s="1066" t="s">
        <v>4367</v>
      </c>
      <c r="AA601" s="1067" t="s">
        <v>1854</v>
      </c>
      <c r="AB601" s="1068">
        <v>1</v>
      </c>
      <c r="AC601" s="1068" t="s">
        <v>1854</v>
      </c>
      <c r="AD601" s="1068" t="s">
        <v>1854</v>
      </c>
      <c r="AE601" s="1068" t="s">
        <v>1854</v>
      </c>
      <c r="AF601" s="1068" t="s">
        <v>1854</v>
      </c>
      <c r="AG601" s="1068" t="s">
        <v>1854</v>
      </c>
      <c r="AH601" s="1068" t="s">
        <v>1854</v>
      </c>
      <c r="AI601" s="1069">
        <f t="shared" si="9"/>
        <v>1</v>
      </c>
      <c r="AJ601" s="1070" t="s">
        <v>986</v>
      </c>
      <c r="AK601" s="1070" t="s">
        <v>964</v>
      </c>
      <c r="AL601" s="1444" t="s">
        <v>976</v>
      </c>
      <c r="AM601" s="1071" t="s">
        <v>1967</v>
      </c>
      <c r="AN601" s="1065" t="s">
        <v>2031</v>
      </c>
      <c r="AO601" s="1065" t="s">
        <v>4699</v>
      </c>
      <c r="AP601" s="1310">
        <v>1</v>
      </c>
      <c r="AQ601" s="836" t="s">
        <v>966</v>
      </c>
      <c r="AR601" s="1074" t="s">
        <v>1814</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961</v>
      </c>
      <c r="CE601" s="1088" t="s">
        <v>961</v>
      </c>
      <c r="CF601" s="1088" t="s">
        <v>961</v>
      </c>
      <c r="CG601" s="1088" t="s">
        <v>961</v>
      </c>
      <c r="CH601" s="1089" t="s">
        <v>961</v>
      </c>
      <c r="CI601" s="1092" t="s">
        <v>1854</v>
      </c>
      <c r="CJ601" s="1090" t="s">
        <v>1854</v>
      </c>
      <c r="CK601" s="1090" t="s">
        <v>1854</v>
      </c>
      <c r="CL601" s="1090" t="s">
        <v>1854</v>
      </c>
      <c r="CM601" s="1091" t="s">
        <v>1854</v>
      </c>
      <c r="CN601" s="936">
        <v>-12.7</v>
      </c>
      <c r="CO601" s="882">
        <v>-12.7</v>
      </c>
      <c r="CP601" s="882">
        <v>-12.7</v>
      </c>
      <c r="CQ601" s="882">
        <v>-12.7</v>
      </c>
      <c r="CR601" s="937">
        <v>-12.7</v>
      </c>
      <c r="CS601" s="1082" t="s">
        <v>1854</v>
      </c>
      <c r="CT601" s="1083" t="s">
        <v>1854</v>
      </c>
      <c r="CU601" s="1083" t="s">
        <v>1854</v>
      </c>
      <c r="CV601" s="1083" t="s">
        <v>1854</v>
      </c>
      <c r="CW601" s="1086" t="s">
        <v>1854</v>
      </c>
      <c r="CX601" s="1082" t="s">
        <v>1854</v>
      </c>
      <c r="CY601" s="1083" t="s">
        <v>1854</v>
      </c>
      <c r="CZ601" s="1083" t="s">
        <v>1854</v>
      </c>
      <c r="DA601" s="1083" t="s">
        <v>1854</v>
      </c>
      <c r="DB601" s="1086" t="s">
        <v>1854</v>
      </c>
      <c r="DC601" s="1090" t="s">
        <v>1854</v>
      </c>
      <c r="DD601" s="1090" t="s">
        <v>1854</v>
      </c>
      <c r="DE601" s="1090" t="s">
        <v>1854</v>
      </c>
      <c r="DF601" s="1090" t="s">
        <v>1854</v>
      </c>
      <c r="DG601" s="1091" t="s">
        <v>1854</v>
      </c>
      <c r="DH601" s="1092" t="s">
        <v>1854</v>
      </c>
      <c r="DI601" s="1083" t="s">
        <v>1854</v>
      </c>
      <c r="DJ601" s="1083" t="s">
        <v>1854</v>
      </c>
      <c r="DK601" s="1083" t="s">
        <v>1854</v>
      </c>
      <c r="DL601" s="1086" t="s">
        <v>1854</v>
      </c>
      <c r="DM601" s="1094">
        <v>-0.13</v>
      </c>
      <c r="DN601" s="1095">
        <v>-0.43</v>
      </c>
      <c r="DO601" s="1095" t="s">
        <v>1854</v>
      </c>
      <c r="DP601" s="1096" t="s">
        <v>1854</v>
      </c>
      <c r="DQ601" s="1095">
        <v>9.0999999999999998E-2</v>
      </c>
      <c r="DR601" s="1095" t="s">
        <v>1854</v>
      </c>
      <c r="DS601" s="1095" t="s">
        <v>1854</v>
      </c>
      <c r="DT601" s="1096" t="s">
        <v>1854</v>
      </c>
      <c r="DU601" s="1088" t="s">
        <v>1854</v>
      </c>
      <c r="DV601" s="1097">
        <v>1</v>
      </c>
      <c r="DW601" s="1098" t="s">
        <v>1854</v>
      </c>
    </row>
    <row r="602" spans="1:127" s="399" customFormat="1" ht="15.75" customHeight="1">
      <c r="A602" s="1100" t="s">
        <v>1012</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4369</v>
      </c>
      <c r="V602" s="1102" t="s">
        <v>4361</v>
      </c>
      <c r="W602" s="1102" t="s">
        <v>1808</v>
      </c>
      <c r="X602" s="1103" t="s">
        <v>4370</v>
      </c>
      <c r="Y602" s="1104" t="s">
        <v>4371</v>
      </c>
      <c r="Z602" s="1105" t="s">
        <v>4372</v>
      </c>
      <c r="AA602" s="1106" t="s">
        <v>1854</v>
      </c>
      <c r="AB602" s="1107">
        <v>1</v>
      </c>
      <c r="AC602" s="1107" t="s">
        <v>1854</v>
      </c>
      <c r="AD602" s="1107" t="s">
        <v>1854</v>
      </c>
      <c r="AE602" s="1107" t="s">
        <v>1854</v>
      </c>
      <c r="AF602" s="1107" t="s">
        <v>1854</v>
      </c>
      <c r="AG602" s="1107" t="s">
        <v>1854</v>
      </c>
      <c r="AH602" s="1107" t="s">
        <v>1854</v>
      </c>
      <c r="AI602" s="1108">
        <f t="shared" si="9"/>
        <v>1</v>
      </c>
      <c r="AJ602" s="1109" t="s">
        <v>986</v>
      </c>
      <c r="AK602" s="1109" t="s">
        <v>964</v>
      </c>
      <c r="AL602" s="1109" t="s">
        <v>965</v>
      </c>
      <c r="AM602" s="1110" t="s">
        <v>625</v>
      </c>
      <c r="AN602" s="1021" t="s">
        <v>269</v>
      </c>
      <c r="AO602" s="1021" t="s">
        <v>4373</v>
      </c>
      <c r="AP602" s="1278">
        <v>0</v>
      </c>
      <c r="AQ602" s="1079" t="s">
        <v>966</v>
      </c>
      <c r="AR602" s="1112" t="s">
        <v>1854</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1012</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4374</v>
      </c>
      <c r="V603" s="1102" t="s">
        <v>4361</v>
      </c>
      <c r="W603" s="1102" t="s">
        <v>1801</v>
      </c>
      <c r="X603" s="1103" t="s">
        <v>4375</v>
      </c>
      <c r="Y603" s="1104" t="s">
        <v>4376</v>
      </c>
      <c r="Z603" s="1105" t="s">
        <v>4377</v>
      </c>
      <c r="AA603" s="1106" t="s">
        <v>1854</v>
      </c>
      <c r="AB603" s="1107">
        <v>1</v>
      </c>
      <c r="AC603" s="1107" t="s">
        <v>1854</v>
      </c>
      <c r="AD603" s="1107" t="s">
        <v>1854</v>
      </c>
      <c r="AE603" s="1107" t="s">
        <v>1854</v>
      </c>
      <c r="AF603" s="1107" t="s">
        <v>1854</v>
      </c>
      <c r="AG603" s="1107" t="s">
        <v>1854</v>
      </c>
      <c r="AH603" s="1107" t="s">
        <v>1854</v>
      </c>
      <c r="AI603" s="1108">
        <f t="shared" si="9"/>
        <v>1</v>
      </c>
      <c r="AJ603" s="1109" t="s">
        <v>963</v>
      </c>
      <c r="AK603" s="1109" t="s">
        <v>1854</v>
      </c>
      <c r="AL603" s="1109" t="s">
        <v>1854</v>
      </c>
      <c r="AM603" s="1110" t="s">
        <v>1967</v>
      </c>
      <c r="AN603" s="1021" t="s">
        <v>990</v>
      </c>
      <c r="AO603" s="1021" t="s">
        <v>4378</v>
      </c>
      <c r="AP603" s="1278">
        <v>1</v>
      </c>
      <c r="AQ603" s="1079" t="s">
        <v>966</v>
      </c>
      <c r="AR603" s="1112" t="s">
        <v>1854</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1012</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4379</v>
      </c>
      <c r="V604" s="1102" t="s">
        <v>4380</v>
      </c>
      <c r="W604" s="1102" t="s">
        <v>1819</v>
      </c>
      <c r="X604" s="1103" t="s">
        <v>4381</v>
      </c>
      <c r="Y604" s="1104" t="s">
        <v>124</v>
      </c>
      <c r="Z604" s="1105" t="s">
        <v>4382</v>
      </c>
      <c r="AA604" s="1106" t="s">
        <v>1854</v>
      </c>
      <c r="AB604" s="1107">
        <v>1</v>
      </c>
      <c r="AC604" s="1107" t="s">
        <v>1854</v>
      </c>
      <c r="AD604" s="1107" t="s">
        <v>1854</v>
      </c>
      <c r="AE604" s="1107" t="s">
        <v>1854</v>
      </c>
      <c r="AF604" s="1107" t="s">
        <v>1854</v>
      </c>
      <c r="AG604" s="1107" t="s">
        <v>1854</v>
      </c>
      <c r="AH604" s="1107" t="s">
        <v>1854</v>
      </c>
      <c r="AI604" s="1108">
        <f t="shared" si="9"/>
        <v>1</v>
      </c>
      <c r="AJ604" s="1109" t="s">
        <v>983</v>
      </c>
      <c r="AK604" s="1109" t="s">
        <v>964</v>
      </c>
      <c r="AL604" s="1109" t="s">
        <v>965</v>
      </c>
      <c r="AM604" s="1110" t="s">
        <v>1838</v>
      </c>
      <c r="AN604" s="1021" t="s">
        <v>2090</v>
      </c>
      <c r="AO604" s="1021" t="s">
        <v>4703</v>
      </c>
      <c r="AP604" s="1311">
        <v>2</v>
      </c>
      <c r="AQ604" s="1079" t="s">
        <v>977</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961</v>
      </c>
      <c r="CE604" s="1122" t="s">
        <v>961</v>
      </c>
      <c r="CF604" s="1122" t="s">
        <v>961</v>
      </c>
      <c r="CG604" s="1122" t="s">
        <v>961</v>
      </c>
      <c r="CH604" s="1123" t="s">
        <v>961</v>
      </c>
      <c r="CI604" s="1078" t="s">
        <v>1854</v>
      </c>
      <c r="CJ604" s="1079" t="s">
        <v>1854</v>
      </c>
      <c r="CK604" s="1079" t="s">
        <v>1854</v>
      </c>
      <c r="CL604" s="1079" t="s">
        <v>1854</v>
      </c>
      <c r="CM604" s="1120" t="s">
        <v>1854</v>
      </c>
      <c r="CN604" s="1078">
        <v>9.5</v>
      </c>
      <c r="CO604" s="1079">
        <v>9.5</v>
      </c>
      <c r="CP604" s="1079">
        <v>9.5</v>
      </c>
      <c r="CQ604" s="1079">
        <v>9.5</v>
      </c>
      <c r="CR604" s="1120">
        <v>9.5</v>
      </c>
      <c r="CS604" s="1078">
        <v>2</v>
      </c>
      <c r="CT604" s="1079">
        <v>2</v>
      </c>
      <c r="CU604" s="1079">
        <v>2</v>
      </c>
      <c r="CV604" s="1079">
        <v>2</v>
      </c>
      <c r="CW604" s="1120">
        <v>2</v>
      </c>
      <c r="CX604" s="1078" t="s">
        <v>1854</v>
      </c>
      <c r="CY604" s="1079" t="s">
        <v>1854</v>
      </c>
      <c r="CZ604" s="1079" t="s">
        <v>1854</v>
      </c>
      <c r="DA604" s="1079" t="s">
        <v>1854</v>
      </c>
      <c r="DB604" s="1120" t="s">
        <v>1854</v>
      </c>
      <c r="DC604" s="1079" t="s">
        <v>1854</v>
      </c>
      <c r="DD604" s="1079" t="s">
        <v>1854</v>
      </c>
      <c r="DE604" s="1079" t="s">
        <v>1854</v>
      </c>
      <c r="DF604" s="1079" t="s">
        <v>1854</v>
      </c>
      <c r="DG604" s="1120" t="s">
        <v>1854</v>
      </c>
      <c r="DH604" s="1078" t="s">
        <v>1854</v>
      </c>
      <c r="DI604" s="1079" t="s">
        <v>1854</v>
      </c>
      <c r="DJ604" s="1079" t="s">
        <v>1854</v>
      </c>
      <c r="DK604" s="1079" t="s">
        <v>1854</v>
      </c>
      <c r="DL604" s="1120" t="s">
        <v>1854</v>
      </c>
      <c r="DM604" s="1124">
        <v>-0.57999999999999996</v>
      </c>
      <c r="DN604" s="1125">
        <v>-2.5</v>
      </c>
      <c r="DO604" s="1125" t="s">
        <v>1854</v>
      </c>
      <c r="DP604" s="1126" t="s">
        <v>1854</v>
      </c>
      <c r="DQ604" s="1125">
        <v>0</v>
      </c>
      <c r="DR604" s="1125" t="s">
        <v>1854</v>
      </c>
      <c r="DS604" s="1125" t="s">
        <v>1854</v>
      </c>
      <c r="DT604" s="1126" t="s">
        <v>1854</v>
      </c>
      <c r="DU604" s="1122" t="s">
        <v>1854</v>
      </c>
      <c r="DV604" s="1127">
        <v>1</v>
      </c>
      <c r="DW604" s="1128" t="s">
        <v>1854</v>
      </c>
    </row>
    <row r="605" spans="1:127" s="399" customFormat="1" ht="15.75" customHeight="1">
      <c r="A605" s="1100" t="s">
        <v>1012</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4383</v>
      </c>
      <c r="V605" s="1102" t="s">
        <v>4380</v>
      </c>
      <c r="W605" s="1102" t="s">
        <v>1801</v>
      </c>
      <c r="X605" s="1103" t="s">
        <v>4384</v>
      </c>
      <c r="Y605" s="1104" t="s">
        <v>4385</v>
      </c>
      <c r="Z605" s="1105" t="s">
        <v>4386</v>
      </c>
      <c r="AA605" s="1106" t="s">
        <v>1854</v>
      </c>
      <c r="AB605" s="1107">
        <v>1</v>
      </c>
      <c r="AC605" s="1107" t="s">
        <v>1854</v>
      </c>
      <c r="AD605" s="1107" t="s">
        <v>1854</v>
      </c>
      <c r="AE605" s="1107" t="s">
        <v>1854</v>
      </c>
      <c r="AF605" s="1107" t="s">
        <v>1854</v>
      </c>
      <c r="AG605" s="1107" t="s">
        <v>1854</v>
      </c>
      <c r="AH605" s="1107" t="s">
        <v>1854</v>
      </c>
      <c r="AI605" s="1108">
        <f t="shared" si="9"/>
        <v>1</v>
      </c>
      <c r="AJ605" s="1109" t="s">
        <v>986</v>
      </c>
      <c r="AK605" s="1109" t="s">
        <v>964</v>
      </c>
      <c r="AL605" s="1109" t="s">
        <v>965</v>
      </c>
      <c r="AM605" s="1110" t="s">
        <v>2062</v>
      </c>
      <c r="AN605" s="1021" t="s">
        <v>387</v>
      </c>
      <c r="AO605" s="1021" t="s">
        <v>4706</v>
      </c>
      <c r="AP605" s="1311">
        <v>2</v>
      </c>
      <c r="AQ605" s="1079" t="s">
        <v>977</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1012</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4388</v>
      </c>
      <c r="V606" s="1102" t="s">
        <v>4380</v>
      </c>
      <c r="W606" s="1102" t="s">
        <v>1819</v>
      </c>
      <c r="X606" s="1103" t="s">
        <v>4389</v>
      </c>
      <c r="Y606" s="1104" t="s">
        <v>4390</v>
      </c>
      <c r="Z606" s="1105" t="s">
        <v>4391</v>
      </c>
      <c r="AA606" s="1106" t="s">
        <v>1854</v>
      </c>
      <c r="AB606" s="1107">
        <v>1</v>
      </c>
      <c r="AC606" s="1107" t="s">
        <v>1854</v>
      </c>
      <c r="AD606" s="1107" t="s">
        <v>1854</v>
      </c>
      <c r="AE606" s="1107" t="s">
        <v>1854</v>
      </c>
      <c r="AF606" s="1107" t="s">
        <v>1854</v>
      </c>
      <c r="AG606" s="1107" t="s">
        <v>1854</v>
      </c>
      <c r="AH606" s="1107" t="s">
        <v>1854</v>
      </c>
      <c r="AI606" s="1108">
        <f t="shared" si="9"/>
        <v>1</v>
      </c>
      <c r="AJ606" s="1109" t="s">
        <v>986</v>
      </c>
      <c r="AK606" s="1109" t="s">
        <v>964</v>
      </c>
      <c r="AL606" s="1109" t="s">
        <v>965</v>
      </c>
      <c r="AM606" s="1110" t="s">
        <v>1838</v>
      </c>
      <c r="AN606" s="1021" t="s">
        <v>1039</v>
      </c>
      <c r="AO606" s="1021" t="s">
        <v>4392</v>
      </c>
      <c r="AP606" s="1278">
        <v>0</v>
      </c>
      <c r="AQ606" s="1079" t="s">
        <v>966</v>
      </c>
      <c r="AR606" s="1112" t="s">
        <v>1854</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1012</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4393</v>
      </c>
      <c r="V607" s="1102" t="s">
        <v>4380</v>
      </c>
      <c r="W607" s="1102" t="s">
        <v>1819</v>
      </c>
      <c r="X607" s="1103" t="s">
        <v>4394</v>
      </c>
      <c r="Y607" s="1104" t="s">
        <v>4395</v>
      </c>
      <c r="Z607" s="1105" t="s">
        <v>4396</v>
      </c>
      <c r="AA607" s="1106" t="s">
        <v>1854</v>
      </c>
      <c r="AB607" s="1107">
        <v>1</v>
      </c>
      <c r="AC607" s="1107" t="s">
        <v>1854</v>
      </c>
      <c r="AD607" s="1107" t="s">
        <v>1854</v>
      </c>
      <c r="AE607" s="1107" t="s">
        <v>1854</v>
      </c>
      <c r="AF607" s="1107" t="s">
        <v>1854</v>
      </c>
      <c r="AG607" s="1107" t="s">
        <v>1854</v>
      </c>
      <c r="AH607" s="1107" t="s">
        <v>1854</v>
      </c>
      <c r="AI607" s="1108">
        <f t="shared" si="9"/>
        <v>1</v>
      </c>
      <c r="AJ607" s="1109" t="s">
        <v>986</v>
      </c>
      <c r="AK607" s="1109" t="s">
        <v>964</v>
      </c>
      <c r="AL607" s="1109" t="s">
        <v>965</v>
      </c>
      <c r="AM607" s="1110" t="s">
        <v>1838</v>
      </c>
      <c r="AN607" s="1021" t="s">
        <v>990</v>
      </c>
      <c r="AO607" s="1021" t="s">
        <v>4397</v>
      </c>
      <c r="AP607" s="1278">
        <v>0</v>
      </c>
      <c r="AQ607" s="1079" t="s">
        <v>966</v>
      </c>
      <c r="AR607" s="1112" t="s">
        <v>1854</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1012</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4398</v>
      </c>
      <c r="V608" s="1102" t="s">
        <v>4380</v>
      </c>
      <c r="W608" s="1102" t="s">
        <v>1819</v>
      </c>
      <c r="X608" s="1103" t="s">
        <v>4399</v>
      </c>
      <c r="Y608" s="1104" t="s">
        <v>4400</v>
      </c>
      <c r="Z608" s="1105" t="s">
        <v>4401</v>
      </c>
      <c r="AA608" s="1106" t="s">
        <v>1854</v>
      </c>
      <c r="AB608" s="1107">
        <v>1</v>
      </c>
      <c r="AC608" s="1107" t="s">
        <v>1854</v>
      </c>
      <c r="AD608" s="1107" t="s">
        <v>1854</v>
      </c>
      <c r="AE608" s="1107" t="s">
        <v>1854</v>
      </c>
      <c r="AF608" s="1107" t="s">
        <v>1854</v>
      </c>
      <c r="AG608" s="1107" t="s">
        <v>1854</v>
      </c>
      <c r="AH608" s="1107" t="s">
        <v>1854</v>
      </c>
      <c r="AI608" s="1108">
        <f t="shared" si="9"/>
        <v>1</v>
      </c>
      <c r="AJ608" s="1109" t="s">
        <v>963</v>
      </c>
      <c r="AK608" s="1109" t="s">
        <v>1854</v>
      </c>
      <c r="AL608" s="1109" t="s">
        <v>1854</v>
      </c>
      <c r="AM608" s="1110" t="s">
        <v>1838</v>
      </c>
      <c r="AN608" s="1021" t="s">
        <v>1039</v>
      </c>
      <c r="AO608" s="1021" t="s">
        <v>2248</v>
      </c>
      <c r="AP608" s="1278">
        <v>3</v>
      </c>
      <c r="AQ608" s="1079" t="s">
        <v>977</v>
      </c>
      <c r="AR608" s="1112" t="s">
        <v>1854</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1012</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4402</v>
      </c>
      <c r="V609" s="1102" t="s">
        <v>4403</v>
      </c>
      <c r="W609" s="1102" t="s">
        <v>1801</v>
      </c>
      <c r="X609" s="1103" t="s">
        <v>2340</v>
      </c>
      <c r="Y609" s="1104" t="s">
        <v>687</v>
      </c>
      <c r="Z609" s="1105" t="s">
        <v>4404</v>
      </c>
      <c r="AA609" s="1106" t="s">
        <v>1854</v>
      </c>
      <c r="AB609" s="1107" t="s">
        <v>1854</v>
      </c>
      <c r="AC609" s="1107">
        <v>1</v>
      </c>
      <c r="AD609" s="1107" t="s">
        <v>1854</v>
      </c>
      <c r="AE609" s="1107" t="s">
        <v>1854</v>
      </c>
      <c r="AF609" s="1107" t="s">
        <v>1854</v>
      </c>
      <c r="AG609" s="1107" t="s">
        <v>1854</v>
      </c>
      <c r="AH609" s="1107" t="s">
        <v>1854</v>
      </c>
      <c r="AI609" s="1108">
        <f t="shared" si="9"/>
        <v>1</v>
      </c>
      <c r="AJ609" s="1109" t="s">
        <v>986</v>
      </c>
      <c r="AK609" s="1109" t="s">
        <v>964</v>
      </c>
      <c r="AL609" s="1109" t="s">
        <v>965</v>
      </c>
      <c r="AM609" s="1110" t="s">
        <v>1971</v>
      </c>
      <c r="AN609" s="1021" t="s">
        <v>2090</v>
      </c>
      <c r="AO609" s="1021" t="s">
        <v>4405</v>
      </c>
      <c r="AP609" s="1311">
        <v>2</v>
      </c>
      <c r="AQ609" s="1079" t="s">
        <v>977</v>
      </c>
      <c r="AR609" s="1112" t="s">
        <v>687</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961</v>
      </c>
      <c r="CE609" s="1122" t="s">
        <v>961</v>
      </c>
      <c r="CF609" s="1122" t="s">
        <v>961</v>
      </c>
      <c r="CG609" s="1122" t="s">
        <v>961</v>
      </c>
      <c r="CH609" s="1123" t="s">
        <v>961</v>
      </c>
      <c r="CI609" s="1078">
        <v>4.09</v>
      </c>
      <c r="CJ609" s="1079">
        <v>4.09</v>
      </c>
      <c r="CK609" s="1079">
        <v>4.09</v>
      </c>
      <c r="CL609" s="1079">
        <v>4.09</v>
      </c>
      <c r="CM609" s="1120">
        <v>4.09</v>
      </c>
      <c r="CN609" s="1078">
        <v>2.56</v>
      </c>
      <c r="CO609" s="1079">
        <v>2.56</v>
      </c>
      <c r="CP609" s="1079">
        <v>2.56</v>
      </c>
      <c r="CQ609" s="1079">
        <v>2.56</v>
      </c>
      <c r="CR609" s="1120">
        <v>2.56</v>
      </c>
      <c r="CS609" s="1078" t="s">
        <v>1854</v>
      </c>
      <c r="CT609" s="1079" t="s">
        <v>1854</v>
      </c>
      <c r="CU609" s="1079" t="s">
        <v>1854</v>
      </c>
      <c r="CV609" s="1079" t="s">
        <v>1854</v>
      </c>
      <c r="CW609" s="1120" t="s">
        <v>1854</v>
      </c>
      <c r="CX609" s="1078" t="s">
        <v>1854</v>
      </c>
      <c r="CY609" s="1079" t="s">
        <v>1854</v>
      </c>
      <c r="CZ609" s="1079" t="s">
        <v>1854</v>
      </c>
      <c r="DA609" s="1079" t="s">
        <v>1854</v>
      </c>
      <c r="DB609" s="1120" t="s">
        <v>1854</v>
      </c>
      <c r="DC609" s="1079">
        <v>0.93</v>
      </c>
      <c r="DD609" s="1079">
        <v>0.9</v>
      </c>
      <c r="DE609" s="1079">
        <v>0.87</v>
      </c>
      <c r="DF609" s="1079">
        <v>0.8</v>
      </c>
      <c r="DG609" s="1120">
        <v>0.74</v>
      </c>
      <c r="DH609" s="1078" t="s">
        <v>4713</v>
      </c>
      <c r="DI609" s="1079" t="s">
        <v>4713</v>
      </c>
      <c r="DJ609" s="1079" t="s">
        <v>4713</v>
      </c>
      <c r="DK609" s="1079" t="s">
        <v>4713</v>
      </c>
      <c r="DL609" s="1120" t="s">
        <v>4713</v>
      </c>
      <c r="DM609" s="1124">
        <v>-5.69</v>
      </c>
      <c r="DN609" s="1125" t="s">
        <v>1854</v>
      </c>
      <c r="DO609" s="1125" t="s">
        <v>1854</v>
      </c>
      <c r="DP609" s="1126">
        <v>-18.177</v>
      </c>
      <c r="DQ609" s="1125">
        <v>5.69</v>
      </c>
      <c r="DR609" s="1125" t="s">
        <v>1854</v>
      </c>
      <c r="DS609" s="1125" t="s">
        <v>1854</v>
      </c>
      <c r="DT609" s="1126">
        <v>18.177</v>
      </c>
      <c r="DU609" s="1122" t="s">
        <v>1854</v>
      </c>
      <c r="DV609" s="1127">
        <v>1</v>
      </c>
      <c r="DW609" s="1128" t="s">
        <v>1854</v>
      </c>
    </row>
    <row r="610" spans="1:127" s="399" customFormat="1" ht="15.75" customHeight="1">
      <c r="A610" s="1100" t="s">
        <v>1012</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4406</v>
      </c>
      <c r="V610" s="1102" t="s">
        <v>4403</v>
      </c>
      <c r="W610" s="1102" t="s">
        <v>1819</v>
      </c>
      <c r="X610" s="1103" t="s">
        <v>3338</v>
      </c>
      <c r="Y610" s="1104" t="s">
        <v>4407</v>
      </c>
      <c r="Z610" s="1105" t="s">
        <v>4408</v>
      </c>
      <c r="AA610" s="1106" t="s">
        <v>1854</v>
      </c>
      <c r="AB610" s="1107" t="s">
        <v>1854</v>
      </c>
      <c r="AC610" s="1107">
        <v>1</v>
      </c>
      <c r="AD610" s="1107" t="s">
        <v>1854</v>
      </c>
      <c r="AE610" s="1107" t="s">
        <v>1854</v>
      </c>
      <c r="AF610" s="1107" t="s">
        <v>1854</v>
      </c>
      <c r="AG610" s="1107" t="s">
        <v>1854</v>
      </c>
      <c r="AH610" s="1107" t="s">
        <v>1854</v>
      </c>
      <c r="AI610" s="1108">
        <f t="shared" si="9"/>
        <v>1</v>
      </c>
      <c r="AJ610" s="1109" t="s">
        <v>986</v>
      </c>
      <c r="AK610" s="1109" t="s">
        <v>964</v>
      </c>
      <c r="AL610" s="1109" t="s">
        <v>965</v>
      </c>
      <c r="AM610" s="1110" t="s">
        <v>1971</v>
      </c>
      <c r="AN610" s="1021" t="s">
        <v>2090</v>
      </c>
      <c r="AO610" s="1021" t="s">
        <v>4405</v>
      </c>
      <c r="AP610" s="1311">
        <v>2</v>
      </c>
      <c r="AQ610" s="1079" t="s">
        <v>977</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1012</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4409</v>
      </c>
      <c r="V611" s="1102" t="s">
        <v>4403</v>
      </c>
      <c r="W611" s="1102" t="s">
        <v>1808</v>
      </c>
      <c r="X611" s="1103" t="s">
        <v>4410</v>
      </c>
      <c r="Y611" s="1104" t="s">
        <v>4411</v>
      </c>
      <c r="Z611" s="1105" t="s">
        <v>4412</v>
      </c>
      <c r="AA611" s="1106" t="s">
        <v>1854</v>
      </c>
      <c r="AB611" s="1107" t="s">
        <v>1854</v>
      </c>
      <c r="AC611" s="1107">
        <v>1</v>
      </c>
      <c r="AD611" s="1107" t="s">
        <v>1854</v>
      </c>
      <c r="AE611" s="1107" t="s">
        <v>1854</v>
      </c>
      <c r="AF611" s="1107" t="s">
        <v>1854</v>
      </c>
      <c r="AG611" s="1107" t="s">
        <v>1854</v>
      </c>
      <c r="AH611" s="1107" t="s">
        <v>1854</v>
      </c>
      <c r="AI611" s="1108">
        <f t="shared" si="9"/>
        <v>1</v>
      </c>
      <c r="AJ611" s="1109" t="s">
        <v>983</v>
      </c>
      <c r="AK611" s="1109" t="s">
        <v>964</v>
      </c>
      <c r="AL611" s="1109" t="s">
        <v>965</v>
      </c>
      <c r="AM611" s="1110" t="s">
        <v>1971</v>
      </c>
      <c r="AN611" s="1021" t="s">
        <v>1039</v>
      </c>
      <c r="AO611" s="1021" t="s">
        <v>2248</v>
      </c>
      <c r="AP611" s="1278">
        <v>0</v>
      </c>
      <c r="AQ611" s="1079" t="s">
        <v>977</v>
      </c>
      <c r="AR611" s="1112" t="s">
        <v>1854</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1012</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4413</v>
      </c>
      <c r="V612" s="1102" t="s">
        <v>4403</v>
      </c>
      <c r="W612" s="1102" t="s">
        <v>1808</v>
      </c>
      <c r="X612" s="1103" t="s">
        <v>4414</v>
      </c>
      <c r="Y612" s="1104" t="s">
        <v>4415</v>
      </c>
      <c r="Z612" s="1105" t="s">
        <v>4416</v>
      </c>
      <c r="AA612" s="1106" t="s">
        <v>1854</v>
      </c>
      <c r="AB612" s="1107" t="s">
        <v>1854</v>
      </c>
      <c r="AC612" s="1107">
        <v>1</v>
      </c>
      <c r="AD612" s="1107" t="s">
        <v>1854</v>
      </c>
      <c r="AE612" s="1107" t="s">
        <v>1854</v>
      </c>
      <c r="AF612" s="1107" t="s">
        <v>1854</v>
      </c>
      <c r="AG612" s="1107" t="s">
        <v>1854</v>
      </c>
      <c r="AH612" s="1107" t="s">
        <v>1854</v>
      </c>
      <c r="AI612" s="1108">
        <f t="shared" si="9"/>
        <v>1</v>
      </c>
      <c r="AJ612" s="1109" t="s">
        <v>983</v>
      </c>
      <c r="AK612" s="1109" t="s">
        <v>964</v>
      </c>
      <c r="AL612" s="1109" t="s">
        <v>965</v>
      </c>
      <c r="AM612" s="1110" t="s">
        <v>1822</v>
      </c>
      <c r="AN612" s="1021" t="s">
        <v>990</v>
      </c>
      <c r="AO612" s="1021" t="s">
        <v>4417</v>
      </c>
      <c r="AP612" s="1278">
        <v>0</v>
      </c>
      <c r="AQ612" s="1079" t="s">
        <v>977</v>
      </c>
      <c r="AR612" s="1112" t="s">
        <v>1854</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1012</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4418</v>
      </c>
      <c r="V613" s="1102" t="s">
        <v>4419</v>
      </c>
      <c r="W613" s="1102" t="s">
        <v>1801</v>
      </c>
      <c r="X613" s="1103" t="s">
        <v>4420</v>
      </c>
      <c r="Y613" s="1104" t="s">
        <v>130</v>
      </c>
      <c r="Z613" s="1105" t="s">
        <v>4421</v>
      </c>
      <c r="AA613" s="1106" t="s">
        <v>1854</v>
      </c>
      <c r="AB613" s="1107">
        <v>1</v>
      </c>
      <c r="AC613" s="1107" t="s">
        <v>1854</v>
      </c>
      <c r="AD613" s="1107" t="s">
        <v>1854</v>
      </c>
      <c r="AE613" s="1107" t="s">
        <v>1854</v>
      </c>
      <c r="AF613" s="1107" t="s">
        <v>1854</v>
      </c>
      <c r="AG613" s="1107" t="s">
        <v>1854</v>
      </c>
      <c r="AH613" s="1107" t="s">
        <v>1854</v>
      </c>
      <c r="AI613" s="1108">
        <f t="shared" si="9"/>
        <v>1</v>
      </c>
      <c r="AJ613" s="1109" t="s">
        <v>986</v>
      </c>
      <c r="AK613" s="1109" t="s">
        <v>964</v>
      </c>
      <c r="AL613" s="1109" t="s">
        <v>965</v>
      </c>
      <c r="AM613" s="1110" t="s">
        <v>1804</v>
      </c>
      <c r="AN613" s="1021" t="s">
        <v>4697</v>
      </c>
      <c r="AO613" s="1021" t="s">
        <v>4698</v>
      </c>
      <c r="AP613" s="1311">
        <v>0</v>
      </c>
      <c r="AQ613" s="1079" t="s">
        <v>977</v>
      </c>
      <c r="AR613" s="1112" t="s">
        <v>130</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961</v>
      </c>
      <c r="CE613" s="1122" t="s">
        <v>961</v>
      </c>
      <c r="CF613" s="1122" t="s">
        <v>961</v>
      </c>
      <c r="CG613" s="1122" t="s">
        <v>961</v>
      </c>
      <c r="CH613" s="1123" t="s">
        <v>961</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1854</v>
      </c>
      <c r="CT613" s="1153" t="s">
        <v>1854</v>
      </c>
      <c r="CU613" s="1153" t="s">
        <v>1854</v>
      </c>
      <c r="CV613" s="1153" t="s">
        <v>1854</v>
      </c>
      <c r="CW613" s="1156" t="s">
        <v>1854</v>
      </c>
      <c r="CX613" s="1152" t="s">
        <v>1854</v>
      </c>
      <c r="CY613" s="1153" t="s">
        <v>1854</v>
      </c>
      <c r="CZ613" s="1153" t="s">
        <v>1854</v>
      </c>
      <c r="DA613" s="1153" t="s">
        <v>1854</v>
      </c>
      <c r="DB613" s="1156" t="s">
        <v>1854</v>
      </c>
      <c r="DC613" s="1153">
        <v>9.0277777777777784E-4</v>
      </c>
      <c r="DD613" s="1153">
        <v>9.0277777777777784E-4</v>
      </c>
      <c r="DE613" s="1153">
        <v>9.0277777777777784E-4</v>
      </c>
      <c r="DF613" s="1153">
        <v>9.0277777777777784E-4</v>
      </c>
      <c r="DG613" s="1156">
        <v>9.0277777777777784E-4</v>
      </c>
      <c r="DH613" s="1152" t="s">
        <v>4713</v>
      </c>
      <c r="DI613" s="1153" t="s">
        <v>4713</v>
      </c>
      <c r="DJ613" s="1153" t="s">
        <v>4713</v>
      </c>
      <c r="DK613" s="1153" t="s">
        <v>4713</v>
      </c>
      <c r="DL613" s="1156" t="s">
        <v>4713</v>
      </c>
      <c r="DM613" s="1124">
        <v>-0.14000000000000001</v>
      </c>
      <c r="DN613" s="1125" t="s">
        <v>1854</v>
      </c>
      <c r="DO613" s="1125" t="s">
        <v>1854</v>
      </c>
      <c r="DP613" s="1126">
        <v>-0.3</v>
      </c>
      <c r="DQ613" s="1125">
        <v>0.14000000000000001</v>
      </c>
      <c r="DR613" s="1125" t="s">
        <v>1854</v>
      </c>
      <c r="DS613" s="1125" t="s">
        <v>1854</v>
      </c>
      <c r="DT613" s="1126">
        <v>0.3</v>
      </c>
      <c r="DU613" s="1122" t="s">
        <v>1854</v>
      </c>
      <c r="DV613" s="1127">
        <v>1</v>
      </c>
      <c r="DW613" s="1128" t="s">
        <v>1854</v>
      </c>
    </row>
    <row r="614" spans="1:127" s="399" customFormat="1" ht="15.75" customHeight="1">
      <c r="A614" s="1100" t="s">
        <v>1012</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4422</v>
      </c>
      <c r="V614" s="1102" t="s">
        <v>4419</v>
      </c>
      <c r="W614" s="1102" t="s">
        <v>1819</v>
      </c>
      <c r="X614" s="1103" t="s">
        <v>4423</v>
      </c>
      <c r="Y614" s="1104" t="s">
        <v>491</v>
      </c>
      <c r="Z614" s="1105" t="s">
        <v>4424</v>
      </c>
      <c r="AA614" s="1106">
        <v>1</v>
      </c>
      <c r="AB614" s="1107" t="s">
        <v>1854</v>
      </c>
      <c r="AC614" s="1107" t="s">
        <v>1854</v>
      </c>
      <c r="AD614" s="1107" t="s">
        <v>1854</v>
      </c>
      <c r="AE614" s="1107" t="s">
        <v>1854</v>
      </c>
      <c r="AF614" s="1107" t="s">
        <v>1854</v>
      </c>
      <c r="AG614" s="1107" t="s">
        <v>1854</v>
      </c>
      <c r="AH614" s="1107" t="s">
        <v>1854</v>
      </c>
      <c r="AI614" s="1108">
        <f t="shared" si="9"/>
        <v>1</v>
      </c>
      <c r="AJ614" s="1109" t="s">
        <v>963</v>
      </c>
      <c r="AK614" s="1109" t="s">
        <v>1854</v>
      </c>
      <c r="AL614" s="1109" t="s">
        <v>1854</v>
      </c>
      <c r="AM614" s="1110" t="s">
        <v>2857</v>
      </c>
      <c r="AN614" s="1021" t="s">
        <v>269</v>
      </c>
      <c r="AO614" s="1021" t="s">
        <v>4700</v>
      </c>
      <c r="AP614" s="1311">
        <v>1</v>
      </c>
      <c r="AQ614" s="1079" t="s">
        <v>977</v>
      </c>
      <c r="AR614" s="1112" t="s">
        <v>491</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1854</v>
      </c>
      <c r="CE614" s="1122" t="s">
        <v>1854</v>
      </c>
      <c r="CF614" s="1122" t="s">
        <v>1854</v>
      </c>
      <c r="CG614" s="1122" t="s">
        <v>1854</v>
      </c>
      <c r="CH614" s="1123" t="s">
        <v>1854</v>
      </c>
      <c r="CI614" s="1078" t="s">
        <v>1854</v>
      </c>
      <c r="CJ614" s="1079" t="s">
        <v>1854</v>
      </c>
      <c r="CK614" s="1079" t="s">
        <v>1854</v>
      </c>
      <c r="CL614" s="1079" t="s">
        <v>1854</v>
      </c>
      <c r="CM614" s="1120" t="s">
        <v>1854</v>
      </c>
      <c r="CN614" s="1078" t="s">
        <v>1854</v>
      </c>
      <c r="CO614" s="1079" t="s">
        <v>1854</v>
      </c>
      <c r="CP614" s="1079" t="s">
        <v>1854</v>
      </c>
      <c r="CQ614" s="1079" t="s">
        <v>1854</v>
      </c>
      <c r="CR614" s="1120" t="s">
        <v>1854</v>
      </c>
      <c r="CS614" s="1078" t="s">
        <v>1854</v>
      </c>
      <c r="CT614" s="1079" t="s">
        <v>1854</v>
      </c>
      <c r="CU614" s="1079" t="s">
        <v>1854</v>
      </c>
      <c r="CV614" s="1079" t="s">
        <v>1854</v>
      </c>
      <c r="CW614" s="1120" t="s">
        <v>1854</v>
      </c>
      <c r="CX614" s="1078" t="s">
        <v>1854</v>
      </c>
      <c r="CY614" s="1079" t="s">
        <v>1854</v>
      </c>
      <c r="CZ614" s="1079" t="s">
        <v>1854</v>
      </c>
      <c r="DA614" s="1079" t="s">
        <v>1854</v>
      </c>
      <c r="DB614" s="1120" t="s">
        <v>1854</v>
      </c>
      <c r="DC614" s="1079" t="s">
        <v>1854</v>
      </c>
      <c r="DD614" s="1079" t="s">
        <v>1854</v>
      </c>
      <c r="DE614" s="1079" t="s">
        <v>1854</v>
      </c>
      <c r="DF614" s="1079" t="s">
        <v>1854</v>
      </c>
      <c r="DG614" s="1120" t="s">
        <v>1854</v>
      </c>
      <c r="DH614" s="1078" t="s">
        <v>1854</v>
      </c>
      <c r="DI614" s="1079" t="s">
        <v>1854</v>
      </c>
      <c r="DJ614" s="1079" t="s">
        <v>1854</v>
      </c>
      <c r="DK614" s="1079" t="s">
        <v>1854</v>
      </c>
      <c r="DL614" s="1120" t="s">
        <v>1854</v>
      </c>
      <c r="DM614" s="1124" t="s">
        <v>1854</v>
      </c>
      <c r="DN614" s="1125" t="s">
        <v>1854</v>
      </c>
      <c r="DO614" s="1125" t="s">
        <v>1854</v>
      </c>
      <c r="DP614" s="1126" t="s">
        <v>1854</v>
      </c>
      <c r="DQ614" s="1125" t="s">
        <v>1854</v>
      </c>
      <c r="DR614" s="1125" t="s">
        <v>1854</v>
      </c>
      <c r="DS614" s="1125" t="s">
        <v>1854</v>
      </c>
      <c r="DT614" s="1126" t="s">
        <v>1854</v>
      </c>
      <c r="DU614" s="1122" t="s">
        <v>1854</v>
      </c>
      <c r="DV614" s="1127">
        <v>1</v>
      </c>
      <c r="DW614" s="1128" t="s">
        <v>1854</v>
      </c>
    </row>
    <row r="615" spans="1:127" s="399" customFormat="1" ht="15.75" customHeight="1">
      <c r="A615" s="1100" t="s">
        <v>1012</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4425</v>
      </c>
      <c r="V615" s="1102" t="s">
        <v>4419</v>
      </c>
      <c r="W615" s="1102" t="s">
        <v>1819</v>
      </c>
      <c r="X615" s="1103" t="s">
        <v>4426</v>
      </c>
      <c r="Y615" s="1104" t="s">
        <v>794</v>
      </c>
      <c r="Z615" s="1105" t="s">
        <v>4427</v>
      </c>
      <c r="AA615" s="1106" t="s">
        <v>1854</v>
      </c>
      <c r="AB615" s="1107" t="s">
        <v>1854</v>
      </c>
      <c r="AC615" s="1107">
        <v>1</v>
      </c>
      <c r="AD615" s="1107" t="s">
        <v>1854</v>
      </c>
      <c r="AE615" s="1107" t="s">
        <v>1854</v>
      </c>
      <c r="AF615" s="1107" t="s">
        <v>1854</v>
      </c>
      <c r="AG615" s="1107" t="s">
        <v>1854</v>
      </c>
      <c r="AH615" s="1107" t="s">
        <v>1854</v>
      </c>
      <c r="AI615" s="1108">
        <f t="shared" si="9"/>
        <v>1</v>
      </c>
      <c r="AJ615" s="1109" t="s">
        <v>963</v>
      </c>
      <c r="AK615" s="1109" t="s">
        <v>1854</v>
      </c>
      <c r="AL615" s="1109" t="s">
        <v>1854</v>
      </c>
      <c r="AM615" s="1110" t="s">
        <v>1971</v>
      </c>
      <c r="AN615" s="1021" t="s">
        <v>269</v>
      </c>
      <c r="AO615" s="1021" t="s">
        <v>4700</v>
      </c>
      <c r="AP615" s="1311">
        <v>2</v>
      </c>
      <c r="AQ615" s="1079" t="s">
        <v>977</v>
      </c>
      <c r="AR615" s="1112" t="s">
        <v>794</v>
      </c>
      <c r="AS615" s="1113"/>
      <c r="AT615" s="1103"/>
      <c r="AU615" s="1103"/>
      <c r="AV615" s="1103"/>
      <c r="AW615" s="1114"/>
      <c r="AX615" s="1115"/>
      <c r="AY615" s="1078"/>
      <c r="AZ615" s="1079"/>
      <c r="BA615" s="1079"/>
      <c r="BB615" s="1079"/>
      <c r="BC615" s="1079"/>
      <c r="BD615" s="1079"/>
      <c r="BE615" s="1079"/>
      <c r="BF615" s="1079"/>
      <c r="BG615" s="1079"/>
      <c r="BH615" s="1079"/>
      <c r="BI615" s="1078" t="s">
        <v>4790</v>
      </c>
      <c r="BJ615" s="1079" t="s">
        <v>4791</v>
      </c>
      <c r="BK615" s="1079" t="s">
        <v>4792</v>
      </c>
      <c r="BL615" s="1079" t="s">
        <v>4793</v>
      </c>
      <c r="BM615" s="1079" t="s">
        <v>4794</v>
      </c>
      <c r="BN615" s="1078"/>
      <c r="BO615" s="1079"/>
      <c r="BP615" s="1079"/>
      <c r="BQ615" s="1079"/>
      <c r="BR615" s="1079"/>
      <c r="BS615" s="1118"/>
      <c r="BT615" s="1079"/>
      <c r="BU615" s="1079"/>
      <c r="BV615" s="1079"/>
      <c r="BW615" s="1119"/>
      <c r="BX615" s="1118"/>
      <c r="BY615" s="1079"/>
      <c r="BZ615" s="1079"/>
      <c r="CA615" s="1079"/>
      <c r="CB615" s="1119"/>
      <c r="CC615" s="1120"/>
      <c r="CD615" s="1121" t="s">
        <v>1854</v>
      </c>
      <c r="CE615" s="1122" t="s">
        <v>1854</v>
      </c>
      <c r="CF615" s="1122" t="s">
        <v>1854</v>
      </c>
      <c r="CG615" s="1122" t="s">
        <v>1854</v>
      </c>
      <c r="CH615" s="1123" t="s">
        <v>1854</v>
      </c>
      <c r="CI615" s="1078" t="s">
        <v>1854</v>
      </c>
      <c r="CJ615" s="1079" t="s">
        <v>1854</v>
      </c>
      <c r="CK615" s="1079" t="s">
        <v>1854</v>
      </c>
      <c r="CL615" s="1079" t="s">
        <v>1854</v>
      </c>
      <c r="CM615" s="1120" t="s">
        <v>1854</v>
      </c>
      <c r="CN615" s="1078" t="s">
        <v>1854</v>
      </c>
      <c r="CO615" s="1079" t="s">
        <v>1854</v>
      </c>
      <c r="CP615" s="1079" t="s">
        <v>1854</v>
      </c>
      <c r="CQ615" s="1079" t="s">
        <v>1854</v>
      </c>
      <c r="CR615" s="1120" t="s">
        <v>1854</v>
      </c>
      <c r="CS615" s="1078" t="s">
        <v>1854</v>
      </c>
      <c r="CT615" s="1079" t="s">
        <v>1854</v>
      </c>
      <c r="CU615" s="1079" t="s">
        <v>1854</v>
      </c>
      <c r="CV615" s="1079" t="s">
        <v>1854</v>
      </c>
      <c r="CW615" s="1120" t="s">
        <v>1854</v>
      </c>
      <c r="CX615" s="1078" t="s">
        <v>1854</v>
      </c>
      <c r="CY615" s="1079" t="s">
        <v>1854</v>
      </c>
      <c r="CZ615" s="1079" t="s">
        <v>1854</v>
      </c>
      <c r="DA615" s="1079" t="s">
        <v>1854</v>
      </c>
      <c r="DB615" s="1120" t="s">
        <v>1854</v>
      </c>
      <c r="DC615" s="1079" t="s">
        <v>1854</v>
      </c>
      <c r="DD615" s="1079" t="s">
        <v>1854</v>
      </c>
      <c r="DE615" s="1079" t="s">
        <v>1854</v>
      </c>
      <c r="DF615" s="1079" t="s">
        <v>1854</v>
      </c>
      <c r="DG615" s="1120" t="s">
        <v>1854</v>
      </c>
      <c r="DH615" s="1078" t="s">
        <v>1854</v>
      </c>
      <c r="DI615" s="1079" t="s">
        <v>1854</v>
      </c>
      <c r="DJ615" s="1079" t="s">
        <v>1854</v>
      </c>
      <c r="DK615" s="1079" t="s">
        <v>1854</v>
      </c>
      <c r="DL615" s="1120" t="s">
        <v>1854</v>
      </c>
      <c r="DM615" s="1124" t="s">
        <v>1854</v>
      </c>
      <c r="DN615" s="1125" t="s">
        <v>1854</v>
      </c>
      <c r="DO615" s="1125" t="s">
        <v>1854</v>
      </c>
      <c r="DP615" s="1126" t="s">
        <v>1854</v>
      </c>
      <c r="DQ615" s="1125" t="s">
        <v>1854</v>
      </c>
      <c r="DR615" s="1125" t="s">
        <v>1854</v>
      </c>
      <c r="DS615" s="1125" t="s">
        <v>1854</v>
      </c>
      <c r="DT615" s="1126" t="s">
        <v>1854</v>
      </c>
      <c r="DU615" s="1122" t="s">
        <v>1854</v>
      </c>
      <c r="DV615" s="1127">
        <v>1</v>
      </c>
      <c r="DW615" s="1128" t="s">
        <v>1854</v>
      </c>
    </row>
    <row r="616" spans="1:127" s="399" customFormat="1" ht="15.75" customHeight="1">
      <c r="A616" s="1100" t="s">
        <v>1012</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4428</v>
      </c>
      <c r="V616" s="1102" t="s">
        <v>4419</v>
      </c>
      <c r="W616" s="1102" t="s">
        <v>1808</v>
      </c>
      <c r="X616" s="1103" t="s">
        <v>4429</v>
      </c>
      <c r="Y616" s="1104" t="s">
        <v>154</v>
      </c>
      <c r="Z616" s="1105" t="s">
        <v>4430</v>
      </c>
      <c r="AA616" s="1106" t="s">
        <v>1854</v>
      </c>
      <c r="AB616" s="1107">
        <v>1</v>
      </c>
      <c r="AC616" s="1107" t="s">
        <v>1854</v>
      </c>
      <c r="AD616" s="1107" t="s">
        <v>1854</v>
      </c>
      <c r="AE616" s="1107" t="s">
        <v>1854</v>
      </c>
      <c r="AF616" s="1107" t="s">
        <v>1854</v>
      </c>
      <c r="AG616" s="1107" t="s">
        <v>1854</v>
      </c>
      <c r="AH616" s="1107" t="s">
        <v>1854</v>
      </c>
      <c r="AI616" s="1108">
        <f t="shared" si="9"/>
        <v>1</v>
      </c>
      <c r="AJ616" s="1109" t="s">
        <v>983</v>
      </c>
      <c r="AK616" s="1109" t="s">
        <v>964</v>
      </c>
      <c r="AL616" s="1109" t="s">
        <v>965</v>
      </c>
      <c r="AM616" s="1110" t="s">
        <v>1987</v>
      </c>
      <c r="AN616" s="1021" t="s">
        <v>2090</v>
      </c>
      <c r="AO616" s="1021" t="s">
        <v>4702</v>
      </c>
      <c r="AP616" s="1311">
        <v>1</v>
      </c>
      <c r="AQ616" s="1079" t="s">
        <v>977</v>
      </c>
      <c r="AR616" s="1112" t="s">
        <v>154</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961</v>
      </c>
      <c r="CE616" s="1122" t="s">
        <v>961</v>
      </c>
      <c r="CF616" s="1122" t="s">
        <v>961</v>
      </c>
      <c r="CG616" s="1122" t="s">
        <v>961</v>
      </c>
      <c r="CH616" s="1123" t="s">
        <v>961</v>
      </c>
      <c r="CI616" s="1078" t="s">
        <v>1854</v>
      </c>
      <c r="CJ616" s="1079" t="s">
        <v>1854</v>
      </c>
      <c r="CK616" s="1079" t="s">
        <v>1854</v>
      </c>
      <c r="CL616" s="1079" t="s">
        <v>1854</v>
      </c>
      <c r="CM616" s="1120" t="s">
        <v>1854</v>
      </c>
      <c r="CN616" s="1078">
        <v>225.9</v>
      </c>
      <c r="CO616" s="1079">
        <v>225.9</v>
      </c>
      <c r="CP616" s="1079">
        <v>225.9</v>
      </c>
      <c r="CQ616" s="1079">
        <v>225.9</v>
      </c>
      <c r="CR616" s="1120">
        <v>225.9</v>
      </c>
      <c r="CS616" s="1078" t="s">
        <v>1854</v>
      </c>
      <c r="CT616" s="1079" t="s">
        <v>1854</v>
      </c>
      <c r="CU616" s="1079" t="s">
        <v>1854</v>
      </c>
      <c r="CV616" s="1079" t="s">
        <v>1854</v>
      </c>
      <c r="CW616" s="1120" t="s">
        <v>1854</v>
      </c>
      <c r="CX616" s="1078" t="s">
        <v>1854</v>
      </c>
      <c r="CY616" s="1079" t="s">
        <v>1854</v>
      </c>
      <c r="CZ616" s="1079" t="s">
        <v>1854</v>
      </c>
      <c r="DA616" s="1079" t="s">
        <v>1854</v>
      </c>
      <c r="DB616" s="1120" t="s">
        <v>1854</v>
      </c>
      <c r="DC616" s="1079" t="s">
        <v>1854</v>
      </c>
      <c r="DD616" s="1079" t="s">
        <v>1854</v>
      </c>
      <c r="DE616" s="1079" t="s">
        <v>1854</v>
      </c>
      <c r="DF616" s="1079" t="s">
        <v>1854</v>
      </c>
      <c r="DG616" s="1120" t="s">
        <v>1854</v>
      </c>
      <c r="DH616" s="1078" t="s">
        <v>1854</v>
      </c>
      <c r="DI616" s="1079" t="s">
        <v>1854</v>
      </c>
      <c r="DJ616" s="1079" t="s">
        <v>1854</v>
      </c>
      <c r="DK616" s="1079" t="s">
        <v>1854</v>
      </c>
      <c r="DL616" s="1120" t="s">
        <v>1854</v>
      </c>
      <c r="DM616" s="1124">
        <v>-4.5999999999999999E-2</v>
      </c>
      <c r="DN616" s="1125">
        <v>-0.38</v>
      </c>
      <c r="DO616" s="1125" t="s">
        <v>1854</v>
      </c>
      <c r="DP616" s="1126" t="s">
        <v>1854</v>
      </c>
      <c r="DQ616" s="1125" t="s">
        <v>1854</v>
      </c>
      <c r="DR616" s="1125" t="s">
        <v>1854</v>
      </c>
      <c r="DS616" s="1125" t="s">
        <v>1854</v>
      </c>
      <c r="DT616" s="1126" t="s">
        <v>1854</v>
      </c>
      <c r="DU616" s="1122" t="s">
        <v>1854</v>
      </c>
      <c r="DV616" s="1127">
        <v>1</v>
      </c>
      <c r="DW616" s="1128" t="s">
        <v>1854</v>
      </c>
    </row>
    <row r="617" spans="1:127" s="399" customFormat="1" ht="15.75" customHeight="1">
      <c r="A617" s="1100" t="s">
        <v>1012</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4432</v>
      </c>
      <c r="V617" s="1102" t="s">
        <v>4419</v>
      </c>
      <c r="W617" s="1102" t="s">
        <v>1819</v>
      </c>
      <c r="X617" s="1103" t="s">
        <v>4433</v>
      </c>
      <c r="Y617" s="1104" t="s">
        <v>160</v>
      </c>
      <c r="Z617" s="1105" t="s">
        <v>4434</v>
      </c>
      <c r="AA617" s="1106" t="s">
        <v>1854</v>
      </c>
      <c r="AB617" s="1107">
        <v>1</v>
      </c>
      <c r="AC617" s="1107" t="s">
        <v>1854</v>
      </c>
      <c r="AD617" s="1107" t="s">
        <v>1854</v>
      </c>
      <c r="AE617" s="1107" t="s">
        <v>1854</v>
      </c>
      <c r="AF617" s="1107" t="s">
        <v>1854</v>
      </c>
      <c r="AG617" s="1107" t="s">
        <v>1854</v>
      </c>
      <c r="AH617" s="1107" t="s">
        <v>1854</v>
      </c>
      <c r="AI617" s="1108">
        <f t="shared" si="9"/>
        <v>1</v>
      </c>
      <c r="AJ617" s="1109" t="s">
        <v>983</v>
      </c>
      <c r="AK617" s="1109" t="s">
        <v>964</v>
      </c>
      <c r="AL617" s="1109" t="s">
        <v>965</v>
      </c>
      <c r="AM617" s="1110" t="s">
        <v>1827</v>
      </c>
      <c r="AN617" s="1021" t="s">
        <v>269</v>
      </c>
      <c r="AO617" s="1021" t="s">
        <v>4701</v>
      </c>
      <c r="AP617" s="1311">
        <v>2</v>
      </c>
      <c r="AQ617" s="1079" t="s">
        <v>977</v>
      </c>
      <c r="AR617" s="1112" t="s">
        <v>160</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961</v>
      </c>
      <c r="CE617" s="1122" t="s">
        <v>961</v>
      </c>
      <c r="CF617" s="1122" t="s">
        <v>961</v>
      </c>
      <c r="CG617" s="1122" t="s">
        <v>961</v>
      </c>
      <c r="CH617" s="1123" t="s">
        <v>961</v>
      </c>
      <c r="CI617" s="1078" t="s">
        <v>1854</v>
      </c>
      <c r="CJ617" s="1079" t="s">
        <v>1854</v>
      </c>
      <c r="CK617" s="1079" t="s">
        <v>1854</v>
      </c>
      <c r="CL617" s="1079" t="s">
        <v>1854</v>
      </c>
      <c r="CM617" s="1120" t="s">
        <v>1854</v>
      </c>
      <c r="CN617" s="1078">
        <v>4.68</v>
      </c>
      <c r="CO617" s="1079">
        <v>4.68</v>
      </c>
      <c r="CP617" s="1079">
        <v>4.68</v>
      </c>
      <c r="CQ617" s="1079">
        <v>4.68</v>
      </c>
      <c r="CR617" s="1120">
        <v>4.68</v>
      </c>
      <c r="CS617" s="1078" t="s">
        <v>1854</v>
      </c>
      <c r="CT617" s="1079" t="s">
        <v>1854</v>
      </c>
      <c r="CU617" s="1079" t="s">
        <v>1854</v>
      </c>
      <c r="CV617" s="1079" t="s">
        <v>1854</v>
      </c>
      <c r="CW617" s="1120" t="s">
        <v>1854</v>
      </c>
      <c r="CX617" s="1078" t="s">
        <v>1854</v>
      </c>
      <c r="CY617" s="1079" t="s">
        <v>1854</v>
      </c>
      <c r="CZ617" s="1079" t="s">
        <v>1854</v>
      </c>
      <c r="DA617" s="1079" t="s">
        <v>1854</v>
      </c>
      <c r="DB617" s="1120" t="s">
        <v>1854</v>
      </c>
      <c r="DC617" s="1079" t="s">
        <v>1854</v>
      </c>
      <c r="DD617" s="1079" t="s">
        <v>1854</v>
      </c>
      <c r="DE617" s="1079" t="s">
        <v>1854</v>
      </c>
      <c r="DF617" s="1079" t="s">
        <v>1854</v>
      </c>
      <c r="DG617" s="1120" t="s">
        <v>1854</v>
      </c>
      <c r="DH617" s="1078" t="s">
        <v>1854</v>
      </c>
      <c r="DI617" s="1079" t="s">
        <v>1854</v>
      </c>
      <c r="DJ617" s="1079" t="s">
        <v>1854</v>
      </c>
      <c r="DK617" s="1079" t="s">
        <v>1854</v>
      </c>
      <c r="DL617" s="1120" t="s">
        <v>1854</v>
      </c>
      <c r="DM617" s="1124">
        <v>-0.24299999999999999</v>
      </c>
      <c r="DN617" s="1125" t="s">
        <v>1854</v>
      </c>
      <c r="DO617" s="1125" t="s">
        <v>1854</v>
      </c>
      <c r="DP617" s="1126" t="s">
        <v>1854</v>
      </c>
      <c r="DQ617" s="1125" t="s">
        <v>1854</v>
      </c>
      <c r="DR617" s="1125" t="s">
        <v>1854</v>
      </c>
      <c r="DS617" s="1125" t="s">
        <v>1854</v>
      </c>
      <c r="DT617" s="1126" t="s">
        <v>1854</v>
      </c>
      <c r="DU617" s="1122" t="s">
        <v>1854</v>
      </c>
      <c r="DV617" s="1127">
        <v>1</v>
      </c>
      <c r="DW617" s="1128" t="s">
        <v>1854</v>
      </c>
    </row>
    <row r="618" spans="1:127" s="399" customFormat="1" ht="15.75" customHeight="1">
      <c r="A618" s="1100" t="s">
        <v>1012</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4436</v>
      </c>
      <c r="V618" s="1102" t="s">
        <v>4419</v>
      </c>
      <c r="W618" s="1102" t="s">
        <v>1808</v>
      </c>
      <c r="X618" s="1103" t="s">
        <v>4437</v>
      </c>
      <c r="Y618" s="1104" t="s">
        <v>698</v>
      </c>
      <c r="Z618" s="1105" t="s">
        <v>4438</v>
      </c>
      <c r="AA618" s="1106" t="s">
        <v>1854</v>
      </c>
      <c r="AB618" s="1107" t="s">
        <v>1854</v>
      </c>
      <c r="AC618" s="1107">
        <v>1</v>
      </c>
      <c r="AD618" s="1107" t="s">
        <v>1854</v>
      </c>
      <c r="AE618" s="1107" t="s">
        <v>1854</v>
      </c>
      <c r="AF618" s="1107" t="s">
        <v>1854</v>
      </c>
      <c r="AG618" s="1107" t="s">
        <v>1854</v>
      </c>
      <c r="AH618" s="1107" t="s">
        <v>1854</v>
      </c>
      <c r="AI618" s="1108">
        <f t="shared" si="9"/>
        <v>1</v>
      </c>
      <c r="AJ618" s="1109" t="s">
        <v>983</v>
      </c>
      <c r="AK618" s="1109" t="s">
        <v>964</v>
      </c>
      <c r="AL618" s="1109" t="s">
        <v>965</v>
      </c>
      <c r="AM618" s="1110" t="s">
        <v>1822</v>
      </c>
      <c r="AN618" s="1021" t="s">
        <v>2090</v>
      </c>
      <c r="AO618" s="1021" t="s">
        <v>4715</v>
      </c>
      <c r="AP618" s="1311">
        <v>2</v>
      </c>
      <c r="AQ618" s="1079" t="s">
        <v>977</v>
      </c>
      <c r="AR618" s="1112" t="s">
        <v>698</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961</v>
      </c>
      <c r="CE618" s="1122" t="s">
        <v>961</v>
      </c>
      <c r="CF618" s="1122" t="s">
        <v>961</v>
      </c>
      <c r="CG618" s="1122" t="s">
        <v>961</v>
      </c>
      <c r="CH618" s="1123" t="s">
        <v>961</v>
      </c>
      <c r="CI618" s="1078" t="s">
        <v>1854</v>
      </c>
      <c r="CJ618" s="1079" t="s">
        <v>1854</v>
      </c>
      <c r="CK618" s="1079" t="s">
        <v>1854</v>
      </c>
      <c r="CL618" s="1079" t="s">
        <v>1854</v>
      </c>
      <c r="CM618" s="1120" t="s">
        <v>1854</v>
      </c>
      <c r="CN618" s="1078">
        <v>9.5</v>
      </c>
      <c r="CO618" s="1079">
        <v>9.5</v>
      </c>
      <c r="CP618" s="1079">
        <v>9.5</v>
      </c>
      <c r="CQ618" s="1079">
        <v>9.5</v>
      </c>
      <c r="CR618" s="1120">
        <v>9.5</v>
      </c>
      <c r="CS618" s="1078" t="s">
        <v>1854</v>
      </c>
      <c r="CT618" s="1079" t="s">
        <v>1854</v>
      </c>
      <c r="CU618" s="1079" t="s">
        <v>1854</v>
      </c>
      <c r="CV618" s="1079" t="s">
        <v>1854</v>
      </c>
      <c r="CW618" s="1120" t="s">
        <v>1854</v>
      </c>
      <c r="CX618" s="1078" t="s">
        <v>1854</v>
      </c>
      <c r="CY618" s="1079" t="s">
        <v>1854</v>
      </c>
      <c r="CZ618" s="1079" t="s">
        <v>1854</v>
      </c>
      <c r="DA618" s="1079" t="s">
        <v>1854</v>
      </c>
      <c r="DB618" s="1120" t="s">
        <v>1854</v>
      </c>
      <c r="DC618" s="1079" t="s">
        <v>1854</v>
      </c>
      <c r="DD618" s="1079" t="s">
        <v>1854</v>
      </c>
      <c r="DE618" s="1079" t="s">
        <v>1854</v>
      </c>
      <c r="DF618" s="1079" t="s">
        <v>1854</v>
      </c>
      <c r="DG618" s="1120" t="s">
        <v>1854</v>
      </c>
      <c r="DH618" s="1078" t="s">
        <v>1854</v>
      </c>
      <c r="DI618" s="1079" t="s">
        <v>1854</v>
      </c>
      <c r="DJ618" s="1079" t="s">
        <v>1854</v>
      </c>
      <c r="DK618" s="1079" t="s">
        <v>1854</v>
      </c>
      <c r="DL618" s="1120" t="s">
        <v>1854</v>
      </c>
      <c r="DM618" s="1124">
        <v>-0.125</v>
      </c>
      <c r="DN618" s="1125">
        <v>-0.99</v>
      </c>
      <c r="DO618" s="1125" t="s">
        <v>1854</v>
      </c>
      <c r="DP618" s="1126" t="s">
        <v>1854</v>
      </c>
      <c r="DQ618" s="1125" t="s">
        <v>1854</v>
      </c>
      <c r="DR618" s="1125" t="s">
        <v>1854</v>
      </c>
      <c r="DS618" s="1125" t="s">
        <v>1854</v>
      </c>
      <c r="DT618" s="1126" t="s">
        <v>1854</v>
      </c>
      <c r="DU618" s="1122" t="s">
        <v>1854</v>
      </c>
      <c r="DV618" s="1127">
        <v>1</v>
      </c>
      <c r="DW618" s="1128" t="s">
        <v>1854</v>
      </c>
    </row>
    <row r="619" spans="1:127" s="399" customFormat="1" ht="15.75" customHeight="1">
      <c r="A619" s="1100" t="s">
        <v>1012</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4440</v>
      </c>
      <c r="V619" s="1102" t="s">
        <v>4419</v>
      </c>
      <c r="W619" s="1102" t="s">
        <v>1808</v>
      </c>
      <c r="X619" s="1103" t="s">
        <v>4441</v>
      </c>
      <c r="Y619" s="1104" t="s">
        <v>4442</v>
      </c>
      <c r="Z619" s="1105" t="s">
        <v>4443</v>
      </c>
      <c r="AA619" s="1106">
        <v>1</v>
      </c>
      <c r="AB619" s="1107" t="s">
        <v>1854</v>
      </c>
      <c r="AC619" s="1107" t="s">
        <v>1854</v>
      </c>
      <c r="AD619" s="1107" t="s">
        <v>1854</v>
      </c>
      <c r="AE619" s="1107" t="s">
        <v>1854</v>
      </c>
      <c r="AF619" s="1107" t="s">
        <v>1854</v>
      </c>
      <c r="AG619" s="1107" t="s">
        <v>1854</v>
      </c>
      <c r="AH619" s="1107" t="s">
        <v>1854</v>
      </c>
      <c r="AI619" s="1108">
        <f t="shared" si="9"/>
        <v>1</v>
      </c>
      <c r="AJ619" s="1109" t="s">
        <v>983</v>
      </c>
      <c r="AK619" s="1109" t="s">
        <v>964</v>
      </c>
      <c r="AL619" s="1109" t="s">
        <v>965</v>
      </c>
      <c r="AM619" s="1110" t="s">
        <v>2857</v>
      </c>
      <c r="AN619" s="1021" t="s">
        <v>990</v>
      </c>
      <c r="AO619" s="1021" t="s">
        <v>4444</v>
      </c>
      <c r="AP619" s="1278">
        <v>0</v>
      </c>
      <c r="AQ619" s="1079" t="s">
        <v>977</v>
      </c>
      <c r="AR619" s="1112" t="s">
        <v>1854</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1012</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4445</v>
      </c>
      <c r="V620" s="1102" t="s">
        <v>4446</v>
      </c>
      <c r="W620" s="1102" t="s">
        <v>1801</v>
      </c>
      <c r="X620" s="1103" t="s">
        <v>2317</v>
      </c>
      <c r="Y620" s="1104" t="s">
        <v>1016</v>
      </c>
      <c r="Z620" s="1105" t="s">
        <v>4447</v>
      </c>
      <c r="AA620" s="1106" t="s">
        <v>1854</v>
      </c>
      <c r="AB620" s="1107" t="s">
        <v>1854</v>
      </c>
      <c r="AC620" s="1107">
        <v>1</v>
      </c>
      <c r="AD620" s="1107" t="s">
        <v>1854</v>
      </c>
      <c r="AE620" s="1107" t="s">
        <v>1854</v>
      </c>
      <c r="AF620" s="1107" t="s">
        <v>1854</v>
      </c>
      <c r="AG620" s="1107" t="s">
        <v>1854</v>
      </c>
      <c r="AH620" s="1107" t="s">
        <v>1854</v>
      </c>
      <c r="AI620" s="1108">
        <f t="shared" si="9"/>
        <v>1</v>
      </c>
      <c r="AJ620" s="1109" t="s">
        <v>983</v>
      </c>
      <c r="AK620" s="1109" t="s">
        <v>964</v>
      </c>
      <c r="AL620" s="1109" t="s">
        <v>965</v>
      </c>
      <c r="AM620" s="1110" t="s">
        <v>2019</v>
      </c>
      <c r="AN620" s="1021" t="s">
        <v>269</v>
      </c>
      <c r="AO620" s="1021" t="s">
        <v>2362</v>
      </c>
      <c r="AP620" s="1311">
        <v>2</v>
      </c>
      <c r="AQ620" s="1079" t="s">
        <v>966</v>
      </c>
      <c r="AR620" s="1112" t="s">
        <v>1016</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961</v>
      </c>
      <c r="CE620" s="1122" t="s">
        <v>961</v>
      </c>
      <c r="CF620" s="1122" t="s">
        <v>961</v>
      </c>
      <c r="CG620" s="1122" t="s">
        <v>961</v>
      </c>
      <c r="CH620" s="1123" t="s">
        <v>961</v>
      </c>
      <c r="CI620" s="1078" t="s">
        <v>1854</v>
      </c>
      <c r="CJ620" s="1079" t="s">
        <v>1854</v>
      </c>
      <c r="CK620" s="1079" t="s">
        <v>1854</v>
      </c>
      <c r="CL620" s="1079" t="s">
        <v>1854</v>
      </c>
      <c r="CM620" s="1120" t="s">
        <v>1854</v>
      </c>
      <c r="CN620" s="1078">
        <v>97.7</v>
      </c>
      <c r="CO620" s="1079">
        <v>97.7</v>
      </c>
      <c r="CP620" s="1079">
        <v>97.7</v>
      </c>
      <c r="CQ620" s="1079">
        <v>97.7</v>
      </c>
      <c r="CR620" s="1120">
        <v>97.7</v>
      </c>
      <c r="CS620" s="1078">
        <v>99</v>
      </c>
      <c r="CT620" s="1079">
        <v>99</v>
      </c>
      <c r="CU620" s="1079">
        <v>99</v>
      </c>
      <c r="CV620" s="1079">
        <v>99</v>
      </c>
      <c r="CW620" s="1120">
        <v>99</v>
      </c>
      <c r="CX620" s="1078" t="s">
        <v>1854</v>
      </c>
      <c r="CY620" s="1079" t="s">
        <v>1854</v>
      </c>
      <c r="CZ620" s="1079" t="s">
        <v>1854</v>
      </c>
      <c r="DA620" s="1079" t="s">
        <v>1854</v>
      </c>
      <c r="DB620" s="1120" t="s">
        <v>1854</v>
      </c>
      <c r="DC620" s="1079" t="s">
        <v>1854</v>
      </c>
      <c r="DD620" s="1079" t="s">
        <v>1854</v>
      </c>
      <c r="DE620" s="1079" t="s">
        <v>1854</v>
      </c>
      <c r="DF620" s="1079" t="s">
        <v>1854</v>
      </c>
      <c r="DG620" s="1120" t="s">
        <v>1854</v>
      </c>
      <c r="DH620" s="1078" t="s">
        <v>1854</v>
      </c>
      <c r="DI620" s="1079" t="s">
        <v>1854</v>
      </c>
      <c r="DJ620" s="1079" t="s">
        <v>1854</v>
      </c>
      <c r="DK620" s="1079" t="s">
        <v>1854</v>
      </c>
      <c r="DL620" s="1120" t="s">
        <v>1854</v>
      </c>
      <c r="DM620" s="1124">
        <v>-0.53</v>
      </c>
      <c r="DN620" s="1125">
        <v>-2.2999999999999998</v>
      </c>
      <c r="DO620" s="1125" t="s">
        <v>1854</v>
      </c>
      <c r="DP620" s="1126" t="s">
        <v>1854</v>
      </c>
      <c r="DQ620" s="1125" t="s">
        <v>1854</v>
      </c>
      <c r="DR620" s="1125" t="s">
        <v>1854</v>
      </c>
      <c r="DS620" s="1125" t="s">
        <v>1854</v>
      </c>
      <c r="DT620" s="1126" t="s">
        <v>1854</v>
      </c>
      <c r="DU620" s="1122" t="s">
        <v>1854</v>
      </c>
      <c r="DV620" s="1127">
        <v>1</v>
      </c>
      <c r="DW620" s="1128" t="s">
        <v>1854</v>
      </c>
    </row>
    <row r="621" spans="1:127" s="399" customFormat="1" ht="15.75" customHeight="1">
      <c r="A621" s="1100" t="s">
        <v>1012</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4449</v>
      </c>
      <c r="V621" s="1102" t="s">
        <v>4446</v>
      </c>
      <c r="W621" s="1102" t="s">
        <v>1801</v>
      </c>
      <c r="X621" s="1103" t="s">
        <v>2321</v>
      </c>
      <c r="Y621" s="1104" t="s">
        <v>691</v>
      </c>
      <c r="Z621" s="1105" t="s">
        <v>4450</v>
      </c>
      <c r="AA621" s="1106" t="s">
        <v>1854</v>
      </c>
      <c r="AB621" s="1107" t="s">
        <v>1854</v>
      </c>
      <c r="AC621" s="1107">
        <v>1</v>
      </c>
      <c r="AD621" s="1107" t="s">
        <v>1854</v>
      </c>
      <c r="AE621" s="1107" t="s">
        <v>1854</v>
      </c>
      <c r="AF621" s="1107" t="s">
        <v>1854</v>
      </c>
      <c r="AG621" s="1107" t="s">
        <v>1854</v>
      </c>
      <c r="AH621" s="1107" t="s">
        <v>1854</v>
      </c>
      <c r="AI621" s="1108">
        <f t="shared" si="9"/>
        <v>1</v>
      </c>
      <c r="AJ621" s="1109" t="s">
        <v>986</v>
      </c>
      <c r="AK621" s="1109" t="s">
        <v>964</v>
      </c>
      <c r="AL621" s="1109" t="s">
        <v>965</v>
      </c>
      <c r="AM621" s="1110" t="s">
        <v>691</v>
      </c>
      <c r="AN621" s="1021" t="s">
        <v>2090</v>
      </c>
      <c r="AO621" s="1021" t="s">
        <v>4714</v>
      </c>
      <c r="AP621" s="1311">
        <v>2</v>
      </c>
      <c r="AQ621" s="1079" t="s">
        <v>977</v>
      </c>
      <c r="AR621" s="1112" t="s">
        <v>691</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961</v>
      </c>
      <c r="CE621" s="1122" t="s">
        <v>961</v>
      </c>
      <c r="CF621" s="1122" t="s">
        <v>961</v>
      </c>
      <c r="CG621" s="1122" t="s">
        <v>961</v>
      </c>
      <c r="CH621" s="1123" t="s">
        <v>961</v>
      </c>
      <c r="CI621" s="1078">
        <v>98</v>
      </c>
      <c r="CJ621" s="1079">
        <v>98</v>
      </c>
      <c r="CK621" s="1079">
        <v>98</v>
      </c>
      <c r="CL621" s="1079">
        <v>98</v>
      </c>
      <c r="CM621" s="1120">
        <v>98</v>
      </c>
      <c r="CN621" s="1078">
        <v>41.6</v>
      </c>
      <c r="CO621" s="1079">
        <v>41.6</v>
      </c>
      <c r="CP621" s="1079">
        <v>41.6</v>
      </c>
      <c r="CQ621" s="1079">
        <v>41.6</v>
      </c>
      <c r="CR621" s="1120">
        <v>41.6</v>
      </c>
      <c r="CS621" s="1078" t="s">
        <v>1854</v>
      </c>
      <c r="CT621" s="1079" t="s">
        <v>1854</v>
      </c>
      <c r="CU621" s="1079" t="s">
        <v>1854</v>
      </c>
      <c r="CV621" s="1079" t="s">
        <v>1854</v>
      </c>
      <c r="CW621" s="1120" t="s">
        <v>1854</v>
      </c>
      <c r="CX621" s="1078" t="s">
        <v>1854</v>
      </c>
      <c r="CY621" s="1079" t="s">
        <v>1854</v>
      </c>
      <c r="CZ621" s="1079" t="s">
        <v>1854</v>
      </c>
      <c r="DA621" s="1079" t="s">
        <v>1854</v>
      </c>
      <c r="DB621" s="1120" t="s">
        <v>1854</v>
      </c>
      <c r="DC621" s="1079">
        <v>11.83</v>
      </c>
      <c r="DD621" s="1079">
        <v>11.46</v>
      </c>
      <c r="DE621" s="1079">
        <v>11.11</v>
      </c>
      <c r="DF621" s="1079">
        <v>10.82</v>
      </c>
      <c r="DG621" s="1120">
        <v>9.42</v>
      </c>
      <c r="DH621" s="1078" t="s">
        <v>4713</v>
      </c>
      <c r="DI621" s="1079" t="s">
        <v>4713</v>
      </c>
      <c r="DJ621" s="1079" t="s">
        <v>4713</v>
      </c>
      <c r="DK621" s="1079" t="s">
        <v>4713</v>
      </c>
      <c r="DL621" s="1120" t="s">
        <v>4713</v>
      </c>
      <c r="DM621" s="1124">
        <v>-0.27</v>
      </c>
      <c r="DN621" s="1125" t="s">
        <v>1854</v>
      </c>
      <c r="DO621" s="1125" t="s">
        <v>1854</v>
      </c>
      <c r="DP621" s="1304">
        <v>-0.85399999999999998</v>
      </c>
      <c r="DQ621" s="1125">
        <v>0.26</v>
      </c>
      <c r="DR621" s="1125" t="s">
        <v>1854</v>
      </c>
      <c r="DS621" s="1125" t="s">
        <v>1854</v>
      </c>
      <c r="DT621" s="1304">
        <v>0.85399999999999998</v>
      </c>
      <c r="DU621" s="1122" t="s">
        <v>1854</v>
      </c>
      <c r="DV621" s="1127">
        <v>1</v>
      </c>
      <c r="DW621" s="1128" t="s">
        <v>1854</v>
      </c>
    </row>
    <row r="622" spans="1:127" s="399" customFormat="1" ht="15.75" customHeight="1">
      <c r="A622" s="1100" t="s">
        <v>1012</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4452</v>
      </c>
      <c r="V622" s="1102" t="s">
        <v>4446</v>
      </c>
      <c r="W622" s="1102" t="s">
        <v>1808</v>
      </c>
      <c r="X622" s="1103" t="s">
        <v>2325</v>
      </c>
      <c r="Y622" s="1104" t="s">
        <v>4453</v>
      </c>
      <c r="Z622" s="1105" t="s">
        <v>4454</v>
      </c>
      <c r="AA622" s="1106">
        <v>1</v>
      </c>
      <c r="AB622" s="1107" t="s">
        <v>1854</v>
      </c>
      <c r="AC622" s="1107" t="s">
        <v>1854</v>
      </c>
      <c r="AD622" s="1107" t="s">
        <v>1854</v>
      </c>
      <c r="AE622" s="1107" t="s">
        <v>1854</v>
      </c>
      <c r="AF622" s="1107" t="s">
        <v>1854</v>
      </c>
      <c r="AG622" s="1107" t="s">
        <v>1854</v>
      </c>
      <c r="AH622" s="1107" t="s">
        <v>1854</v>
      </c>
      <c r="AI622" s="1108">
        <f t="shared" si="9"/>
        <v>1</v>
      </c>
      <c r="AJ622" s="1109" t="s">
        <v>986</v>
      </c>
      <c r="AK622" s="1109" t="s">
        <v>964</v>
      </c>
      <c r="AL622" s="1109" t="s">
        <v>965</v>
      </c>
      <c r="AM622" s="1110" t="s">
        <v>1891</v>
      </c>
      <c r="AN622" s="1021" t="s">
        <v>990</v>
      </c>
      <c r="AO622" s="1021" t="s">
        <v>4455</v>
      </c>
      <c r="AP622" s="1278">
        <v>0</v>
      </c>
      <c r="AQ622" s="1079" t="s">
        <v>977</v>
      </c>
      <c r="AR622" s="1112" t="s">
        <v>1854</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1012</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4456</v>
      </c>
      <c r="V623" s="1102" t="s">
        <v>4446</v>
      </c>
      <c r="W623" s="1102" t="s">
        <v>1819</v>
      </c>
      <c r="X623" s="1103" t="s">
        <v>2331</v>
      </c>
      <c r="Y623" s="1104" t="s">
        <v>4457</v>
      </c>
      <c r="Z623" s="1105" t="s">
        <v>4458</v>
      </c>
      <c r="AA623" s="1106">
        <v>1</v>
      </c>
      <c r="AB623" s="1107" t="s">
        <v>1854</v>
      </c>
      <c r="AC623" s="1107" t="s">
        <v>1854</v>
      </c>
      <c r="AD623" s="1107" t="s">
        <v>1854</v>
      </c>
      <c r="AE623" s="1107" t="s">
        <v>1854</v>
      </c>
      <c r="AF623" s="1107" t="s">
        <v>1854</v>
      </c>
      <c r="AG623" s="1107" t="s">
        <v>1854</v>
      </c>
      <c r="AH623" s="1107" t="s">
        <v>1854</v>
      </c>
      <c r="AI623" s="1108">
        <f t="shared" si="9"/>
        <v>1</v>
      </c>
      <c r="AJ623" s="1109" t="s">
        <v>986</v>
      </c>
      <c r="AK623" s="1109" t="s">
        <v>964</v>
      </c>
      <c r="AL623" s="1109" t="s">
        <v>965</v>
      </c>
      <c r="AM623" s="1110" t="s">
        <v>2202</v>
      </c>
      <c r="AN623" s="1021" t="s">
        <v>269</v>
      </c>
      <c r="AO623" s="1021" t="s">
        <v>4459</v>
      </c>
      <c r="AP623" s="1278">
        <v>0</v>
      </c>
      <c r="AQ623" s="1079" t="s">
        <v>966</v>
      </c>
      <c r="AR623" s="1112" t="s">
        <v>1854</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1012</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4460</v>
      </c>
      <c r="V624" s="1102" t="s">
        <v>4446</v>
      </c>
      <c r="W624" s="1102" t="s">
        <v>1801</v>
      </c>
      <c r="X624" s="1103" t="s">
        <v>2335</v>
      </c>
      <c r="Y624" s="1104" t="s">
        <v>2795</v>
      </c>
      <c r="Z624" s="1105" t="s">
        <v>4461</v>
      </c>
      <c r="AA624" s="1106">
        <v>0.03</v>
      </c>
      <c r="AB624" s="1107">
        <v>0.25</v>
      </c>
      <c r="AC624" s="1107">
        <v>0.54</v>
      </c>
      <c r="AD624" s="1107">
        <v>0.18</v>
      </c>
      <c r="AE624" s="1107" t="s">
        <v>1854</v>
      </c>
      <c r="AF624" s="1107" t="s">
        <v>1854</v>
      </c>
      <c r="AG624" s="1107" t="s">
        <v>1854</v>
      </c>
      <c r="AH624" s="1107" t="s">
        <v>1854</v>
      </c>
      <c r="AI624" s="1108">
        <f t="shared" si="9"/>
        <v>1</v>
      </c>
      <c r="AJ624" s="1109" t="s">
        <v>983</v>
      </c>
      <c r="AK624" s="1109" t="s">
        <v>964</v>
      </c>
      <c r="AL624" s="1109" t="s">
        <v>965</v>
      </c>
      <c r="AM624" s="1110" t="s">
        <v>2045</v>
      </c>
      <c r="AN624" s="1021" t="s">
        <v>990</v>
      </c>
      <c r="AO624" s="1021" t="s">
        <v>4462</v>
      </c>
      <c r="AP624" s="1278">
        <v>0</v>
      </c>
      <c r="AQ624" s="1079" t="s">
        <v>977</v>
      </c>
      <c r="AR624" s="1112" t="s">
        <v>1854</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1012</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4463</v>
      </c>
      <c r="V625" s="1102" t="s">
        <v>4446</v>
      </c>
      <c r="W625" s="1102" t="s">
        <v>1819</v>
      </c>
      <c r="X625" s="1103" t="s">
        <v>4464</v>
      </c>
      <c r="Y625" s="1104" t="s">
        <v>4465</v>
      </c>
      <c r="Z625" s="1105" t="s">
        <v>4466</v>
      </c>
      <c r="AA625" s="1106" t="s">
        <v>1854</v>
      </c>
      <c r="AB625" s="1107" t="s">
        <v>1854</v>
      </c>
      <c r="AC625" s="1107">
        <v>1</v>
      </c>
      <c r="AD625" s="1107" t="s">
        <v>1854</v>
      </c>
      <c r="AE625" s="1107" t="s">
        <v>1854</v>
      </c>
      <c r="AF625" s="1107" t="s">
        <v>1854</v>
      </c>
      <c r="AG625" s="1107" t="s">
        <v>1854</v>
      </c>
      <c r="AH625" s="1107" t="s">
        <v>1854</v>
      </c>
      <c r="AI625" s="1108">
        <f t="shared" si="9"/>
        <v>1</v>
      </c>
      <c r="AJ625" s="1109" t="s">
        <v>986</v>
      </c>
      <c r="AK625" s="1109" t="s">
        <v>964</v>
      </c>
      <c r="AL625" s="1109" t="s">
        <v>965</v>
      </c>
      <c r="AM625" s="1110" t="s">
        <v>2219</v>
      </c>
      <c r="AN625" s="1021" t="s">
        <v>990</v>
      </c>
      <c r="AO625" s="1021" t="s">
        <v>4467</v>
      </c>
      <c r="AP625" s="1278">
        <v>0</v>
      </c>
      <c r="AQ625" s="1079" t="s">
        <v>966</v>
      </c>
      <c r="AR625" s="1112" t="s">
        <v>1854</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1012</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4468</v>
      </c>
      <c r="V626" s="1102" t="s">
        <v>4446</v>
      </c>
      <c r="W626" s="1102" t="s">
        <v>1819</v>
      </c>
      <c r="X626" s="1103" t="s">
        <v>4469</v>
      </c>
      <c r="Y626" s="1104" t="s">
        <v>4470</v>
      </c>
      <c r="Z626" s="1105" t="s">
        <v>4471</v>
      </c>
      <c r="AA626" s="1106" t="s">
        <v>1854</v>
      </c>
      <c r="AB626" s="1107" t="s">
        <v>1854</v>
      </c>
      <c r="AC626" s="1107">
        <v>1</v>
      </c>
      <c r="AD626" s="1107" t="s">
        <v>1854</v>
      </c>
      <c r="AE626" s="1107" t="s">
        <v>1854</v>
      </c>
      <c r="AF626" s="1107" t="s">
        <v>1854</v>
      </c>
      <c r="AG626" s="1107" t="s">
        <v>1854</v>
      </c>
      <c r="AH626" s="1107" t="s">
        <v>1854</v>
      </c>
      <c r="AI626" s="1108">
        <f t="shared" si="9"/>
        <v>1</v>
      </c>
      <c r="AJ626" s="1109" t="s">
        <v>986</v>
      </c>
      <c r="AK626" s="1109" t="s">
        <v>964</v>
      </c>
      <c r="AL626" s="1109" t="s">
        <v>965</v>
      </c>
      <c r="AM626" s="1110" t="s">
        <v>2219</v>
      </c>
      <c r="AN626" s="1021" t="s">
        <v>990</v>
      </c>
      <c r="AO626" s="1021" t="s">
        <v>4472</v>
      </c>
      <c r="AP626" s="1278">
        <v>0</v>
      </c>
      <c r="AQ626" s="1079" t="s">
        <v>966</v>
      </c>
      <c r="AR626" s="1112" t="s">
        <v>1854</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1012</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4473</v>
      </c>
      <c r="V627" s="1102" t="s">
        <v>4446</v>
      </c>
      <c r="W627" s="1102" t="s">
        <v>1801</v>
      </c>
      <c r="X627" s="1103" t="s">
        <v>4474</v>
      </c>
      <c r="Y627" s="1104" t="s">
        <v>2301</v>
      </c>
      <c r="Z627" s="1105" t="s">
        <v>4475</v>
      </c>
      <c r="AA627" s="1106" t="s">
        <v>1854</v>
      </c>
      <c r="AB627" s="1107" t="s">
        <v>1854</v>
      </c>
      <c r="AC627" s="1107" t="s">
        <v>1854</v>
      </c>
      <c r="AD627" s="1107">
        <v>1</v>
      </c>
      <c r="AE627" s="1107" t="s">
        <v>1854</v>
      </c>
      <c r="AF627" s="1107" t="s">
        <v>1854</v>
      </c>
      <c r="AG627" s="1107" t="s">
        <v>1854</v>
      </c>
      <c r="AH627" s="1107" t="s">
        <v>1854</v>
      </c>
      <c r="AI627" s="1108">
        <f t="shared" si="9"/>
        <v>1</v>
      </c>
      <c r="AJ627" s="1109" t="s">
        <v>983</v>
      </c>
      <c r="AK627" s="1109" t="s">
        <v>964</v>
      </c>
      <c r="AL627" s="1109" t="s">
        <v>965</v>
      </c>
      <c r="AM627" s="1110" t="s">
        <v>718</v>
      </c>
      <c r="AN627" s="1021" t="s">
        <v>269</v>
      </c>
      <c r="AO627" s="1021" t="s">
        <v>4476</v>
      </c>
      <c r="AP627" s="1278">
        <v>2</v>
      </c>
      <c r="AQ627" s="1079" t="s">
        <v>966</v>
      </c>
      <c r="AR627" s="1112" t="s">
        <v>1854</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1012</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4477</v>
      </c>
      <c r="V628" s="1102" t="s">
        <v>4446</v>
      </c>
      <c r="W628" s="1102" t="s">
        <v>1819</v>
      </c>
      <c r="X628" s="1103" t="s">
        <v>4478</v>
      </c>
      <c r="Y628" s="1104" t="s">
        <v>4479</v>
      </c>
      <c r="Z628" s="1105" t="s">
        <v>4480</v>
      </c>
      <c r="AA628" s="1106" t="s">
        <v>1854</v>
      </c>
      <c r="AB628" s="1107" t="s">
        <v>1854</v>
      </c>
      <c r="AC628" s="1107">
        <v>1</v>
      </c>
      <c r="AD628" s="1107" t="s">
        <v>1854</v>
      </c>
      <c r="AE628" s="1107" t="s">
        <v>1854</v>
      </c>
      <c r="AF628" s="1107" t="s">
        <v>1854</v>
      </c>
      <c r="AG628" s="1107" t="s">
        <v>1854</v>
      </c>
      <c r="AH628" s="1107" t="s">
        <v>1854</v>
      </c>
      <c r="AI628" s="1108">
        <f t="shared" si="9"/>
        <v>1</v>
      </c>
      <c r="AJ628" s="1109" t="s">
        <v>974</v>
      </c>
      <c r="AK628" s="1109" t="s">
        <v>964</v>
      </c>
      <c r="AL628" s="1109" t="s">
        <v>965</v>
      </c>
      <c r="AM628" s="1110" t="s">
        <v>2019</v>
      </c>
      <c r="AN628" s="1021" t="s">
        <v>990</v>
      </c>
      <c r="AO628" s="1021" t="s">
        <v>2091</v>
      </c>
      <c r="AP628" s="1278">
        <v>0</v>
      </c>
      <c r="AQ628" s="1079" t="s">
        <v>966</v>
      </c>
      <c r="AR628" s="1112" t="s">
        <v>1854</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1012</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4481</v>
      </c>
      <c r="V629" s="1102" t="s">
        <v>4446</v>
      </c>
      <c r="W629" s="1102" t="s">
        <v>1819</v>
      </c>
      <c r="X629" s="1103" t="s">
        <v>4482</v>
      </c>
      <c r="Y629" s="1104" t="s">
        <v>4483</v>
      </c>
      <c r="Z629" s="1105" t="s">
        <v>4483</v>
      </c>
      <c r="AA629" s="1106" t="s">
        <v>1854</v>
      </c>
      <c r="AB629" s="1107" t="s">
        <v>1854</v>
      </c>
      <c r="AC629" s="1107">
        <v>1</v>
      </c>
      <c r="AD629" s="1107" t="s">
        <v>1854</v>
      </c>
      <c r="AE629" s="1107" t="s">
        <v>1854</v>
      </c>
      <c r="AF629" s="1107" t="s">
        <v>1854</v>
      </c>
      <c r="AG629" s="1107" t="s">
        <v>1854</v>
      </c>
      <c r="AH629" s="1107" t="s">
        <v>1854</v>
      </c>
      <c r="AI629" s="1108">
        <f t="shared" si="9"/>
        <v>1</v>
      </c>
      <c r="AJ629" s="1109" t="s">
        <v>983</v>
      </c>
      <c r="AK629" s="1109" t="s">
        <v>964</v>
      </c>
      <c r="AL629" s="1109" t="s">
        <v>965</v>
      </c>
      <c r="AM629" s="1110" t="s">
        <v>2019</v>
      </c>
      <c r="AN629" s="1021" t="s">
        <v>990</v>
      </c>
      <c r="AO629" s="1021" t="s">
        <v>4484</v>
      </c>
      <c r="AP629" s="1278">
        <v>1</v>
      </c>
      <c r="AQ629" s="1079" t="s">
        <v>966</v>
      </c>
      <c r="AR629" s="1112" t="s">
        <v>1854</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1012</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4485</v>
      </c>
      <c r="V630" s="1102" t="s">
        <v>4446</v>
      </c>
      <c r="W630" s="1102" t="s">
        <v>1819</v>
      </c>
      <c r="X630" s="1103" t="s">
        <v>4486</v>
      </c>
      <c r="Y630" s="1104" t="s">
        <v>4487</v>
      </c>
      <c r="Z630" s="1105" t="s">
        <v>4488</v>
      </c>
      <c r="AA630" s="1106" t="s">
        <v>1854</v>
      </c>
      <c r="AB630" s="1107" t="s">
        <v>1854</v>
      </c>
      <c r="AC630" s="1107">
        <v>1</v>
      </c>
      <c r="AD630" s="1107" t="s">
        <v>1854</v>
      </c>
      <c r="AE630" s="1107" t="s">
        <v>1854</v>
      </c>
      <c r="AF630" s="1107" t="s">
        <v>1854</v>
      </c>
      <c r="AG630" s="1107" t="s">
        <v>1854</v>
      </c>
      <c r="AH630" s="1107" t="s">
        <v>1854</v>
      </c>
      <c r="AI630" s="1108">
        <f t="shared" si="9"/>
        <v>1</v>
      </c>
      <c r="AJ630" s="1109" t="s">
        <v>974</v>
      </c>
      <c r="AK630" s="1109" t="s">
        <v>964</v>
      </c>
      <c r="AL630" s="1109" t="s">
        <v>965</v>
      </c>
      <c r="AM630" s="1110" t="s">
        <v>2019</v>
      </c>
      <c r="AN630" s="1021" t="s">
        <v>990</v>
      </c>
      <c r="AO630" s="1021" t="s">
        <v>4489</v>
      </c>
      <c r="AP630" s="1278">
        <v>1</v>
      </c>
      <c r="AQ630" s="1079" t="s">
        <v>966</v>
      </c>
      <c r="AR630" s="1112" t="s">
        <v>1854</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1012</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4490</v>
      </c>
      <c r="V631" s="1102" t="s">
        <v>4446</v>
      </c>
      <c r="W631" s="1102" t="s">
        <v>1819</v>
      </c>
      <c r="X631" s="1103" t="s">
        <v>4491</v>
      </c>
      <c r="Y631" s="1104" t="s">
        <v>4492</v>
      </c>
      <c r="Z631" s="1105" t="s">
        <v>4493</v>
      </c>
      <c r="AA631" s="1106">
        <v>1</v>
      </c>
      <c r="AB631" s="1107" t="s">
        <v>1854</v>
      </c>
      <c r="AC631" s="1107" t="s">
        <v>1854</v>
      </c>
      <c r="AD631" s="1107" t="s">
        <v>1854</v>
      </c>
      <c r="AE631" s="1107" t="s">
        <v>1854</v>
      </c>
      <c r="AF631" s="1107" t="s">
        <v>1854</v>
      </c>
      <c r="AG631" s="1107" t="s">
        <v>1854</v>
      </c>
      <c r="AH631" s="1107" t="s">
        <v>1854</v>
      </c>
      <c r="AI631" s="1108">
        <f t="shared" si="9"/>
        <v>1</v>
      </c>
      <c r="AJ631" s="1109" t="s">
        <v>986</v>
      </c>
      <c r="AK631" s="1109" t="s">
        <v>964</v>
      </c>
      <c r="AL631" s="1109" t="s">
        <v>965</v>
      </c>
      <c r="AM631" s="1110" t="s">
        <v>1891</v>
      </c>
      <c r="AN631" s="1021" t="s">
        <v>990</v>
      </c>
      <c r="AO631" s="1021" t="s">
        <v>4455</v>
      </c>
      <c r="AP631" s="1278">
        <v>0</v>
      </c>
      <c r="AQ631" s="1079" t="s">
        <v>977</v>
      </c>
      <c r="AR631" s="1112" t="s">
        <v>1854</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1012</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4495</v>
      </c>
      <c r="V632" s="1102" t="s">
        <v>1854</v>
      </c>
      <c r="W632" s="1102" t="s">
        <v>1854</v>
      </c>
      <c r="X632" s="1103" t="s">
        <v>1944</v>
      </c>
      <c r="Y632" s="1104" t="s">
        <v>1945</v>
      </c>
      <c r="Z632" s="1105" t="s">
        <v>1854</v>
      </c>
      <c r="AA632" s="1106" t="s">
        <v>1854</v>
      </c>
      <c r="AB632" s="1107" t="s">
        <v>1854</v>
      </c>
      <c r="AC632" s="1107" t="s">
        <v>1854</v>
      </c>
      <c r="AD632" s="1107" t="s">
        <v>1854</v>
      </c>
      <c r="AE632" s="1107" t="s">
        <v>1854</v>
      </c>
      <c r="AF632" s="1107" t="s">
        <v>1854</v>
      </c>
      <c r="AG632" s="1107" t="s">
        <v>1854</v>
      </c>
      <c r="AH632" s="1107" t="s">
        <v>1854</v>
      </c>
      <c r="AI632" s="1108">
        <f t="shared" si="9"/>
        <v>0</v>
      </c>
      <c r="AJ632" s="1109" t="s">
        <v>963</v>
      </c>
      <c r="AK632" s="1109" t="s">
        <v>1854</v>
      </c>
      <c r="AL632" s="1109" t="s">
        <v>1854</v>
      </c>
      <c r="AM632" s="1110" t="s">
        <v>1854</v>
      </c>
      <c r="AN632" s="1021" t="s">
        <v>1854</v>
      </c>
      <c r="AO632" s="1021" t="s">
        <v>1946</v>
      </c>
      <c r="AP632" s="1279">
        <v>0</v>
      </c>
      <c r="AQ632" s="1079" t="s">
        <v>1854</v>
      </c>
      <c r="AR632" s="1112" t="s">
        <v>1854</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1012</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4496</v>
      </c>
      <c r="V633" s="1102" t="s">
        <v>1854</v>
      </c>
      <c r="W633" s="1102" t="s">
        <v>1854</v>
      </c>
      <c r="X633" s="1103" t="s">
        <v>4497</v>
      </c>
      <c r="Y633" s="1104" t="s">
        <v>4498</v>
      </c>
      <c r="Z633" s="1105" t="s">
        <v>1854</v>
      </c>
      <c r="AA633" s="1106" t="s">
        <v>1854</v>
      </c>
      <c r="AB633" s="1107">
        <v>1</v>
      </c>
      <c r="AC633" s="1107" t="s">
        <v>1854</v>
      </c>
      <c r="AD633" s="1107" t="s">
        <v>1854</v>
      </c>
      <c r="AE633" s="1107" t="s">
        <v>1854</v>
      </c>
      <c r="AF633" s="1107" t="s">
        <v>1854</v>
      </c>
      <c r="AG633" s="1107" t="s">
        <v>1854</v>
      </c>
      <c r="AH633" s="1107" t="s">
        <v>1854</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1012</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4500</v>
      </c>
      <c r="V634" s="1102" t="s">
        <v>1854</v>
      </c>
      <c r="W634" s="1102" t="s">
        <v>1854</v>
      </c>
      <c r="X634" s="1103" t="s">
        <v>3890</v>
      </c>
      <c r="Y634" s="1104" t="s">
        <v>2610</v>
      </c>
      <c r="Z634" s="1105" t="s">
        <v>1854</v>
      </c>
      <c r="AA634" s="1106" t="s">
        <v>1854</v>
      </c>
      <c r="AB634" s="1107" t="s">
        <v>1854</v>
      </c>
      <c r="AC634" s="1107" t="s">
        <v>1854</v>
      </c>
      <c r="AD634" s="1107" t="s">
        <v>1854</v>
      </c>
      <c r="AE634" s="1107" t="s">
        <v>1854</v>
      </c>
      <c r="AF634" s="1107" t="s">
        <v>1854</v>
      </c>
      <c r="AG634" s="1107" t="s">
        <v>1854</v>
      </c>
      <c r="AH634" s="1107" t="s">
        <v>1854</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1012</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4795</v>
      </c>
      <c r="V635" s="1102" t="s">
        <v>1854</v>
      </c>
      <c r="W635" s="1102" t="s">
        <v>1854</v>
      </c>
      <c r="X635" s="1103" t="s">
        <v>1010</v>
      </c>
      <c r="Y635" s="1104" t="s">
        <v>4503</v>
      </c>
      <c r="Z635" s="1105" t="s">
        <v>1854</v>
      </c>
      <c r="AA635" s="1106" t="s">
        <v>1854</v>
      </c>
      <c r="AB635" s="1107" t="s">
        <v>1854</v>
      </c>
      <c r="AC635" s="1107" t="s">
        <v>1854</v>
      </c>
      <c r="AD635" s="1107" t="s">
        <v>1854</v>
      </c>
      <c r="AE635" s="1107" t="s">
        <v>1854</v>
      </c>
      <c r="AF635" s="1107" t="s">
        <v>1854</v>
      </c>
      <c r="AG635" s="1107" t="s">
        <v>1854</v>
      </c>
      <c r="AH635" s="1107" t="s">
        <v>1854</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1015</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4504</v>
      </c>
      <c r="V636" s="1102" t="s">
        <v>4505</v>
      </c>
      <c r="W636" s="1102" t="s">
        <v>1808</v>
      </c>
      <c r="X636" s="1103">
        <v>1</v>
      </c>
      <c r="Y636" s="1104" t="s">
        <v>4506</v>
      </c>
      <c r="Z636" s="1105" t="s">
        <v>4507</v>
      </c>
      <c r="AA636" s="1106">
        <v>0.57999999999999996</v>
      </c>
      <c r="AB636" s="1107">
        <v>0</v>
      </c>
      <c r="AC636" s="1107">
        <v>0.42</v>
      </c>
      <c r="AD636" s="1107">
        <v>0</v>
      </c>
      <c r="AE636" s="1107">
        <v>0</v>
      </c>
      <c r="AF636" s="1107">
        <v>0</v>
      </c>
      <c r="AG636" s="1107">
        <v>0</v>
      </c>
      <c r="AH636" s="1107">
        <v>0</v>
      </c>
      <c r="AI636" s="1108">
        <f t="shared" si="9"/>
        <v>1</v>
      </c>
      <c r="AJ636" s="1109" t="s">
        <v>974</v>
      </c>
      <c r="AK636" s="1109" t="s">
        <v>964</v>
      </c>
      <c r="AL636" s="1109" t="s">
        <v>976</v>
      </c>
      <c r="AM636" s="1110" t="s">
        <v>2219</v>
      </c>
      <c r="AN636" s="1021" t="s">
        <v>990</v>
      </c>
      <c r="AO636" s="1021" t="s">
        <v>4508</v>
      </c>
      <c r="AP636" s="836">
        <v>0</v>
      </c>
      <c r="AQ636" s="1079" t="s">
        <v>966</v>
      </c>
      <c r="AR636" s="1112" t="s">
        <v>1854</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1015</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4509</v>
      </c>
      <c r="V637" s="1102" t="s">
        <v>4510</v>
      </c>
      <c r="W637" s="1102" t="s">
        <v>1801</v>
      </c>
      <c r="X637" s="1103">
        <v>2</v>
      </c>
      <c r="Y637" s="1104" t="s">
        <v>4511</v>
      </c>
      <c r="Z637" s="1105" t="s">
        <v>4512</v>
      </c>
      <c r="AA637" s="1106">
        <v>0.7</v>
      </c>
      <c r="AB637" s="1107">
        <v>0</v>
      </c>
      <c r="AC637" s="1107">
        <v>0.3</v>
      </c>
      <c r="AD637" s="1107">
        <v>0</v>
      </c>
      <c r="AE637" s="1107">
        <v>0</v>
      </c>
      <c r="AF637" s="1107">
        <v>0</v>
      </c>
      <c r="AG637" s="1107">
        <v>0</v>
      </c>
      <c r="AH637" s="1107">
        <v>0</v>
      </c>
      <c r="AI637" s="1108">
        <f t="shared" si="9"/>
        <v>1</v>
      </c>
      <c r="AJ637" s="1109" t="s">
        <v>986</v>
      </c>
      <c r="AK637" s="1109" t="s">
        <v>964</v>
      </c>
      <c r="AL637" s="1109" t="s">
        <v>976</v>
      </c>
      <c r="AM637" s="1110" t="s">
        <v>2019</v>
      </c>
      <c r="AN637" s="1021" t="s">
        <v>990</v>
      </c>
      <c r="AO637" s="1021" t="s">
        <v>4513</v>
      </c>
      <c r="AP637" s="836">
        <v>0</v>
      </c>
      <c r="AQ637" s="1079" t="s">
        <v>966</v>
      </c>
      <c r="AR637" s="1112" t="s">
        <v>1854</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1015</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4514</v>
      </c>
      <c r="V638" s="1102" t="s">
        <v>4510</v>
      </c>
      <c r="W638" s="1102" t="s">
        <v>1819</v>
      </c>
      <c r="X638" s="1103">
        <v>3</v>
      </c>
      <c r="Y638" s="1104" t="s">
        <v>4515</v>
      </c>
      <c r="Z638" s="1105" t="s">
        <v>4516</v>
      </c>
      <c r="AA638" s="1106">
        <v>0.69</v>
      </c>
      <c r="AB638" s="1107">
        <v>0</v>
      </c>
      <c r="AC638" s="1107">
        <v>0.31</v>
      </c>
      <c r="AD638" s="1107">
        <v>0</v>
      </c>
      <c r="AE638" s="1107">
        <v>0</v>
      </c>
      <c r="AF638" s="1107">
        <v>0</v>
      </c>
      <c r="AG638" s="1107">
        <v>0</v>
      </c>
      <c r="AH638" s="1107">
        <v>0</v>
      </c>
      <c r="AI638" s="1108">
        <f t="shared" si="9"/>
        <v>1</v>
      </c>
      <c r="AJ638" s="1109" t="s">
        <v>963</v>
      </c>
      <c r="AK638" s="1109" t="s">
        <v>1854</v>
      </c>
      <c r="AL638" s="1109" t="s">
        <v>1854</v>
      </c>
      <c r="AM638" s="1110" t="s">
        <v>1879</v>
      </c>
      <c r="AN638" s="1021" t="s">
        <v>269</v>
      </c>
      <c r="AO638" s="1021" t="s">
        <v>4517</v>
      </c>
      <c r="AP638" s="836">
        <v>1</v>
      </c>
      <c r="AQ638" s="1079" t="s">
        <v>966</v>
      </c>
      <c r="AR638" s="1112" t="s">
        <v>1854</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1015</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4518</v>
      </c>
      <c r="V639" s="1102" t="s">
        <v>4510</v>
      </c>
      <c r="W639" s="1102" t="s">
        <v>1801</v>
      </c>
      <c r="X639" s="1103">
        <v>4</v>
      </c>
      <c r="Y639" s="1104" t="s">
        <v>4519</v>
      </c>
      <c r="Z639" s="1105" t="s">
        <v>4520</v>
      </c>
      <c r="AA639" s="1106">
        <v>0.04</v>
      </c>
      <c r="AB639" s="1107">
        <v>0</v>
      </c>
      <c r="AC639" s="1107">
        <v>0.96</v>
      </c>
      <c r="AD639" s="1107">
        <v>0</v>
      </c>
      <c r="AE639" s="1107">
        <v>0</v>
      </c>
      <c r="AF639" s="1107">
        <v>0</v>
      </c>
      <c r="AG639" s="1107">
        <v>0</v>
      </c>
      <c r="AH639" s="1107">
        <v>0</v>
      </c>
      <c r="AI639" s="1108">
        <f t="shared" si="9"/>
        <v>1</v>
      </c>
      <c r="AJ639" s="1109" t="s">
        <v>986</v>
      </c>
      <c r="AK639" s="1109" t="s">
        <v>964</v>
      </c>
      <c r="AL639" s="1109" t="s">
        <v>976</v>
      </c>
      <c r="AM639" s="1110" t="s">
        <v>2019</v>
      </c>
      <c r="AN639" s="1021" t="s">
        <v>994</v>
      </c>
      <c r="AO639" s="1021" t="s">
        <v>4796</v>
      </c>
      <c r="AP639" s="836">
        <v>2</v>
      </c>
      <c r="AQ639" s="1079" t="s">
        <v>966</v>
      </c>
      <c r="AR639" s="1112" t="s">
        <v>1854</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1015</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4522</v>
      </c>
      <c r="V640" s="1102" t="s">
        <v>4510</v>
      </c>
      <c r="W640" s="1102" t="s">
        <v>1819</v>
      </c>
      <c r="X640" s="1103">
        <v>5</v>
      </c>
      <c r="Y640" s="1104" t="s">
        <v>4523</v>
      </c>
      <c r="Z640" s="1105" t="s">
        <v>4524</v>
      </c>
      <c r="AA640" s="1106">
        <v>0.7</v>
      </c>
      <c r="AB640" s="1107">
        <v>0</v>
      </c>
      <c r="AC640" s="1107">
        <v>0</v>
      </c>
      <c r="AD640" s="1107">
        <v>0.3</v>
      </c>
      <c r="AE640" s="1107">
        <v>0</v>
      </c>
      <c r="AF640" s="1107">
        <v>0</v>
      </c>
      <c r="AG640" s="1107">
        <v>0</v>
      </c>
      <c r="AH640" s="1107">
        <v>0</v>
      </c>
      <c r="AI640" s="1108">
        <f t="shared" si="9"/>
        <v>1</v>
      </c>
      <c r="AJ640" s="1109" t="s">
        <v>963</v>
      </c>
      <c r="AK640" s="1109" t="s">
        <v>1854</v>
      </c>
      <c r="AL640" s="1109" t="s">
        <v>1854</v>
      </c>
      <c r="AM640" s="1110" t="s">
        <v>2019</v>
      </c>
      <c r="AN640" s="1021" t="s">
        <v>990</v>
      </c>
      <c r="AO640" s="1021" t="s">
        <v>4525</v>
      </c>
      <c r="AP640" s="836">
        <v>0</v>
      </c>
      <c r="AQ640" s="1079" t="s">
        <v>966</v>
      </c>
      <c r="AR640" s="1112" t="s">
        <v>1854</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1015</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4526</v>
      </c>
      <c r="V641" s="1102" t="s">
        <v>4510</v>
      </c>
      <c r="W641" s="1102" t="s">
        <v>1819</v>
      </c>
      <c r="X641" s="1103" t="s">
        <v>4527</v>
      </c>
      <c r="Y641" s="1104" t="s">
        <v>4528</v>
      </c>
      <c r="Z641" s="1105" t="s">
        <v>4529</v>
      </c>
      <c r="AA641" s="1106">
        <v>0.09</v>
      </c>
      <c r="AB641" s="1107">
        <v>0.12</v>
      </c>
      <c r="AC641" s="1107">
        <v>0.24</v>
      </c>
      <c r="AD641" s="1107">
        <v>0.55000000000000004</v>
      </c>
      <c r="AE641" s="1107">
        <v>0</v>
      </c>
      <c r="AF641" s="1107">
        <v>0</v>
      </c>
      <c r="AG641" s="1107">
        <v>0</v>
      </c>
      <c r="AH641" s="1107">
        <v>0</v>
      </c>
      <c r="AI641" s="1108">
        <f t="shared" si="9"/>
        <v>1</v>
      </c>
      <c r="AJ641" s="1109" t="s">
        <v>986</v>
      </c>
      <c r="AK641" s="1109" t="s">
        <v>964</v>
      </c>
      <c r="AL641" s="1109" t="s">
        <v>965</v>
      </c>
      <c r="AM641" s="1110" t="s">
        <v>2045</v>
      </c>
      <c r="AN641" s="1021" t="s">
        <v>269</v>
      </c>
      <c r="AO641" s="1021" t="s">
        <v>2708</v>
      </c>
      <c r="AP641" s="836">
        <v>1</v>
      </c>
      <c r="AQ641" s="1079" t="s">
        <v>966</v>
      </c>
      <c r="AR641" s="1112" t="s">
        <v>1854</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1015</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4530</v>
      </c>
      <c r="V642" s="1102" t="s">
        <v>1854</v>
      </c>
      <c r="W642" s="1102" t="s">
        <v>1854</v>
      </c>
      <c r="X642" s="1103" t="s">
        <v>4531</v>
      </c>
      <c r="Y642" s="1104" t="s">
        <v>4532</v>
      </c>
      <c r="Z642" s="1105" t="s">
        <v>1854</v>
      </c>
      <c r="AA642" s="1106">
        <v>0.09</v>
      </c>
      <c r="AB642" s="1107">
        <v>0.12</v>
      </c>
      <c r="AC642" s="1107">
        <v>0.24</v>
      </c>
      <c r="AD642" s="1107">
        <v>0.55000000000000004</v>
      </c>
      <c r="AE642" s="1107">
        <v>0</v>
      </c>
      <c r="AF642" s="1107">
        <v>0</v>
      </c>
      <c r="AG642" s="1107">
        <v>0</v>
      </c>
      <c r="AH642" s="1107">
        <v>0</v>
      </c>
      <c r="AI642" s="1108">
        <f t="shared" si="9"/>
        <v>1</v>
      </c>
      <c r="AJ642" s="1109" t="s">
        <v>963</v>
      </c>
      <c r="AK642" s="1109" t="s">
        <v>1854</v>
      </c>
      <c r="AL642" s="1109" t="s">
        <v>1854</v>
      </c>
      <c r="AM642" s="1110" t="s">
        <v>1854</v>
      </c>
      <c r="AN642" s="1021" t="s">
        <v>269</v>
      </c>
      <c r="AO642" s="1021" t="s">
        <v>4533</v>
      </c>
      <c r="AP642" s="836">
        <v>1</v>
      </c>
      <c r="AQ642" s="1079" t="s">
        <v>269</v>
      </c>
      <c r="AR642" s="1112" t="s">
        <v>1854</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1015</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4534</v>
      </c>
      <c r="V643" s="1102" t="s">
        <v>4535</v>
      </c>
      <c r="W643" s="1102" t="s">
        <v>1819</v>
      </c>
      <c r="X643" s="1103">
        <v>7</v>
      </c>
      <c r="Y643" s="1104" t="s">
        <v>4536</v>
      </c>
      <c r="Z643" s="1105" t="s">
        <v>4537</v>
      </c>
      <c r="AA643" s="1106">
        <v>0.36</v>
      </c>
      <c r="AB643" s="1107">
        <v>0.26</v>
      </c>
      <c r="AC643" s="1107">
        <v>0.24</v>
      </c>
      <c r="AD643" s="1107">
        <v>0.14000000000000001</v>
      </c>
      <c r="AE643" s="1107">
        <v>0</v>
      </c>
      <c r="AF643" s="1107">
        <v>0</v>
      </c>
      <c r="AG643" s="1107">
        <v>0</v>
      </c>
      <c r="AH643" s="1107">
        <v>0</v>
      </c>
      <c r="AI643" s="1108">
        <f t="shared" si="9"/>
        <v>1</v>
      </c>
      <c r="AJ643" s="1109" t="s">
        <v>983</v>
      </c>
      <c r="AK643" s="1109" t="s">
        <v>964</v>
      </c>
      <c r="AL643" s="1109" t="s">
        <v>965</v>
      </c>
      <c r="AM643" s="1110" t="s">
        <v>2313</v>
      </c>
      <c r="AN643" s="1021" t="s">
        <v>990</v>
      </c>
      <c r="AO643" s="1021" t="s">
        <v>4538</v>
      </c>
      <c r="AP643" s="836">
        <v>0</v>
      </c>
      <c r="AQ643" s="1079" t="s">
        <v>966</v>
      </c>
      <c r="AR643" s="1112" t="s">
        <v>1854</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1015</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4539</v>
      </c>
      <c r="V644" s="1102" t="s">
        <v>4505</v>
      </c>
      <c r="W644" s="1102" t="s">
        <v>1801</v>
      </c>
      <c r="X644" s="1103">
        <v>8</v>
      </c>
      <c r="Y644" s="1104" t="s">
        <v>4540</v>
      </c>
      <c r="Z644" s="1105" t="s">
        <v>4541</v>
      </c>
      <c r="AA644" s="1106">
        <v>0</v>
      </c>
      <c r="AB644" s="1107">
        <v>7.0000000000000007E-2</v>
      </c>
      <c r="AC644" s="1107">
        <v>0.28999999999999998</v>
      </c>
      <c r="AD644" s="1107">
        <v>0.64</v>
      </c>
      <c r="AE644" s="1107">
        <v>0</v>
      </c>
      <c r="AF644" s="1107">
        <v>0</v>
      </c>
      <c r="AG644" s="1107">
        <v>0</v>
      </c>
      <c r="AH644" s="1107">
        <v>0</v>
      </c>
      <c r="AI644" s="1108">
        <f t="shared" si="9"/>
        <v>1</v>
      </c>
      <c r="AJ644" s="1109" t="s">
        <v>963</v>
      </c>
      <c r="AK644" s="1109" t="s">
        <v>1854</v>
      </c>
      <c r="AL644" s="1109" t="s">
        <v>1854</v>
      </c>
      <c r="AM644" s="1110" t="s">
        <v>1816</v>
      </c>
      <c r="AN644" s="1021" t="s">
        <v>117</v>
      </c>
      <c r="AO644" s="1021" t="s">
        <v>4542</v>
      </c>
      <c r="AP644" s="836">
        <v>0</v>
      </c>
      <c r="AQ644" s="1079" t="s">
        <v>966</v>
      </c>
      <c r="AR644" s="1112" t="s">
        <v>1854</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1015</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4543</v>
      </c>
      <c r="V645" s="1102" t="s">
        <v>4535</v>
      </c>
      <c r="W645" s="1102" t="s">
        <v>1819</v>
      </c>
      <c r="X645" s="1103">
        <v>9</v>
      </c>
      <c r="Y645" s="1104" t="s">
        <v>4544</v>
      </c>
      <c r="Z645" s="1105" t="s">
        <v>4545</v>
      </c>
      <c r="AA645" s="1106">
        <v>0</v>
      </c>
      <c r="AB645" s="1107">
        <v>0.32</v>
      </c>
      <c r="AC645" s="1107">
        <v>0.68</v>
      </c>
      <c r="AD645" s="1107">
        <v>0</v>
      </c>
      <c r="AE645" s="1107">
        <v>0</v>
      </c>
      <c r="AF645" s="1107">
        <v>0</v>
      </c>
      <c r="AG645" s="1107">
        <v>0</v>
      </c>
      <c r="AH645" s="1107">
        <v>0</v>
      </c>
      <c r="AI645" s="1108">
        <f t="shared" si="9"/>
        <v>1</v>
      </c>
      <c r="AJ645" s="1109" t="s">
        <v>986</v>
      </c>
      <c r="AK645" s="1109" t="s">
        <v>964</v>
      </c>
      <c r="AL645" s="1109" t="s">
        <v>965</v>
      </c>
      <c r="AM645" s="1110" t="s">
        <v>1967</v>
      </c>
      <c r="AN645" s="1021" t="s">
        <v>990</v>
      </c>
      <c r="AO645" s="1021" t="s">
        <v>4546</v>
      </c>
      <c r="AP645" s="836">
        <v>2</v>
      </c>
      <c r="AQ645" s="1079" t="s">
        <v>966</v>
      </c>
      <c r="AR645" s="1112" t="s">
        <v>1854</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1015</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4547</v>
      </c>
      <c r="V646" s="1102" t="s">
        <v>4548</v>
      </c>
      <c r="W646" s="1102" t="s">
        <v>1819</v>
      </c>
      <c r="X646" s="1103">
        <v>10</v>
      </c>
      <c r="Y646" s="1104" t="s">
        <v>1847</v>
      </c>
      <c r="Z646" s="1105" t="s">
        <v>4549</v>
      </c>
      <c r="AA646" s="1106">
        <v>0</v>
      </c>
      <c r="AB646" s="1107">
        <v>0.26</v>
      </c>
      <c r="AC646" s="1107">
        <v>0.74</v>
      </c>
      <c r="AD646" s="1107">
        <v>0</v>
      </c>
      <c r="AE646" s="1107">
        <v>0</v>
      </c>
      <c r="AF646" s="1107">
        <v>0</v>
      </c>
      <c r="AG646" s="1107">
        <v>0</v>
      </c>
      <c r="AH646" s="1107">
        <v>0</v>
      </c>
      <c r="AI646" s="1108">
        <f t="shared" si="9"/>
        <v>1</v>
      </c>
      <c r="AJ646" s="1109" t="s">
        <v>986</v>
      </c>
      <c r="AK646" s="1109" t="s">
        <v>964</v>
      </c>
      <c r="AL646" s="1109" t="s">
        <v>965</v>
      </c>
      <c r="AM646" s="1110" t="s">
        <v>1031</v>
      </c>
      <c r="AN646" s="1021" t="s">
        <v>1039</v>
      </c>
      <c r="AO646" s="1021" t="s">
        <v>3072</v>
      </c>
      <c r="AP646" s="836">
        <v>2</v>
      </c>
      <c r="AQ646" s="1079" t="s">
        <v>966</v>
      </c>
      <c r="AR646" s="1112" t="s">
        <v>1847</v>
      </c>
      <c r="AS646" s="1113"/>
      <c r="AT646" s="1103"/>
      <c r="AU646" s="1103"/>
      <c r="AV646" s="1103"/>
      <c r="AW646" s="1114"/>
      <c r="AX646" s="1115"/>
      <c r="AY646" s="1078"/>
      <c r="AZ646" s="1079"/>
      <c r="BA646" s="1079"/>
      <c r="BB646" s="1079"/>
      <c r="BC646" s="1079"/>
      <c r="BD646" s="1079"/>
      <c r="BE646" s="1079"/>
      <c r="BF646" s="1079"/>
      <c r="BG646" s="1079"/>
      <c r="BH646" s="1079"/>
      <c r="BI646" s="1078" t="s">
        <v>1854</v>
      </c>
      <c r="BJ646" s="1079" t="s">
        <v>1854</v>
      </c>
      <c r="BK646" s="1079" t="s">
        <v>1854</v>
      </c>
      <c r="BL646" s="1079" t="s">
        <v>1854</v>
      </c>
      <c r="BM646" s="1079" t="s">
        <v>1854</v>
      </c>
      <c r="BN646" s="1078"/>
      <c r="BO646" s="1079"/>
      <c r="BP646" s="1079"/>
      <c r="BQ646" s="1079"/>
      <c r="BR646" s="1079"/>
      <c r="BS646" s="1118"/>
      <c r="BT646" s="1079"/>
      <c r="BU646" s="1079"/>
      <c r="BV646" s="1079"/>
      <c r="BW646" s="1119"/>
      <c r="BX646" s="1118"/>
      <c r="BY646" s="1079"/>
      <c r="BZ646" s="1079"/>
      <c r="CA646" s="1079"/>
      <c r="CB646" s="1119"/>
      <c r="CC646" s="1120"/>
      <c r="CD646" s="1121" t="s">
        <v>961</v>
      </c>
      <c r="CE646" s="1122" t="s">
        <v>961</v>
      </c>
      <c r="CF646" s="1122" t="s">
        <v>961</v>
      </c>
      <c r="CG646" s="1122" t="s">
        <v>961</v>
      </c>
      <c r="CH646" s="1123" t="s">
        <v>961</v>
      </c>
      <c r="CI646" s="1078" t="s">
        <v>1854</v>
      </c>
      <c r="CJ646" s="1079" t="s">
        <v>1854</v>
      </c>
      <c r="CK646" s="1079" t="s">
        <v>1854</v>
      </c>
      <c r="CL646" s="1079" t="s">
        <v>1854</v>
      </c>
      <c r="CM646" s="1120" t="s">
        <v>1854</v>
      </c>
      <c r="CN646" s="1078" t="s">
        <v>1854</v>
      </c>
      <c r="CO646" s="1079" t="s">
        <v>1854</v>
      </c>
      <c r="CP646" s="1079" t="s">
        <v>1854</v>
      </c>
      <c r="CQ646" s="1079" t="s">
        <v>1854</v>
      </c>
      <c r="CR646" s="1120" t="s">
        <v>1854</v>
      </c>
      <c r="CS646" s="1078" t="s">
        <v>1854</v>
      </c>
      <c r="CT646" s="1079" t="s">
        <v>1854</v>
      </c>
      <c r="CU646" s="1079" t="s">
        <v>1854</v>
      </c>
      <c r="CV646" s="1079" t="s">
        <v>1854</v>
      </c>
      <c r="CW646" s="1120" t="s">
        <v>1854</v>
      </c>
      <c r="CX646" s="1078" t="s">
        <v>1854</v>
      </c>
      <c r="CY646" s="1079" t="s">
        <v>1854</v>
      </c>
      <c r="CZ646" s="1079" t="s">
        <v>1854</v>
      </c>
      <c r="DA646" s="1079" t="s">
        <v>1854</v>
      </c>
      <c r="DB646" s="1120" t="s">
        <v>1854</v>
      </c>
      <c r="DC646" s="1079" t="s">
        <v>1854</v>
      </c>
      <c r="DD646" s="1079" t="s">
        <v>1854</v>
      </c>
      <c r="DE646" s="1079" t="s">
        <v>1854</v>
      </c>
      <c r="DF646" s="1079" t="s">
        <v>1854</v>
      </c>
      <c r="DG646" s="1120" t="s">
        <v>1854</v>
      </c>
      <c r="DH646" s="1078" t="s">
        <v>1854</v>
      </c>
      <c r="DI646" s="1079" t="s">
        <v>1854</v>
      </c>
      <c r="DJ646" s="1079" t="s">
        <v>1854</v>
      </c>
      <c r="DK646" s="1079" t="s">
        <v>1854</v>
      </c>
      <c r="DL646" s="1120" t="s">
        <v>1854</v>
      </c>
      <c r="DM646" s="1124" t="s">
        <v>1854</v>
      </c>
      <c r="DN646" s="1125" t="s">
        <v>1854</v>
      </c>
      <c r="DO646" s="1125" t="s">
        <v>1854</v>
      </c>
      <c r="DP646" s="1126" t="s">
        <v>1854</v>
      </c>
      <c r="DQ646" s="1125" t="s">
        <v>1854</v>
      </c>
      <c r="DR646" s="1125" t="s">
        <v>1854</v>
      </c>
      <c r="DS646" s="1125" t="s">
        <v>1854</v>
      </c>
      <c r="DT646" s="1126" t="s">
        <v>1854</v>
      </c>
      <c r="DU646" s="1122" t="s">
        <v>1854</v>
      </c>
      <c r="DV646" s="1127">
        <v>1</v>
      </c>
      <c r="DW646" s="1128" t="s">
        <v>1854</v>
      </c>
    </row>
    <row r="647" spans="1:127" s="399" customFormat="1" ht="15.75" customHeight="1">
      <c r="A647" s="1100" t="s">
        <v>1015</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4550</v>
      </c>
      <c r="V647" s="1102" t="s">
        <v>4505</v>
      </c>
      <c r="W647" s="1102" t="s">
        <v>1819</v>
      </c>
      <c r="X647" s="1103">
        <v>11</v>
      </c>
      <c r="Y647" s="1104" t="s">
        <v>4551</v>
      </c>
      <c r="Z647" s="1105" t="s">
        <v>4552</v>
      </c>
      <c r="AA647" s="1106">
        <v>0</v>
      </c>
      <c r="AB647" s="1107">
        <v>0</v>
      </c>
      <c r="AC647" s="1107">
        <v>0</v>
      </c>
      <c r="AD647" s="1107">
        <v>0</v>
      </c>
      <c r="AE647" s="1107">
        <v>1</v>
      </c>
      <c r="AF647" s="1107">
        <v>0</v>
      </c>
      <c r="AG647" s="1107">
        <v>0</v>
      </c>
      <c r="AH647" s="1107">
        <v>0</v>
      </c>
      <c r="AI647" s="1108">
        <f t="shared" si="9"/>
        <v>1</v>
      </c>
      <c r="AJ647" s="1109" t="s">
        <v>963</v>
      </c>
      <c r="AK647" s="1109" t="s">
        <v>1854</v>
      </c>
      <c r="AL647" s="1109" t="s">
        <v>1854</v>
      </c>
      <c r="AM647" s="1110" t="s">
        <v>2030</v>
      </c>
      <c r="AN647" s="1021" t="s">
        <v>269</v>
      </c>
      <c r="AO647" s="1021" t="s">
        <v>4553</v>
      </c>
      <c r="AP647" s="836">
        <v>0</v>
      </c>
      <c r="AQ647" s="1079" t="s">
        <v>966</v>
      </c>
      <c r="AR647" s="1112" t="s">
        <v>1854</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1015</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4554</v>
      </c>
      <c r="V648" s="1102" t="s">
        <v>4548</v>
      </c>
      <c r="W648" s="1102" t="s">
        <v>1808</v>
      </c>
      <c r="X648" s="1103">
        <v>12</v>
      </c>
      <c r="Y648" s="1104" t="s">
        <v>4555</v>
      </c>
      <c r="Z648" s="1105" t="s">
        <v>4556</v>
      </c>
      <c r="AA648" s="1106">
        <v>0</v>
      </c>
      <c r="AB648" s="1107">
        <v>0</v>
      </c>
      <c r="AC648" s="1107">
        <v>0</v>
      </c>
      <c r="AD648" s="1107">
        <v>0</v>
      </c>
      <c r="AE648" s="1107">
        <v>1</v>
      </c>
      <c r="AF648" s="1107">
        <v>0</v>
      </c>
      <c r="AG648" s="1107">
        <v>0</v>
      </c>
      <c r="AH648" s="1107">
        <v>0</v>
      </c>
      <c r="AI648" s="1108">
        <f t="shared" si="9"/>
        <v>1</v>
      </c>
      <c r="AJ648" s="1109" t="s">
        <v>963</v>
      </c>
      <c r="AK648" s="1109" t="s">
        <v>1854</v>
      </c>
      <c r="AL648" s="1109" t="s">
        <v>1854</v>
      </c>
      <c r="AM648" s="1110" t="s">
        <v>2030</v>
      </c>
      <c r="AN648" s="1021" t="s">
        <v>990</v>
      </c>
      <c r="AO648" s="1021" t="s">
        <v>4557</v>
      </c>
      <c r="AP648" s="836">
        <v>0</v>
      </c>
      <c r="AQ648" s="1079" t="s">
        <v>966</v>
      </c>
      <c r="AR648" s="1112" t="s">
        <v>1854</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1015</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4558</v>
      </c>
      <c r="V649" s="1102" t="s">
        <v>4505</v>
      </c>
      <c r="W649" s="1102" t="s">
        <v>1808</v>
      </c>
      <c r="X649" s="1103">
        <v>13</v>
      </c>
      <c r="Y649" s="1104" t="s">
        <v>4559</v>
      </c>
      <c r="Z649" s="1105" t="s">
        <v>4560</v>
      </c>
      <c r="AA649" s="1106">
        <v>0</v>
      </c>
      <c r="AB649" s="1107">
        <v>0</v>
      </c>
      <c r="AC649" s="1107">
        <v>0</v>
      </c>
      <c r="AD649" s="1107">
        <v>0</v>
      </c>
      <c r="AE649" s="1107">
        <v>1</v>
      </c>
      <c r="AF649" s="1107">
        <v>0</v>
      </c>
      <c r="AG649" s="1107">
        <v>0</v>
      </c>
      <c r="AH649" s="1107">
        <v>0</v>
      </c>
      <c r="AI649" s="1108">
        <f t="shared" si="9"/>
        <v>1</v>
      </c>
      <c r="AJ649" s="1109" t="s">
        <v>963</v>
      </c>
      <c r="AK649" s="1109" t="s">
        <v>1854</v>
      </c>
      <c r="AL649" s="1109" t="s">
        <v>1854</v>
      </c>
      <c r="AM649" s="1110" t="s">
        <v>2030</v>
      </c>
      <c r="AN649" s="1021" t="s">
        <v>269</v>
      </c>
      <c r="AO649" s="1021" t="s">
        <v>4561</v>
      </c>
      <c r="AP649" s="836">
        <v>2</v>
      </c>
      <c r="AQ649" s="1079" t="s">
        <v>977</v>
      </c>
      <c r="AR649" s="1112" t="s">
        <v>1854</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1015</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4562</v>
      </c>
      <c r="V650" s="1102" t="s">
        <v>4548</v>
      </c>
      <c r="W650" s="1102" t="s">
        <v>1819</v>
      </c>
      <c r="X650" s="1103">
        <v>14</v>
      </c>
      <c r="Y650" s="1104" t="s">
        <v>4563</v>
      </c>
      <c r="Z650" s="1105" t="s">
        <v>4564</v>
      </c>
      <c r="AA650" s="1106">
        <v>0</v>
      </c>
      <c r="AB650" s="1107">
        <v>0</v>
      </c>
      <c r="AC650" s="1107">
        <v>0</v>
      </c>
      <c r="AD650" s="1107">
        <v>0</v>
      </c>
      <c r="AE650" s="1107">
        <v>1</v>
      </c>
      <c r="AF650" s="1107">
        <v>0</v>
      </c>
      <c r="AG650" s="1107">
        <v>0</v>
      </c>
      <c r="AH650" s="1107">
        <v>0</v>
      </c>
      <c r="AI650" s="1108">
        <f t="shared" ref="AI650:AI678" si="10">SUM(AA650:AH650)</f>
        <v>1</v>
      </c>
      <c r="AJ650" s="1109" t="s">
        <v>963</v>
      </c>
      <c r="AK650" s="1109" t="s">
        <v>1854</v>
      </c>
      <c r="AL650" s="1109" t="s">
        <v>1854</v>
      </c>
      <c r="AM650" s="1110" t="s">
        <v>2030</v>
      </c>
      <c r="AN650" s="1021" t="s">
        <v>269</v>
      </c>
      <c r="AO650" s="1021" t="s">
        <v>2032</v>
      </c>
      <c r="AP650" s="836">
        <v>0</v>
      </c>
      <c r="AQ650" s="1079" t="s">
        <v>966</v>
      </c>
      <c r="AR650" s="1112" t="s">
        <v>1854</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1015</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4565</v>
      </c>
      <c r="V651" s="1102" t="s">
        <v>4548</v>
      </c>
      <c r="W651" s="1102" t="s">
        <v>1819</v>
      </c>
      <c r="X651" s="1103">
        <v>15</v>
      </c>
      <c r="Y651" s="1104" t="s">
        <v>4566</v>
      </c>
      <c r="Z651" s="1105" t="s">
        <v>4567</v>
      </c>
      <c r="AA651" s="1106">
        <v>0</v>
      </c>
      <c r="AB651" s="1107">
        <v>0</v>
      </c>
      <c r="AC651" s="1107">
        <v>0</v>
      </c>
      <c r="AD651" s="1107">
        <v>0</v>
      </c>
      <c r="AE651" s="1107">
        <v>1</v>
      </c>
      <c r="AF651" s="1107">
        <v>0</v>
      </c>
      <c r="AG651" s="1107">
        <v>0</v>
      </c>
      <c r="AH651" s="1107">
        <v>0</v>
      </c>
      <c r="AI651" s="1108">
        <f t="shared" si="10"/>
        <v>1</v>
      </c>
      <c r="AJ651" s="1109" t="s">
        <v>963</v>
      </c>
      <c r="AK651" s="1109" t="s">
        <v>1854</v>
      </c>
      <c r="AL651" s="1109" t="s">
        <v>1854</v>
      </c>
      <c r="AM651" s="1110" t="s">
        <v>2030</v>
      </c>
      <c r="AN651" s="1021" t="s">
        <v>269</v>
      </c>
      <c r="AO651" s="1021" t="s">
        <v>4568</v>
      </c>
      <c r="AP651" s="836">
        <v>0</v>
      </c>
      <c r="AQ651" s="1079" t="s">
        <v>966</v>
      </c>
      <c r="AR651" s="1112" t="s">
        <v>1854</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1015</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4569</v>
      </c>
      <c r="V652" s="1102" t="s">
        <v>4548</v>
      </c>
      <c r="W652" s="1102" t="s">
        <v>1819</v>
      </c>
      <c r="X652" s="1103">
        <v>16</v>
      </c>
      <c r="Y652" s="1104" t="s">
        <v>4570</v>
      </c>
      <c r="Z652" s="1105" t="s">
        <v>4571</v>
      </c>
      <c r="AA652" s="1106">
        <v>0</v>
      </c>
      <c r="AB652" s="1107">
        <v>0</v>
      </c>
      <c r="AC652" s="1107">
        <v>0</v>
      </c>
      <c r="AD652" s="1107">
        <v>0</v>
      </c>
      <c r="AE652" s="1107">
        <v>1</v>
      </c>
      <c r="AF652" s="1107">
        <v>0</v>
      </c>
      <c r="AG652" s="1107">
        <v>0</v>
      </c>
      <c r="AH652" s="1107">
        <v>0</v>
      </c>
      <c r="AI652" s="1108">
        <f t="shared" si="10"/>
        <v>1</v>
      </c>
      <c r="AJ652" s="1109" t="s">
        <v>963</v>
      </c>
      <c r="AK652" s="1109" t="s">
        <v>1854</v>
      </c>
      <c r="AL652" s="1109" t="s">
        <v>1854</v>
      </c>
      <c r="AM652" s="1110" t="s">
        <v>2030</v>
      </c>
      <c r="AN652" s="1021" t="s">
        <v>269</v>
      </c>
      <c r="AO652" s="1021" t="s">
        <v>4572</v>
      </c>
      <c r="AP652" s="836">
        <v>0</v>
      </c>
      <c r="AQ652" s="1079" t="s">
        <v>966</v>
      </c>
      <c r="AR652" s="1112" t="s">
        <v>1854</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1015</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4573</v>
      </c>
      <c r="V653" s="1102" t="s">
        <v>4505</v>
      </c>
      <c r="W653" s="1102" t="s">
        <v>1819</v>
      </c>
      <c r="X653" s="1103">
        <v>17</v>
      </c>
      <c r="Y653" s="1104" t="s">
        <v>2487</v>
      </c>
      <c r="Z653" s="1105" t="s">
        <v>4574</v>
      </c>
      <c r="AA653" s="1106">
        <v>0</v>
      </c>
      <c r="AB653" s="1107">
        <v>0</v>
      </c>
      <c r="AC653" s="1107">
        <v>0</v>
      </c>
      <c r="AD653" s="1107">
        <v>0</v>
      </c>
      <c r="AE653" s="1107">
        <v>1</v>
      </c>
      <c r="AF653" s="1107">
        <v>0</v>
      </c>
      <c r="AG653" s="1107">
        <v>0</v>
      </c>
      <c r="AH653" s="1107">
        <v>0</v>
      </c>
      <c r="AI653" s="1108">
        <f t="shared" si="10"/>
        <v>1</v>
      </c>
      <c r="AJ653" s="1109" t="s">
        <v>983</v>
      </c>
      <c r="AK653" s="1109" t="s">
        <v>964</v>
      </c>
      <c r="AL653" s="1109" t="s">
        <v>965</v>
      </c>
      <c r="AM653" s="1110" t="s">
        <v>2030</v>
      </c>
      <c r="AN653" s="1021" t="s">
        <v>269</v>
      </c>
      <c r="AO653" s="1021" t="s">
        <v>4575</v>
      </c>
      <c r="AP653" s="836">
        <v>0</v>
      </c>
      <c r="AQ653" s="1079" t="s">
        <v>966</v>
      </c>
      <c r="AR653" s="1112" t="s">
        <v>1854</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1015</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4576</v>
      </c>
      <c r="V654" s="1102" t="s">
        <v>4505</v>
      </c>
      <c r="W654" s="1102" t="s">
        <v>1819</v>
      </c>
      <c r="X654" s="1103">
        <v>18</v>
      </c>
      <c r="Y654" s="1104" t="s">
        <v>2038</v>
      </c>
      <c r="Z654" s="1105" t="s">
        <v>4577</v>
      </c>
      <c r="AA654" s="1106">
        <v>0</v>
      </c>
      <c r="AB654" s="1107">
        <v>0</v>
      </c>
      <c r="AC654" s="1107">
        <v>0</v>
      </c>
      <c r="AD654" s="1107">
        <v>0</v>
      </c>
      <c r="AE654" s="1107">
        <v>1</v>
      </c>
      <c r="AF654" s="1107">
        <v>0</v>
      </c>
      <c r="AG654" s="1107">
        <v>0</v>
      </c>
      <c r="AH654" s="1107">
        <v>0</v>
      </c>
      <c r="AI654" s="1108">
        <f t="shared" si="10"/>
        <v>1</v>
      </c>
      <c r="AJ654" s="1109" t="s">
        <v>986</v>
      </c>
      <c r="AK654" s="1109" t="s">
        <v>964</v>
      </c>
      <c r="AL654" s="1109" t="s">
        <v>965</v>
      </c>
      <c r="AM654" s="1110" t="s">
        <v>2030</v>
      </c>
      <c r="AN654" s="1021" t="s">
        <v>269</v>
      </c>
      <c r="AO654" s="1021" t="s">
        <v>4578</v>
      </c>
      <c r="AP654" s="836">
        <v>2</v>
      </c>
      <c r="AQ654" s="1079" t="s">
        <v>977</v>
      </c>
      <c r="AR654" s="1112" t="s">
        <v>1854</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1015</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4579</v>
      </c>
      <c r="V655" s="1102" t="s">
        <v>4548</v>
      </c>
      <c r="W655" s="1102" t="s">
        <v>1819</v>
      </c>
      <c r="X655" s="1103">
        <v>19</v>
      </c>
      <c r="Y655" s="1104" t="s">
        <v>1843</v>
      </c>
      <c r="Z655" s="1105" t="s">
        <v>4580</v>
      </c>
      <c r="AA655" s="1106">
        <v>0</v>
      </c>
      <c r="AB655" s="1107">
        <v>0</v>
      </c>
      <c r="AC655" s="1107">
        <v>0</v>
      </c>
      <c r="AD655" s="1107">
        <v>0</v>
      </c>
      <c r="AE655" s="1107">
        <v>1</v>
      </c>
      <c r="AF655" s="1107">
        <v>0</v>
      </c>
      <c r="AG655" s="1107">
        <v>0</v>
      </c>
      <c r="AH655" s="1107">
        <v>0</v>
      </c>
      <c r="AI655" s="1108">
        <f t="shared" si="10"/>
        <v>1</v>
      </c>
      <c r="AJ655" s="1109" t="s">
        <v>986</v>
      </c>
      <c r="AK655" s="1109" t="s">
        <v>964</v>
      </c>
      <c r="AL655" s="1109" t="s">
        <v>965</v>
      </c>
      <c r="AM655" s="1110" t="s">
        <v>1027</v>
      </c>
      <c r="AN655" s="1021" t="s">
        <v>1039</v>
      </c>
      <c r="AO655" s="1021" t="s">
        <v>3083</v>
      </c>
      <c r="AP655" s="836">
        <v>2</v>
      </c>
      <c r="AQ655" s="1079" t="s">
        <v>966</v>
      </c>
      <c r="AR655" s="1112" t="s">
        <v>1843</v>
      </c>
      <c r="AS655" s="1113"/>
      <c r="AT655" s="1103"/>
      <c r="AU655" s="1103"/>
      <c r="AV655" s="1103"/>
      <c r="AW655" s="1114"/>
      <c r="AX655" s="1115"/>
      <c r="AY655" s="1078"/>
      <c r="AZ655" s="1079"/>
      <c r="BA655" s="1079"/>
      <c r="BB655" s="1079"/>
      <c r="BC655" s="1079"/>
      <c r="BD655" s="1079"/>
      <c r="BE655" s="1079"/>
      <c r="BF655" s="1079"/>
      <c r="BG655" s="1079"/>
      <c r="BH655" s="1079"/>
      <c r="BI655" s="1078" t="s">
        <v>1854</v>
      </c>
      <c r="BJ655" s="1079" t="s">
        <v>1854</v>
      </c>
      <c r="BK655" s="1079" t="s">
        <v>1854</v>
      </c>
      <c r="BL655" s="1079" t="s">
        <v>1854</v>
      </c>
      <c r="BM655" s="1079" t="s">
        <v>1854</v>
      </c>
      <c r="BN655" s="1078"/>
      <c r="BO655" s="1079"/>
      <c r="BP655" s="1079"/>
      <c r="BQ655" s="1079"/>
      <c r="BR655" s="1079"/>
      <c r="BS655" s="1118"/>
      <c r="BT655" s="1079"/>
      <c r="BU655" s="1079"/>
      <c r="BV655" s="1079"/>
      <c r="BW655" s="1119"/>
      <c r="BX655" s="1118"/>
      <c r="BY655" s="1079"/>
      <c r="BZ655" s="1079"/>
      <c r="CA655" s="1079"/>
      <c r="CB655" s="1119"/>
      <c r="CC655" s="1120"/>
      <c r="CD655" s="1121" t="s">
        <v>961</v>
      </c>
      <c r="CE655" s="1122" t="s">
        <v>961</v>
      </c>
      <c r="CF655" s="1122" t="s">
        <v>961</v>
      </c>
      <c r="CG655" s="1122" t="s">
        <v>961</v>
      </c>
      <c r="CH655" s="1123" t="s">
        <v>961</v>
      </c>
      <c r="CI655" s="1078" t="s">
        <v>1854</v>
      </c>
      <c r="CJ655" s="1079" t="s">
        <v>1854</v>
      </c>
      <c r="CK655" s="1079" t="s">
        <v>1854</v>
      </c>
      <c r="CL655" s="1079" t="s">
        <v>1854</v>
      </c>
      <c r="CM655" s="1120" t="s">
        <v>1854</v>
      </c>
      <c r="CN655" s="1078" t="s">
        <v>1854</v>
      </c>
      <c r="CO655" s="1079" t="s">
        <v>1854</v>
      </c>
      <c r="CP655" s="1079" t="s">
        <v>1854</v>
      </c>
      <c r="CQ655" s="1079" t="s">
        <v>1854</v>
      </c>
      <c r="CR655" s="1120" t="s">
        <v>1854</v>
      </c>
      <c r="CS655" s="1078" t="s">
        <v>1854</v>
      </c>
      <c r="CT655" s="1079" t="s">
        <v>1854</v>
      </c>
      <c r="CU655" s="1079" t="s">
        <v>1854</v>
      </c>
      <c r="CV655" s="1079" t="s">
        <v>1854</v>
      </c>
      <c r="CW655" s="1120" t="s">
        <v>1854</v>
      </c>
      <c r="CX655" s="1078" t="s">
        <v>1854</v>
      </c>
      <c r="CY655" s="1079" t="s">
        <v>1854</v>
      </c>
      <c r="CZ655" s="1079" t="s">
        <v>1854</v>
      </c>
      <c r="DA655" s="1079" t="s">
        <v>1854</v>
      </c>
      <c r="DB655" s="1120" t="s">
        <v>1854</v>
      </c>
      <c r="DC655" s="1079" t="s">
        <v>1854</v>
      </c>
      <c r="DD655" s="1079" t="s">
        <v>1854</v>
      </c>
      <c r="DE655" s="1079" t="s">
        <v>1854</v>
      </c>
      <c r="DF655" s="1079" t="s">
        <v>1854</v>
      </c>
      <c r="DG655" s="1120" t="s">
        <v>1854</v>
      </c>
      <c r="DH655" s="1078" t="s">
        <v>1854</v>
      </c>
      <c r="DI655" s="1079" t="s">
        <v>1854</v>
      </c>
      <c r="DJ655" s="1079" t="s">
        <v>1854</v>
      </c>
      <c r="DK655" s="1079" t="s">
        <v>1854</v>
      </c>
      <c r="DL655" s="1120" t="s">
        <v>1854</v>
      </c>
      <c r="DM655" s="1124" t="s">
        <v>1854</v>
      </c>
      <c r="DN655" s="1125" t="s">
        <v>1854</v>
      </c>
      <c r="DO655" s="1125" t="s">
        <v>1854</v>
      </c>
      <c r="DP655" s="1126" t="s">
        <v>1854</v>
      </c>
      <c r="DQ655" s="1125" t="s">
        <v>1854</v>
      </c>
      <c r="DR655" s="1125" t="s">
        <v>1854</v>
      </c>
      <c r="DS655" s="1125" t="s">
        <v>1854</v>
      </c>
      <c r="DT655" s="1126" t="s">
        <v>1854</v>
      </c>
      <c r="DU655" s="1122" t="s">
        <v>1854</v>
      </c>
      <c r="DV655" s="1127">
        <v>1</v>
      </c>
      <c r="DW655" s="1128" t="s">
        <v>1854</v>
      </c>
    </row>
    <row r="656" spans="1:127" s="399" customFormat="1" ht="15.75" customHeight="1">
      <c r="A656" s="1100" t="s">
        <v>1015</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4581</v>
      </c>
      <c r="V656" s="1102" t="s">
        <v>4535</v>
      </c>
      <c r="W656" s="1102" t="s">
        <v>1801</v>
      </c>
      <c r="X656" s="1103">
        <v>20</v>
      </c>
      <c r="Y656" s="1104" t="s">
        <v>124</v>
      </c>
      <c r="Z656" s="1105" t="s">
        <v>4582</v>
      </c>
      <c r="AA656" s="1106">
        <v>0</v>
      </c>
      <c r="AB656" s="1107">
        <v>1</v>
      </c>
      <c r="AC656" s="1107">
        <v>0</v>
      </c>
      <c r="AD656" s="1107">
        <v>0</v>
      </c>
      <c r="AE656" s="1107">
        <v>0</v>
      </c>
      <c r="AF656" s="1107">
        <v>0</v>
      </c>
      <c r="AG656" s="1107">
        <v>0</v>
      </c>
      <c r="AH656" s="1107">
        <v>0</v>
      </c>
      <c r="AI656" s="1108">
        <f t="shared" si="10"/>
        <v>1</v>
      </c>
      <c r="AJ656" s="1109" t="s">
        <v>983</v>
      </c>
      <c r="AK656" s="1109" t="s">
        <v>964</v>
      </c>
      <c r="AL656" s="1109" t="s">
        <v>965</v>
      </c>
      <c r="AM656" s="1110" t="s">
        <v>1838</v>
      </c>
      <c r="AN656" s="1021" t="s">
        <v>2090</v>
      </c>
      <c r="AO656" s="1021" t="s">
        <v>4703</v>
      </c>
      <c r="AP656" s="1317">
        <v>2</v>
      </c>
      <c r="AQ656" s="1079" t="s">
        <v>977</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961</v>
      </c>
      <c r="CE656" s="1122" t="s">
        <v>961</v>
      </c>
      <c r="CF656" s="1122" t="s">
        <v>961</v>
      </c>
      <c r="CG656" s="1122" t="s">
        <v>961</v>
      </c>
      <c r="CH656" s="1123" t="s">
        <v>961</v>
      </c>
      <c r="CI656" s="1078" t="s">
        <v>1854</v>
      </c>
      <c r="CJ656" s="1079" t="s">
        <v>1854</v>
      </c>
      <c r="CK656" s="1079" t="s">
        <v>1854</v>
      </c>
      <c r="CL656" s="1079" t="s">
        <v>1854</v>
      </c>
      <c r="CM656" s="1120" t="s">
        <v>1854</v>
      </c>
      <c r="CN656" s="1078">
        <v>9.5</v>
      </c>
      <c r="CO656" s="1079">
        <v>9.5</v>
      </c>
      <c r="CP656" s="1079">
        <v>9.5</v>
      </c>
      <c r="CQ656" s="1079">
        <v>9.5</v>
      </c>
      <c r="CR656" s="1120">
        <v>9.5</v>
      </c>
      <c r="CS656" s="1078">
        <v>2</v>
      </c>
      <c r="CT656" s="1079">
        <v>2</v>
      </c>
      <c r="CU656" s="1214">
        <v>1.5</v>
      </c>
      <c r="CV656" s="1214">
        <v>1.5</v>
      </c>
      <c r="CW656" s="1215">
        <v>1.5</v>
      </c>
      <c r="CX656" s="1078" t="s">
        <v>1854</v>
      </c>
      <c r="CY656" s="1079" t="s">
        <v>1854</v>
      </c>
      <c r="CZ656" s="1079" t="s">
        <v>1854</v>
      </c>
      <c r="DA656" s="1079" t="s">
        <v>1854</v>
      </c>
      <c r="DB656" s="1120" t="s">
        <v>1854</v>
      </c>
      <c r="DC656" s="1079" t="s">
        <v>1854</v>
      </c>
      <c r="DD656" s="1079" t="s">
        <v>1854</v>
      </c>
      <c r="DE656" s="1079" t="s">
        <v>1854</v>
      </c>
      <c r="DF656" s="1079" t="s">
        <v>1854</v>
      </c>
      <c r="DG656" s="1120" t="s">
        <v>1854</v>
      </c>
      <c r="DH656" s="1078" t="s">
        <v>1854</v>
      </c>
      <c r="DI656" s="1079" t="s">
        <v>1854</v>
      </c>
      <c r="DJ656" s="1079" t="s">
        <v>1854</v>
      </c>
      <c r="DK656" s="1079" t="s">
        <v>1854</v>
      </c>
      <c r="DL656" s="1120" t="s">
        <v>1854</v>
      </c>
      <c r="DM656" s="1124">
        <v>-1.226</v>
      </c>
      <c r="DN656" s="1125" t="s">
        <v>1854</v>
      </c>
      <c r="DO656" s="1125" t="s">
        <v>1854</v>
      </c>
      <c r="DP656" s="1126" t="s">
        <v>1854</v>
      </c>
      <c r="DQ656" s="1125">
        <v>0</v>
      </c>
      <c r="DR656" s="1125" t="s">
        <v>1854</v>
      </c>
      <c r="DS656" s="1125" t="s">
        <v>1854</v>
      </c>
      <c r="DT656" s="1126" t="s">
        <v>1854</v>
      </c>
      <c r="DU656" s="1122" t="s">
        <v>1854</v>
      </c>
      <c r="DV656" s="1127">
        <v>1</v>
      </c>
      <c r="DW656" s="1128" t="s">
        <v>1854</v>
      </c>
    </row>
    <row r="657" spans="1:127" s="399" customFormat="1" ht="15.75" customHeight="1">
      <c r="A657" s="1100" t="s">
        <v>1015</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4584</v>
      </c>
      <c r="V657" s="1102" t="s">
        <v>4535</v>
      </c>
      <c r="W657" s="1102" t="s">
        <v>1801</v>
      </c>
      <c r="X657" s="1103">
        <v>21</v>
      </c>
      <c r="Y657" s="1104" t="s">
        <v>130</v>
      </c>
      <c r="Z657" s="1105" t="s">
        <v>4585</v>
      </c>
      <c r="AA657" s="1106">
        <v>0</v>
      </c>
      <c r="AB657" s="1107">
        <v>1</v>
      </c>
      <c r="AC657" s="1107">
        <v>0</v>
      </c>
      <c r="AD657" s="1107">
        <v>0</v>
      </c>
      <c r="AE657" s="1107">
        <v>0</v>
      </c>
      <c r="AF657" s="1107">
        <v>0</v>
      </c>
      <c r="AG657" s="1107">
        <v>0</v>
      </c>
      <c r="AH657" s="1107">
        <v>0</v>
      </c>
      <c r="AI657" s="1108">
        <f t="shared" si="10"/>
        <v>1</v>
      </c>
      <c r="AJ657" s="1109" t="s">
        <v>986</v>
      </c>
      <c r="AK657" s="1109" t="s">
        <v>964</v>
      </c>
      <c r="AL657" s="1109" t="s">
        <v>965</v>
      </c>
      <c r="AM657" s="1110" t="s">
        <v>1804</v>
      </c>
      <c r="AN657" s="1021" t="s">
        <v>4697</v>
      </c>
      <c r="AO657" s="1021" t="s">
        <v>4698</v>
      </c>
      <c r="AP657" s="1317">
        <v>0</v>
      </c>
      <c r="AQ657" s="1079" t="s">
        <v>977</v>
      </c>
      <c r="AR657" s="1112" t="s">
        <v>130</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961</v>
      </c>
      <c r="CE657" s="1122" t="s">
        <v>961</v>
      </c>
      <c r="CF657" s="1122" t="s">
        <v>961</v>
      </c>
      <c r="CG657" s="1122" t="s">
        <v>961</v>
      </c>
      <c r="CH657" s="1123" t="s">
        <v>961</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1854</v>
      </c>
      <c r="CT657" s="1153" t="s">
        <v>1854</v>
      </c>
      <c r="CU657" s="1153" t="s">
        <v>1854</v>
      </c>
      <c r="CV657" s="1153" t="s">
        <v>1854</v>
      </c>
      <c r="CW657" s="1156" t="s">
        <v>1854</v>
      </c>
      <c r="CX657" s="1152" t="s">
        <v>1854</v>
      </c>
      <c r="CY657" s="1153" t="s">
        <v>1854</v>
      </c>
      <c r="CZ657" s="1153" t="s">
        <v>1854</v>
      </c>
      <c r="DA657" s="1153" t="s">
        <v>1854</v>
      </c>
      <c r="DB657" s="1156" t="s">
        <v>1854</v>
      </c>
      <c r="DC657" s="1153">
        <v>6.9444444444444447E-4</v>
      </c>
      <c r="DD657" s="1153">
        <v>6.9444444444444447E-4</v>
      </c>
      <c r="DE657" s="1153">
        <v>6.9444444444444447E-4</v>
      </c>
      <c r="DF657" s="1153">
        <v>6.9444444444444447E-4</v>
      </c>
      <c r="DG657" s="1156">
        <v>6.9444444444444447E-4</v>
      </c>
      <c r="DH657" s="1152" t="s">
        <v>4713</v>
      </c>
      <c r="DI657" s="1153" t="s">
        <v>4713</v>
      </c>
      <c r="DJ657" s="1153" t="s">
        <v>4713</v>
      </c>
      <c r="DK657" s="1153" t="s">
        <v>4713</v>
      </c>
      <c r="DL657" s="1156" t="s">
        <v>4713</v>
      </c>
      <c r="DM657" s="1124">
        <v>-1.228</v>
      </c>
      <c r="DN657" s="1125" t="s">
        <v>1854</v>
      </c>
      <c r="DO657" s="1125" t="s">
        <v>1854</v>
      </c>
      <c r="DP657" s="1126">
        <v>-3.173</v>
      </c>
      <c r="DQ657" s="1125">
        <v>1.228</v>
      </c>
      <c r="DR657" s="1125" t="s">
        <v>1854</v>
      </c>
      <c r="DS657" s="1125" t="s">
        <v>1854</v>
      </c>
      <c r="DT657" s="1126">
        <v>3.173</v>
      </c>
      <c r="DU657" s="1122" t="s">
        <v>1854</v>
      </c>
      <c r="DV657" s="1127">
        <v>1</v>
      </c>
      <c r="DW657" s="1128" t="s">
        <v>1854</v>
      </c>
    </row>
    <row r="658" spans="1:127" s="399" customFormat="1" ht="15.75" customHeight="1">
      <c r="A658" s="1057" t="s">
        <v>1015</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4587</v>
      </c>
      <c r="V658" s="1063" t="s">
        <v>4535</v>
      </c>
      <c r="W658" s="1063" t="s">
        <v>1801</v>
      </c>
      <c r="X658" s="1064">
        <v>22</v>
      </c>
      <c r="Y658" s="1065" t="s">
        <v>625</v>
      </c>
      <c r="Z658" s="1066" t="s">
        <v>4588</v>
      </c>
      <c r="AA658" s="1067">
        <v>0</v>
      </c>
      <c r="AB658" s="1068">
        <v>1</v>
      </c>
      <c r="AC658" s="1068">
        <v>0</v>
      </c>
      <c r="AD658" s="1068">
        <v>0</v>
      </c>
      <c r="AE658" s="1068">
        <v>0</v>
      </c>
      <c r="AF658" s="1068">
        <v>0</v>
      </c>
      <c r="AG658" s="1068">
        <v>0</v>
      </c>
      <c r="AH658" s="1068">
        <v>0</v>
      </c>
      <c r="AI658" s="1069">
        <f t="shared" si="10"/>
        <v>1</v>
      </c>
      <c r="AJ658" s="1070" t="s">
        <v>986</v>
      </c>
      <c r="AK658" s="1070" t="s">
        <v>964</v>
      </c>
      <c r="AL658" s="1070" t="s">
        <v>965</v>
      </c>
      <c r="AM658" s="1071" t="s">
        <v>625</v>
      </c>
      <c r="AN658" s="1065" t="s">
        <v>269</v>
      </c>
      <c r="AO658" s="1065" t="s">
        <v>4699</v>
      </c>
      <c r="AP658" s="1083">
        <v>1</v>
      </c>
      <c r="AQ658" s="836" t="s">
        <v>966</v>
      </c>
      <c r="AR658" s="1074" t="s">
        <v>625</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961</v>
      </c>
      <c r="CE658" s="1088" t="s">
        <v>961</v>
      </c>
      <c r="CF658" s="1088" t="s">
        <v>961</v>
      </c>
      <c r="CG658" s="1088" t="s">
        <v>961</v>
      </c>
      <c r="CH658" s="1089" t="s">
        <v>961</v>
      </c>
      <c r="CI658" s="1525">
        <v>-20</v>
      </c>
      <c r="CJ658" s="1525">
        <v>-20</v>
      </c>
      <c r="CK658" s="1525">
        <v>-20</v>
      </c>
      <c r="CL658" s="1525">
        <v>-20</v>
      </c>
      <c r="CM658" s="1525">
        <v>-20</v>
      </c>
      <c r="CN658" s="1525">
        <v>0</v>
      </c>
      <c r="CO658" s="1525">
        <v>0</v>
      </c>
      <c r="CP658" s="1525">
        <v>0</v>
      </c>
      <c r="CQ658" s="1525">
        <v>0</v>
      </c>
      <c r="CR658" s="1525">
        <v>0</v>
      </c>
      <c r="CS658" s="1082" t="s">
        <v>1854</v>
      </c>
      <c r="CT658" s="1083" t="s">
        <v>1854</v>
      </c>
      <c r="CU658" s="1083" t="s">
        <v>1854</v>
      </c>
      <c r="CV658" s="1083" t="s">
        <v>1854</v>
      </c>
      <c r="CW658" s="1086" t="s">
        <v>1854</v>
      </c>
      <c r="CX658" s="1082" t="s">
        <v>1854</v>
      </c>
      <c r="CY658" s="1083" t="s">
        <v>1854</v>
      </c>
      <c r="CZ658" s="1083" t="s">
        <v>1854</v>
      </c>
      <c r="DA658" s="1083" t="s">
        <v>1854</v>
      </c>
      <c r="DB658" s="1086" t="s">
        <v>1854</v>
      </c>
      <c r="DC658" s="1378" t="s">
        <v>4713</v>
      </c>
      <c r="DD658" s="1378" t="s">
        <v>4713</v>
      </c>
      <c r="DE658" s="1378" t="s">
        <v>4713</v>
      </c>
      <c r="DF658" s="1378" t="s">
        <v>4713</v>
      </c>
      <c r="DG658" s="1378" t="s">
        <v>4713</v>
      </c>
      <c r="DH658" s="1216" t="s">
        <v>1854</v>
      </c>
      <c r="DI658" s="1217" t="s">
        <v>1854</v>
      </c>
      <c r="DJ658" s="1217" t="s">
        <v>1854</v>
      </c>
      <c r="DK658" s="1217" t="s">
        <v>1854</v>
      </c>
      <c r="DL658" s="1219" t="s">
        <v>1854</v>
      </c>
      <c r="DM658" s="1094">
        <v>-0.16700000000000001</v>
      </c>
      <c r="DN658" s="1224">
        <v>-0.253</v>
      </c>
      <c r="DO658" s="1095" t="s">
        <v>1854</v>
      </c>
      <c r="DP658" s="1223" t="s">
        <v>1854</v>
      </c>
      <c r="DQ658" s="1095">
        <v>0.13900000000000001</v>
      </c>
      <c r="DR658" s="1095" t="s">
        <v>1854</v>
      </c>
      <c r="DS658" s="1095" t="s">
        <v>1854</v>
      </c>
      <c r="DT658" s="1223" t="s">
        <v>1854</v>
      </c>
      <c r="DU658" s="1088" t="s">
        <v>1854</v>
      </c>
      <c r="DV658" s="1097">
        <v>1</v>
      </c>
      <c r="DW658" s="1098" t="s">
        <v>1854</v>
      </c>
    </row>
    <row r="659" spans="1:127" s="399" customFormat="1" ht="15.75" customHeight="1">
      <c r="A659" s="1100" t="s">
        <v>1015</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4590</v>
      </c>
      <c r="V659" s="1102" t="s">
        <v>4535</v>
      </c>
      <c r="W659" s="1102" t="s">
        <v>1819</v>
      </c>
      <c r="X659" s="1103">
        <v>23</v>
      </c>
      <c r="Y659" s="1104" t="s">
        <v>160</v>
      </c>
      <c r="Z659" s="1105" t="s">
        <v>4591</v>
      </c>
      <c r="AA659" s="1106">
        <v>0</v>
      </c>
      <c r="AB659" s="1107">
        <v>1</v>
      </c>
      <c r="AC659" s="1107">
        <v>0</v>
      </c>
      <c r="AD659" s="1107">
        <v>0</v>
      </c>
      <c r="AE659" s="1107">
        <v>0</v>
      </c>
      <c r="AF659" s="1107">
        <v>0</v>
      </c>
      <c r="AG659" s="1107">
        <v>0</v>
      </c>
      <c r="AH659" s="1107">
        <v>0</v>
      </c>
      <c r="AI659" s="1108">
        <f t="shared" si="10"/>
        <v>1</v>
      </c>
      <c r="AJ659" s="1109" t="s">
        <v>983</v>
      </c>
      <c r="AK659" s="1109" t="s">
        <v>964</v>
      </c>
      <c r="AL659" s="1109" t="s">
        <v>965</v>
      </c>
      <c r="AM659" s="1110" t="s">
        <v>1827</v>
      </c>
      <c r="AN659" s="1021" t="s">
        <v>269</v>
      </c>
      <c r="AO659" s="1021" t="s">
        <v>4701</v>
      </c>
      <c r="AP659" s="1317">
        <v>2</v>
      </c>
      <c r="AQ659" s="1079" t="s">
        <v>977</v>
      </c>
      <c r="AR659" s="1112" t="s">
        <v>160</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961</v>
      </c>
      <c r="CE659" s="1122" t="s">
        <v>961</v>
      </c>
      <c r="CF659" s="1122" t="s">
        <v>961</v>
      </c>
      <c r="CG659" s="1122" t="s">
        <v>961</v>
      </c>
      <c r="CH659" s="1123" t="s">
        <v>961</v>
      </c>
      <c r="CI659" s="1078" t="s">
        <v>1854</v>
      </c>
      <c r="CJ659" s="1079" t="s">
        <v>1854</v>
      </c>
      <c r="CK659" s="1079" t="s">
        <v>1854</v>
      </c>
      <c r="CL659" s="1079" t="s">
        <v>1854</v>
      </c>
      <c r="CM659" s="1120" t="s">
        <v>1854</v>
      </c>
      <c r="CN659" s="1078">
        <v>10.23</v>
      </c>
      <c r="CO659" s="1079">
        <v>10.23</v>
      </c>
      <c r="CP659" s="1079">
        <v>10.23</v>
      </c>
      <c r="CQ659" s="1079">
        <v>10.23</v>
      </c>
      <c r="CR659" s="1120">
        <v>10.23</v>
      </c>
      <c r="CS659" s="1216">
        <v>6.14</v>
      </c>
      <c r="CT659" s="1217">
        <v>5.3</v>
      </c>
      <c r="CU659" s="1217">
        <v>4.4800000000000004</v>
      </c>
      <c r="CV659" s="1217">
        <v>3.64</v>
      </c>
      <c r="CW659" s="1219">
        <v>2.81</v>
      </c>
      <c r="CX659" s="1078" t="s">
        <v>1854</v>
      </c>
      <c r="CY659" s="1079" t="s">
        <v>1854</v>
      </c>
      <c r="CZ659" s="1079" t="s">
        <v>1854</v>
      </c>
      <c r="DA659" s="1079" t="s">
        <v>1854</v>
      </c>
      <c r="DB659" s="1120" t="s">
        <v>1854</v>
      </c>
      <c r="DC659" s="1079" t="s">
        <v>1854</v>
      </c>
      <c r="DD659" s="1079" t="s">
        <v>1854</v>
      </c>
      <c r="DE659" s="1079" t="s">
        <v>1854</v>
      </c>
      <c r="DF659" s="1079" t="s">
        <v>1854</v>
      </c>
      <c r="DG659" s="1120" t="s">
        <v>1854</v>
      </c>
      <c r="DH659" s="1078" t="s">
        <v>1854</v>
      </c>
      <c r="DI659" s="1079" t="s">
        <v>1854</v>
      </c>
      <c r="DJ659" s="1079" t="s">
        <v>1854</v>
      </c>
      <c r="DK659" s="1079" t="s">
        <v>1854</v>
      </c>
      <c r="DL659" s="1120" t="s">
        <v>1854</v>
      </c>
      <c r="DM659" s="1124">
        <v>-1.7989999999999999</v>
      </c>
      <c r="DN659" s="1125" t="s">
        <v>1854</v>
      </c>
      <c r="DO659" s="1125" t="s">
        <v>1854</v>
      </c>
      <c r="DP659" s="1126" t="s">
        <v>1854</v>
      </c>
      <c r="DQ659" s="1125" t="s">
        <v>1854</v>
      </c>
      <c r="DR659" s="1125" t="s">
        <v>1854</v>
      </c>
      <c r="DS659" s="1125" t="s">
        <v>1854</v>
      </c>
      <c r="DT659" s="1126" t="s">
        <v>1854</v>
      </c>
      <c r="DU659" s="1122" t="s">
        <v>1854</v>
      </c>
      <c r="DV659" s="1127">
        <v>1</v>
      </c>
      <c r="DW659" s="1128" t="s">
        <v>1854</v>
      </c>
    </row>
    <row r="660" spans="1:127" s="399" customFormat="1" ht="15.75" customHeight="1">
      <c r="A660" s="1100" t="s">
        <v>1015</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4593</v>
      </c>
      <c r="V660" s="1102" t="s">
        <v>4535</v>
      </c>
      <c r="W660" s="1102" t="s">
        <v>1801</v>
      </c>
      <c r="X660" s="1103">
        <v>24</v>
      </c>
      <c r="Y660" s="1104" t="s">
        <v>154</v>
      </c>
      <c r="Z660" s="1105" t="s">
        <v>4594</v>
      </c>
      <c r="AA660" s="1106">
        <v>0</v>
      </c>
      <c r="AB660" s="1107">
        <v>1</v>
      </c>
      <c r="AC660" s="1107">
        <v>0</v>
      </c>
      <c r="AD660" s="1107">
        <v>0</v>
      </c>
      <c r="AE660" s="1107">
        <v>0</v>
      </c>
      <c r="AF660" s="1107">
        <v>0</v>
      </c>
      <c r="AG660" s="1107">
        <v>0</v>
      </c>
      <c r="AH660" s="1107">
        <v>0</v>
      </c>
      <c r="AI660" s="1108">
        <f t="shared" si="10"/>
        <v>1</v>
      </c>
      <c r="AJ660" s="1109" t="s">
        <v>983</v>
      </c>
      <c r="AK660" s="1109" t="s">
        <v>964</v>
      </c>
      <c r="AL660" s="1109" t="s">
        <v>965</v>
      </c>
      <c r="AM660" s="1110" t="s">
        <v>1987</v>
      </c>
      <c r="AN660" s="1021" t="s">
        <v>2090</v>
      </c>
      <c r="AO660" s="1021" t="s">
        <v>4702</v>
      </c>
      <c r="AP660" s="1317">
        <v>1</v>
      </c>
      <c r="AQ660" s="1079" t="s">
        <v>977</v>
      </c>
      <c r="AR660" s="1112" t="s">
        <v>154</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961</v>
      </c>
      <c r="CE660" s="1122" t="s">
        <v>961</v>
      </c>
      <c r="CF660" s="1122" t="s">
        <v>961</v>
      </c>
      <c r="CG660" s="1122" t="s">
        <v>961</v>
      </c>
      <c r="CH660" s="1123" t="s">
        <v>961</v>
      </c>
      <c r="CI660" s="1078" t="s">
        <v>1854</v>
      </c>
      <c r="CJ660" s="1079" t="s">
        <v>1854</v>
      </c>
      <c r="CK660" s="1079" t="s">
        <v>1854</v>
      </c>
      <c r="CL660" s="1079" t="s">
        <v>1854</v>
      </c>
      <c r="CM660" s="1120" t="s">
        <v>1854</v>
      </c>
      <c r="CN660" s="1078" t="s">
        <v>1854</v>
      </c>
      <c r="CO660" s="1079" t="s">
        <v>1854</v>
      </c>
      <c r="CP660" s="1079" t="s">
        <v>1854</v>
      </c>
      <c r="CQ660" s="1079" t="s">
        <v>1854</v>
      </c>
      <c r="CR660" s="1120" t="s">
        <v>1854</v>
      </c>
      <c r="CS660" s="1218">
        <v>196.1</v>
      </c>
      <c r="CT660" s="1220">
        <v>193.6</v>
      </c>
      <c r="CU660" s="1220">
        <v>191</v>
      </c>
      <c r="CV660" s="1220">
        <v>188.4</v>
      </c>
      <c r="CW660" s="1221">
        <v>185.8</v>
      </c>
      <c r="CX660" s="1078" t="s">
        <v>1854</v>
      </c>
      <c r="CY660" s="1079" t="s">
        <v>1854</v>
      </c>
      <c r="CZ660" s="1079" t="s">
        <v>1854</v>
      </c>
      <c r="DA660" s="1079" t="s">
        <v>1854</v>
      </c>
      <c r="DB660" s="1120" t="s">
        <v>1854</v>
      </c>
      <c r="DC660" s="1079" t="s">
        <v>1854</v>
      </c>
      <c r="DD660" s="1079" t="s">
        <v>1854</v>
      </c>
      <c r="DE660" s="1079" t="s">
        <v>1854</v>
      </c>
      <c r="DF660" s="1079" t="s">
        <v>1854</v>
      </c>
      <c r="DG660" s="1120" t="s">
        <v>1854</v>
      </c>
      <c r="DH660" s="1078" t="s">
        <v>1854</v>
      </c>
      <c r="DI660" s="1079" t="s">
        <v>1854</v>
      </c>
      <c r="DJ660" s="1079" t="s">
        <v>1854</v>
      </c>
      <c r="DK660" s="1079" t="s">
        <v>1854</v>
      </c>
      <c r="DL660" s="1120" t="s">
        <v>1854</v>
      </c>
      <c r="DM660" s="1124">
        <v>-0.16700000000000001</v>
      </c>
      <c r="DN660" s="1125" t="s">
        <v>1854</v>
      </c>
      <c r="DO660" s="1125" t="s">
        <v>1854</v>
      </c>
      <c r="DP660" s="1126" t="s">
        <v>1854</v>
      </c>
      <c r="DQ660" s="1125" t="s">
        <v>1854</v>
      </c>
      <c r="DR660" s="1125" t="s">
        <v>1854</v>
      </c>
      <c r="DS660" s="1125" t="s">
        <v>1854</v>
      </c>
      <c r="DT660" s="1126" t="s">
        <v>1854</v>
      </c>
      <c r="DU660" s="1122" t="s">
        <v>1854</v>
      </c>
      <c r="DV660" s="1127">
        <v>1</v>
      </c>
      <c r="DW660" s="1128" t="s">
        <v>1854</v>
      </c>
    </row>
    <row r="661" spans="1:127" s="399" customFormat="1" ht="15.75" customHeight="1">
      <c r="A661" s="1057" t="s">
        <v>1015</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4596</v>
      </c>
      <c r="V661" s="1063" t="s">
        <v>4535</v>
      </c>
      <c r="W661" s="1063" t="s">
        <v>1801</v>
      </c>
      <c r="X661" s="1064">
        <v>25</v>
      </c>
      <c r="Y661" s="1065" t="s">
        <v>1814</v>
      </c>
      <c r="Z661" s="1066" t="s">
        <v>4597</v>
      </c>
      <c r="AA661" s="1067">
        <v>0</v>
      </c>
      <c r="AB661" s="1068">
        <v>1</v>
      </c>
      <c r="AC661" s="1068">
        <v>0</v>
      </c>
      <c r="AD661" s="1068">
        <v>0</v>
      </c>
      <c r="AE661" s="1068">
        <v>0</v>
      </c>
      <c r="AF661" s="1068">
        <v>0</v>
      </c>
      <c r="AG661" s="1068">
        <v>0</v>
      </c>
      <c r="AH661" s="1068">
        <v>0</v>
      </c>
      <c r="AI661" s="1069">
        <f t="shared" si="10"/>
        <v>1</v>
      </c>
      <c r="AJ661" s="1070" t="s">
        <v>986</v>
      </c>
      <c r="AK661" s="1070" t="s">
        <v>964</v>
      </c>
      <c r="AL661" s="1444" t="s">
        <v>976</v>
      </c>
      <c r="AM661" s="1071" t="s">
        <v>1967</v>
      </c>
      <c r="AN661" s="1065" t="s">
        <v>2031</v>
      </c>
      <c r="AO661" s="1065" t="s">
        <v>4699</v>
      </c>
      <c r="AP661" s="1083">
        <v>1</v>
      </c>
      <c r="AQ661" s="836" t="s">
        <v>966</v>
      </c>
      <c r="AR661" s="1074" t="s">
        <v>1814</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961</v>
      </c>
      <c r="CE661" s="1088" t="s">
        <v>961</v>
      </c>
      <c r="CF661" s="1088" t="s">
        <v>961</v>
      </c>
      <c r="CG661" s="1088" t="s">
        <v>961</v>
      </c>
      <c r="CH661" s="1089" t="s">
        <v>961</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1854</v>
      </c>
      <c r="CT661" s="1083" t="s">
        <v>1854</v>
      </c>
      <c r="CU661" s="1083" t="s">
        <v>1854</v>
      </c>
      <c r="CV661" s="1083" t="s">
        <v>1854</v>
      </c>
      <c r="CW661" s="1086" t="s">
        <v>1854</v>
      </c>
      <c r="CX661" s="1082" t="s">
        <v>1854</v>
      </c>
      <c r="CY661" s="1083" t="s">
        <v>1854</v>
      </c>
      <c r="CZ661" s="1083" t="s">
        <v>1854</v>
      </c>
      <c r="DA661" s="1083" t="s">
        <v>1854</v>
      </c>
      <c r="DB661" s="1086" t="s">
        <v>1854</v>
      </c>
      <c r="DC661" s="1090">
        <v>12.3</v>
      </c>
      <c r="DD661" s="1090">
        <v>12.3</v>
      </c>
      <c r="DE661" s="1090">
        <v>12.3</v>
      </c>
      <c r="DF661" s="1090">
        <v>12.3</v>
      </c>
      <c r="DG661" s="1091">
        <v>12.3</v>
      </c>
      <c r="DH661" s="1092" t="s">
        <v>4713</v>
      </c>
      <c r="DI661" s="1083" t="s">
        <v>4713</v>
      </c>
      <c r="DJ661" s="1083" t="s">
        <v>4713</v>
      </c>
      <c r="DK661" s="1083" t="s">
        <v>4713</v>
      </c>
      <c r="DL661" s="1086" t="s">
        <v>4713</v>
      </c>
      <c r="DM661" s="1094">
        <v>-0.222</v>
      </c>
      <c r="DN661" s="1095" t="s">
        <v>1854</v>
      </c>
      <c r="DO661" s="1095" t="s">
        <v>1854</v>
      </c>
      <c r="DP661" s="1160">
        <v>-0.78700000000000003</v>
      </c>
      <c r="DQ661" s="1095">
        <v>0.185</v>
      </c>
      <c r="DR661" s="1095" t="s">
        <v>1854</v>
      </c>
      <c r="DS661" s="1095" t="s">
        <v>1854</v>
      </c>
      <c r="DT661" s="1096">
        <v>0.78700000000000003</v>
      </c>
      <c r="DU661" s="1088" t="s">
        <v>1854</v>
      </c>
      <c r="DV661" s="1097">
        <v>1</v>
      </c>
      <c r="DW661" s="1098" t="s">
        <v>1854</v>
      </c>
    </row>
    <row r="662" spans="1:127" s="399" customFormat="1" ht="15.75" customHeight="1">
      <c r="A662" s="1100" t="s">
        <v>1015</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4599</v>
      </c>
      <c r="V662" s="1102" t="s">
        <v>4535</v>
      </c>
      <c r="W662" s="1102" t="s">
        <v>1801</v>
      </c>
      <c r="X662" s="1103">
        <v>26</v>
      </c>
      <c r="Y662" s="1104" t="s">
        <v>4600</v>
      </c>
      <c r="Z662" s="1105" t="s">
        <v>4601</v>
      </c>
      <c r="AA662" s="1106">
        <v>0</v>
      </c>
      <c r="AB662" s="1107">
        <v>1</v>
      </c>
      <c r="AC662" s="1107">
        <v>0</v>
      </c>
      <c r="AD662" s="1107">
        <v>0</v>
      </c>
      <c r="AE662" s="1107">
        <v>0</v>
      </c>
      <c r="AF662" s="1107">
        <v>0</v>
      </c>
      <c r="AG662" s="1107">
        <v>0</v>
      </c>
      <c r="AH662" s="1107">
        <v>0</v>
      </c>
      <c r="AI662" s="1108">
        <f t="shared" si="10"/>
        <v>1</v>
      </c>
      <c r="AJ662" s="1109" t="s">
        <v>986</v>
      </c>
      <c r="AK662" s="1109" t="s">
        <v>964</v>
      </c>
      <c r="AL662" s="1109" t="s">
        <v>965</v>
      </c>
      <c r="AM662" s="1110" t="s">
        <v>2062</v>
      </c>
      <c r="AN662" s="1021" t="s">
        <v>387</v>
      </c>
      <c r="AO662" s="1021" t="s">
        <v>4706</v>
      </c>
      <c r="AP662" s="836">
        <v>2</v>
      </c>
      <c r="AQ662" s="1079" t="s">
        <v>977</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1015</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4603</v>
      </c>
      <c r="V663" s="1102" t="s">
        <v>4535</v>
      </c>
      <c r="W663" s="1102" t="s">
        <v>1801</v>
      </c>
      <c r="X663" s="1103">
        <v>27</v>
      </c>
      <c r="Y663" s="1104" t="s">
        <v>4604</v>
      </c>
      <c r="Z663" s="1105" t="s">
        <v>4605</v>
      </c>
      <c r="AA663" s="1106">
        <v>0</v>
      </c>
      <c r="AB663" s="1107">
        <v>1</v>
      </c>
      <c r="AC663" s="1107">
        <v>0</v>
      </c>
      <c r="AD663" s="1107">
        <v>0</v>
      </c>
      <c r="AE663" s="1107">
        <v>0</v>
      </c>
      <c r="AF663" s="1107">
        <v>0</v>
      </c>
      <c r="AG663" s="1107">
        <v>0</v>
      </c>
      <c r="AH663" s="1107">
        <v>0</v>
      </c>
      <c r="AI663" s="1108">
        <f t="shared" si="10"/>
        <v>1</v>
      </c>
      <c r="AJ663" s="1109" t="s">
        <v>986</v>
      </c>
      <c r="AK663" s="1109" t="s">
        <v>964</v>
      </c>
      <c r="AL663" s="1109" t="s">
        <v>965</v>
      </c>
      <c r="AM663" s="1110" t="s">
        <v>1804</v>
      </c>
      <c r="AN663" s="1021" t="s">
        <v>990</v>
      </c>
      <c r="AO663" s="1021" t="s">
        <v>4606</v>
      </c>
      <c r="AP663" s="836">
        <v>0</v>
      </c>
      <c r="AQ663" s="1079" t="s">
        <v>977</v>
      </c>
      <c r="AR663" s="1112" t="s">
        <v>1854</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1015</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4607</v>
      </c>
      <c r="V664" s="1102" t="s">
        <v>4535</v>
      </c>
      <c r="W664" s="1102" t="s">
        <v>1808</v>
      </c>
      <c r="X664" s="1103">
        <v>28</v>
      </c>
      <c r="Y664" s="1104" t="s">
        <v>1899</v>
      </c>
      <c r="Z664" s="1105" t="s">
        <v>4608</v>
      </c>
      <c r="AA664" s="1106">
        <v>0</v>
      </c>
      <c r="AB664" s="1107">
        <v>1</v>
      </c>
      <c r="AC664" s="1107">
        <v>0</v>
      </c>
      <c r="AD664" s="1107">
        <v>0</v>
      </c>
      <c r="AE664" s="1107">
        <v>0</v>
      </c>
      <c r="AF664" s="1107">
        <v>0</v>
      </c>
      <c r="AG664" s="1107">
        <v>0</v>
      </c>
      <c r="AH664" s="1107">
        <v>0</v>
      </c>
      <c r="AI664" s="1108">
        <f t="shared" si="10"/>
        <v>1</v>
      </c>
      <c r="AJ664" s="1109" t="s">
        <v>986</v>
      </c>
      <c r="AK664" s="1109" t="s">
        <v>964</v>
      </c>
      <c r="AL664" s="1109" t="s">
        <v>965</v>
      </c>
      <c r="AM664" s="1110" t="s">
        <v>1899</v>
      </c>
      <c r="AN664" s="1021" t="s">
        <v>2090</v>
      </c>
      <c r="AO664" s="1021" t="s">
        <v>4704</v>
      </c>
      <c r="AP664" s="836">
        <v>0</v>
      </c>
      <c r="AQ664" s="1079" t="s">
        <v>977</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1015</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4610</v>
      </c>
      <c r="V665" s="1102" t="s">
        <v>4535</v>
      </c>
      <c r="W665" s="1102" t="s">
        <v>1819</v>
      </c>
      <c r="X665" s="1103">
        <v>29</v>
      </c>
      <c r="Y665" s="1104" t="s">
        <v>4611</v>
      </c>
      <c r="Z665" s="1105" t="s">
        <v>4612</v>
      </c>
      <c r="AA665" s="1106">
        <v>0</v>
      </c>
      <c r="AB665" s="1107">
        <v>1</v>
      </c>
      <c r="AC665" s="1107">
        <v>0</v>
      </c>
      <c r="AD665" s="1107">
        <v>0</v>
      </c>
      <c r="AE665" s="1107">
        <v>0</v>
      </c>
      <c r="AF665" s="1107">
        <v>0</v>
      </c>
      <c r="AG665" s="1107">
        <v>0</v>
      </c>
      <c r="AH665" s="1107">
        <v>0</v>
      </c>
      <c r="AI665" s="1108">
        <f t="shared" si="10"/>
        <v>1</v>
      </c>
      <c r="AJ665" s="1109" t="s">
        <v>986</v>
      </c>
      <c r="AK665" s="1109" t="s">
        <v>964</v>
      </c>
      <c r="AL665" s="1109" t="s">
        <v>965</v>
      </c>
      <c r="AM665" s="1110" t="s">
        <v>1804</v>
      </c>
      <c r="AN665" s="1021" t="s">
        <v>990</v>
      </c>
      <c r="AO665" s="1021" t="s">
        <v>4613</v>
      </c>
      <c r="AP665" s="836">
        <v>0</v>
      </c>
      <c r="AQ665" s="1079" t="s">
        <v>966</v>
      </c>
      <c r="AR665" s="1112" t="s">
        <v>1854</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1015</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4614</v>
      </c>
      <c r="V666" s="1063" t="s">
        <v>4510</v>
      </c>
      <c r="W666" s="1063" t="s">
        <v>1801</v>
      </c>
      <c r="X666" s="1064">
        <v>30</v>
      </c>
      <c r="Y666" s="1065" t="s">
        <v>691</v>
      </c>
      <c r="Z666" s="1066" t="s">
        <v>4615</v>
      </c>
      <c r="AA666" s="1067">
        <v>0</v>
      </c>
      <c r="AB666" s="1068">
        <v>0</v>
      </c>
      <c r="AC666" s="1068">
        <v>1</v>
      </c>
      <c r="AD666" s="1068">
        <v>0</v>
      </c>
      <c r="AE666" s="1068">
        <v>0</v>
      </c>
      <c r="AF666" s="1068">
        <v>0</v>
      </c>
      <c r="AG666" s="1068">
        <v>0</v>
      </c>
      <c r="AH666" s="1068">
        <v>0</v>
      </c>
      <c r="AI666" s="1069">
        <f t="shared" si="10"/>
        <v>1</v>
      </c>
      <c r="AJ666" s="1070" t="s">
        <v>986</v>
      </c>
      <c r="AK666" s="1070" t="s">
        <v>964</v>
      </c>
      <c r="AL666" s="1070" t="s">
        <v>965</v>
      </c>
      <c r="AM666" s="1071" t="s">
        <v>691</v>
      </c>
      <c r="AN666" s="1065" t="s">
        <v>2090</v>
      </c>
      <c r="AO666" s="1065" t="s">
        <v>4714</v>
      </c>
      <c r="AP666" s="1083">
        <v>2</v>
      </c>
      <c r="AQ666" s="1083" t="s">
        <v>977</v>
      </c>
      <c r="AR666" s="1074" t="s">
        <v>691</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961</v>
      </c>
      <c r="CE666" s="1088" t="s">
        <v>961</v>
      </c>
      <c r="CF666" s="1088" t="s">
        <v>961</v>
      </c>
      <c r="CG666" s="1088" t="s">
        <v>961</v>
      </c>
      <c r="CH666" s="1089" t="s">
        <v>961</v>
      </c>
      <c r="CI666" s="1092">
        <v>98</v>
      </c>
      <c r="CJ666" s="1090">
        <v>98</v>
      </c>
      <c r="CK666" s="1090">
        <v>98</v>
      </c>
      <c r="CL666" s="1090">
        <v>98</v>
      </c>
      <c r="CM666" s="1091">
        <v>98</v>
      </c>
      <c r="CN666" s="1155">
        <v>41.6</v>
      </c>
      <c r="CO666" s="1090">
        <v>41.6</v>
      </c>
      <c r="CP666" s="1090">
        <v>41.6</v>
      </c>
      <c r="CQ666" s="1090">
        <v>41.6</v>
      </c>
      <c r="CR666" s="1091">
        <v>41.6</v>
      </c>
      <c r="CS666" s="1082" t="s">
        <v>1854</v>
      </c>
      <c r="CT666" s="1083" t="s">
        <v>1854</v>
      </c>
      <c r="CU666" s="1083" t="s">
        <v>1854</v>
      </c>
      <c r="CV666" s="1083" t="s">
        <v>1854</v>
      </c>
      <c r="CW666" s="1086" t="s">
        <v>1854</v>
      </c>
      <c r="CX666" s="1082" t="s">
        <v>1854</v>
      </c>
      <c r="CY666" s="1083" t="s">
        <v>1854</v>
      </c>
      <c r="CZ666" s="1083" t="s">
        <v>1854</v>
      </c>
      <c r="DA666" s="1083" t="s">
        <v>1854</v>
      </c>
      <c r="DB666" s="1086" t="s">
        <v>1854</v>
      </c>
      <c r="DC666" s="1090">
        <v>11.83</v>
      </c>
      <c r="DD666" s="1090">
        <v>11.46</v>
      </c>
      <c r="DE666" s="1090">
        <v>11.11</v>
      </c>
      <c r="DF666" s="1090">
        <v>10.82</v>
      </c>
      <c r="DG666" s="1091">
        <v>9.42</v>
      </c>
      <c r="DH666" s="1092" t="s">
        <v>4713</v>
      </c>
      <c r="DI666" s="1083" t="s">
        <v>4713</v>
      </c>
      <c r="DJ666" s="1083" t="s">
        <v>4713</v>
      </c>
      <c r="DK666" s="1083" t="s">
        <v>4713</v>
      </c>
      <c r="DL666" s="1086" t="s">
        <v>4713</v>
      </c>
      <c r="DM666" s="1094">
        <v>-0.68600000000000005</v>
      </c>
      <c r="DN666" s="1095" t="s">
        <v>1854</v>
      </c>
      <c r="DO666" s="1095" t="s">
        <v>1854</v>
      </c>
      <c r="DP666" s="1304">
        <v>-1.1950000000000001</v>
      </c>
      <c r="DQ666" s="1095">
        <v>0.436</v>
      </c>
      <c r="DR666" s="1095" t="s">
        <v>1854</v>
      </c>
      <c r="DS666" s="1095" t="s">
        <v>1854</v>
      </c>
      <c r="DT666" s="1304">
        <v>0.6</v>
      </c>
      <c r="DU666" s="1088" t="s">
        <v>1854</v>
      </c>
      <c r="DV666" s="1097">
        <v>1</v>
      </c>
      <c r="DW666" s="1098" t="s">
        <v>1854</v>
      </c>
    </row>
    <row r="667" spans="1:127" s="399" customFormat="1" ht="15.75" customHeight="1">
      <c r="A667" s="1057" t="s">
        <v>1015</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4617</v>
      </c>
      <c r="V667" s="1063" t="s">
        <v>4510</v>
      </c>
      <c r="W667" s="1063" t="s">
        <v>1801</v>
      </c>
      <c r="X667" s="1064">
        <v>31</v>
      </c>
      <c r="Y667" s="1065" t="s">
        <v>687</v>
      </c>
      <c r="Z667" s="1066" t="s">
        <v>4618</v>
      </c>
      <c r="AA667" s="1067">
        <v>0</v>
      </c>
      <c r="AB667" s="1068">
        <v>0</v>
      </c>
      <c r="AC667" s="1068">
        <v>1</v>
      </c>
      <c r="AD667" s="1068">
        <v>0</v>
      </c>
      <c r="AE667" s="1068">
        <v>0</v>
      </c>
      <c r="AF667" s="1068">
        <v>0</v>
      </c>
      <c r="AG667" s="1068">
        <v>0</v>
      </c>
      <c r="AH667" s="1068">
        <v>0</v>
      </c>
      <c r="AI667" s="1069">
        <f t="shared" si="10"/>
        <v>1</v>
      </c>
      <c r="AJ667" s="1070" t="s">
        <v>986</v>
      </c>
      <c r="AK667" s="1070" t="s">
        <v>964</v>
      </c>
      <c r="AL667" s="1070" t="s">
        <v>965</v>
      </c>
      <c r="AM667" s="1071" t="s">
        <v>1971</v>
      </c>
      <c r="AN667" s="1065" t="s">
        <v>2090</v>
      </c>
      <c r="AO667" s="1065" t="s">
        <v>4405</v>
      </c>
      <c r="AP667" s="1083">
        <v>2</v>
      </c>
      <c r="AQ667" s="1083" t="s">
        <v>977</v>
      </c>
      <c r="AR667" s="1074" t="s">
        <v>687</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961</v>
      </c>
      <c r="CE667" s="1088" t="s">
        <v>961</v>
      </c>
      <c r="CF667" s="1088" t="s">
        <v>961</v>
      </c>
      <c r="CG667" s="1088" t="s">
        <v>961</v>
      </c>
      <c r="CH667" s="1089" t="s">
        <v>961</v>
      </c>
      <c r="CI667" s="1092" t="s">
        <v>1854</v>
      </c>
      <c r="CJ667" s="1090" t="s">
        <v>1854</v>
      </c>
      <c r="CK667" s="1090" t="s">
        <v>1854</v>
      </c>
      <c r="CL667" s="1090" t="s">
        <v>1854</v>
      </c>
      <c r="CM667" s="1091" t="s">
        <v>1854</v>
      </c>
      <c r="CN667" s="1092">
        <v>2.75</v>
      </c>
      <c r="CO667" s="1217">
        <v>3.2</v>
      </c>
      <c r="CP667" s="1217">
        <v>3.8</v>
      </c>
      <c r="CQ667" s="1217">
        <v>4.3</v>
      </c>
      <c r="CR667" s="1219">
        <v>4.9000000000000004</v>
      </c>
      <c r="CS667" s="1082" t="s">
        <v>1854</v>
      </c>
      <c r="CT667" s="1083" t="s">
        <v>1854</v>
      </c>
      <c r="CU667" s="1083" t="s">
        <v>1854</v>
      </c>
      <c r="CV667" s="1083" t="s">
        <v>1854</v>
      </c>
      <c r="CW667" s="1086" t="s">
        <v>1854</v>
      </c>
      <c r="CX667" s="1082" t="s">
        <v>1854</v>
      </c>
      <c r="CY667" s="1083" t="s">
        <v>1854</v>
      </c>
      <c r="CZ667" s="1083" t="s">
        <v>1854</v>
      </c>
      <c r="DA667" s="1083" t="s">
        <v>1854</v>
      </c>
      <c r="DB667" s="1086" t="s">
        <v>1854</v>
      </c>
      <c r="DC667" s="1090">
        <v>0.82</v>
      </c>
      <c r="DD667" s="1090">
        <v>0.81</v>
      </c>
      <c r="DE667" s="1090">
        <v>0.8</v>
      </c>
      <c r="DF667" s="1090">
        <v>0.69</v>
      </c>
      <c r="DG667" s="1091">
        <v>0.63</v>
      </c>
      <c r="DH667" s="1092" t="s">
        <v>1854</v>
      </c>
      <c r="DI667" s="1083" t="s">
        <v>1854</v>
      </c>
      <c r="DJ667" s="1083" t="s">
        <v>1854</v>
      </c>
      <c r="DK667" s="1083" t="s">
        <v>1854</v>
      </c>
      <c r="DL667" s="1086" t="s">
        <v>1854</v>
      </c>
      <c r="DM667" s="1094">
        <v>-8.4350000000000005</v>
      </c>
      <c r="DN667" s="1095" t="s">
        <v>1854</v>
      </c>
      <c r="DO667" s="1095" t="s">
        <v>1854</v>
      </c>
      <c r="DP667" s="1160" t="s">
        <v>1854</v>
      </c>
      <c r="DQ667" s="1095">
        <v>8.4350000000000005</v>
      </c>
      <c r="DR667" s="1095" t="s">
        <v>1854</v>
      </c>
      <c r="DS667" s="1095" t="s">
        <v>1854</v>
      </c>
      <c r="DT667" s="1096" t="s">
        <v>1854</v>
      </c>
      <c r="DU667" s="1088" t="s">
        <v>1854</v>
      </c>
      <c r="DV667" s="1097">
        <v>1</v>
      </c>
      <c r="DW667" s="1098" t="s">
        <v>1854</v>
      </c>
    </row>
    <row r="668" spans="1:127" s="399" customFormat="1" ht="15.75" customHeight="1">
      <c r="A668" s="1100" t="s">
        <v>1015</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4620</v>
      </c>
      <c r="V668" s="1102" t="s">
        <v>4510</v>
      </c>
      <c r="W668" s="1102" t="s">
        <v>1819</v>
      </c>
      <c r="X668" s="1103">
        <v>32</v>
      </c>
      <c r="Y668" s="1104" t="s">
        <v>1016</v>
      </c>
      <c r="Z668" s="1105" t="s">
        <v>4621</v>
      </c>
      <c r="AA668" s="1106">
        <v>0</v>
      </c>
      <c r="AB668" s="1107">
        <v>0.05</v>
      </c>
      <c r="AC668" s="1107">
        <v>0.95</v>
      </c>
      <c r="AD668" s="1107">
        <v>0</v>
      </c>
      <c r="AE668" s="1107">
        <v>0</v>
      </c>
      <c r="AF668" s="1107">
        <v>0</v>
      </c>
      <c r="AG668" s="1107">
        <v>0</v>
      </c>
      <c r="AH668" s="1107">
        <v>0</v>
      </c>
      <c r="AI668" s="1108">
        <f t="shared" si="10"/>
        <v>1</v>
      </c>
      <c r="AJ668" s="1109" t="s">
        <v>983</v>
      </c>
      <c r="AK668" s="1109" t="s">
        <v>964</v>
      </c>
      <c r="AL668" s="1109" t="s">
        <v>965</v>
      </c>
      <c r="AM668" s="1110" t="s">
        <v>2449</v>
      </c>
      <c r="AN668" s="1021" t="s">
        <v>269</v>
      </c>
      <c r="AO668" s="1021" t="s">
        <v>2362</v>
      </c>
      <c r="AP668" s="1317">
        <v>2</v>
      </c>
      <c r="AQ668" s="1079" t="s">
        <v>966</v>
      </c>
      <c r="AR668" s="1112" t="s">
        <v>1016</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961</v>
      </c>
      <c r="CE668" s="1122" t="s">
        <v>961</v>
      </c>
      <c r="CF668" s="1122" t="s">
        <v>961</v>
      </c>
      <c r="CG668" s="1122" t="s">
        <v>961</v>
      </c>
      <c r="CH668" s="1123" t="s">
        <v>961</v>
      </c>
      <c r="CI668" s="1078" t="s">
        <v>1854</v>
      </c>
      <c r="CJ668" s="1079" t="s">
        <v>1854</v>
      </c>
      <c r="CK668" s="1079" t="s">
        <v>1854</v>
      </c>
      <c r="CL668" s="1079" t="s">
        <v>1854</v>
      </c>
      <c r="CM668" s="1120" t="s">
        <v>1854</v>
      </c>
      <c r="CN668" s="1078" t="s">
        <v>1854</v>
      </c>
      <c r="CO668" s="1079" t="s">
        <v>1854</v>
      </c>
      <c r="CP668" s="1079" t="s">
        <v>1854</v>
      </c>
      <c r="CQ668" s="1079" t="s">
        <v>1854</v>
      </c>
      <c r="CR668" s="1120" t="s">
        <v>1854</v>
      </c>
      <c r="CS668" s="1078">
        <v>99</v>
      </c>
      <c r="CT668" s="1079">
        <v>99</v>
      </c>
      <c r="CU668" s="1079">
        <v>99</v>
      </c>
      <c r="CV668" s="1079">
        <v>99</v>
      </c>
      <c r="CW668" s="1120">
        <v>99</v>
      </c>
      <c r="CX668" s="1078" t="s">
        <v>1854</v>
      </c>
      <c r="CY668" s="1079" t="s">
        <v>1854</v>
      </c>
      <c r="CZ668" s="1079" t="s">
        <v>1854</v>
      </c>
      <c r="DA668" s="1079" t="s">
        <v>1854</v>
      </c>
      <c r="DB668" s="1120" t="s">
        <v>1854</v>
      </c>
      <c r="DC668" s="1079" t="s">
        <v>1854</v>
      </c>
      <c r="DD668" s="1079" t="s">
        <v>1854</v>
      </c>
      <c r="DE668" s="1079" t="s">
        <v>1854</v>
      </c>
      <c r="DF668" s="1079" t="s">
        <v>1854</v>
      </c>
      <c r="DG668" s="1120" t="s">
        <v>1854</v>
      </c>
      <c r="DH668" s="1078" t="s">
        <v>1854</v>
      </c>
      <c r="DI668" s="1079" t="s">
        <v>1854</v>
      </c>
      <c r="DJ668" s="1079" t="s">
        <v>1854</v>
      </c>
      <c r="DK668" s="1079" t="s">
        <v>1854</v>
      </c>
      <c r="DL668" s="1120" t="s">
        <v>1854</v>
      </c>
      <c r="DM668" s="1124">
        <v>-1.1879999999999999</v>
      </c>
      <c r="DN668" s="1125" t="s">
        <v>1854</v>
      </c>
      <c r="DO668" s="1125" t="s">
        <v>1854</v>
      </c>
      <c r="DP668" s="1126" t="s">
        <v>1854</v>
      </c>
      <c r="DQ668" s="1125" t="s">
        <v>1854</v>
      </c>
      <c r="DR668" s="1125" t="s">
        <v>1854</v>
      </c>
      <c r="DS668" s="1125" t="s">
        <v>1854</v>
      </c>
      <c r="DT668" s="1126" t="s">
        <v>1854</v>
      </c>
      <c r="DU668" s="1122" t="s">
        <v>1854</v>
      </c>
      <c r="DV668" s="1127">
        <v>1</v>
      </c>
      <c r="DW668" s="1128" t="s">
        <v>1854</v>
      </c>
    </row>
    <row r="669" spans="1:127" s="399" customFormat="1" ht="15.75" customHeight="1">
      <c r="A669" s="1100" t="s">
        <v>1015</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4623</v>
      </c>
      <c r="V669" s="1102" t="s">
        <v>4510</v>
      </c>
      <c r="W669" s="1102" t="s">
        <v>1801</v>
      </c>
      <c r="X669" s="1103">
        <v>33</v>
      </c>
      <c r="Y669" s="1104" t="s">
        <v>698</v>
      </c>
      <c r="Z669" s="1105" t="s">
        <v>4624</v>
      </c>
      <c r="AA669" s="1106">
        <v>0</v>
      </c>
      <c r="AB669" s="1107">
        <v>0</v>
      </c>
      <c r="AC669" s="1107">
        <v>1</v>
      </c>
      <c r="AD669" s="1107">
        <v>0</v>
      </c>
      <c r="AE669" s="1107">
        <v>0</v>
      </c>
      <c r="AF669" s="1107">
        <v>0</v>
      </c>
      <c r="AG669" s="1107">
        <v>0</v>
      </c>
      <c r="AH669" s="1107">
        <v>0</v>
      </c>
      <c r="AI669" s="1108">
        <f t="shared" si="10"/>
        <v>1</v>
      </c>
      <c r="AJ669" s="1109" t="s">
        <v>983</v>
      </c>
      <c r="AK669" s="1109" t="s">
        <v>964</v>
      </c>
      <c r="AL669" s="1109" t="s">
        <v>965</v>
      </c>
      <c r="AM669" s="1110" t="s">
        <v>1994</v>
      </c>
      <c r="AN669" s="1021" t="s">
        <v>2090</v>
      </c>
      <c r="AO669" s="1021" t="s">
        <v>4715</v>
      </c>
      <c r="AP669" s="1317">
        <v>2</v>
      </c>
      <c r="AQ669" s="1079" t="s">
        <v>977</v>
      </c>
      <c r="AR669" s="1112" t="s">
        <v>698</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961</v>
      </c>
      <c r="CE669" s="1122" t="s">
        <v>961</v>
      </c>
      <c r="CF669" s="1122" t="s">
        <v>961</v>
      </c>
      <c r="CG669" s="1122" t="s">
        <v>961</v>
      </c>
      <c r="CH669" s="1123" t="s">
        <v>961</v>
      </c>
      <c r="CI669" s="1078" t="s">
        <v>1854</v>
      </c>
      <c r="CJ669" s="1079" t="s">
        <v>1854</v>
      </c>
      <c r="CK669" s="1079" t="s">
        <v>1854</v>
      </c>
      <c r="CL669" s="1079" t="s">
        <v>1854</v>
      </c>
      <c r="CM669" s="1120" t="s">
        <v>1854</v>
      </c>
      <c r="CN669" s="1078" t="s">
        <v>1854</v>
      </c>
      <c r="CO669" s="1079" t="s">
        <v>1854</v>
      </c>
      <c r="CP669" s="1079" t="s">
        <v>1854</v>
      </c>
      <c r="CQ669" s="1079" t="s">
        <v>1854</v>
      </c>
      <c r="CR669" s="1120" t="s">
        <v>1854</v>
      </c>
      <c r="CS669" s="1078" t="s">
        <v>1854</v>
      </c>
      <c r="CT669" s="1079" t="s">
        <v>1854</v>
      </c>
      <c r="CU669" s="1079" t="s">
        <v>1854</v>
      </c>
      <c r="CV669" s="1079" t="s">
        <v>1854</v>
      </c>
      <c r="CW669" s="1120" t="s">
        <v>1854</v>
      </c>
      <c r="CX669" s="1078" t="s">
        <v>1854</v>
      </c>
      <c r="CY669" s="1079" t="s">
        <v>1854</v>
      </c>
      <c r="CZ669" s="1079" t="s">
        <v>1854</v>
      </c>
      <c r="DA669" s="1079" t="s">
        <v>1854</v>
      </c>
      <c r="DB669" s="1120" t="s">
        <v>1854</v>
      </c>
      <c r="DC669" s="1079" t="s">
        <v>1854</v>
      </c>
      <c r="DD669" s="1079" t="s">
        <v>1854</v>
      </c>
      <c r="DE669" s="1079" t="s">
        <v>1854</v>
      </c>
      <c r="DF669" s="1079" t="s">
        <v>1854</v>
      </c>
      <c r="DG669" s="1120" t="s">
        <v>1854</v>
      </c>
      <c r="DH669" s="1078" t="s">
        <v>1854</v>
      </c>
      <c r="DI669" s="1079" t="s">
        <v>1854</v>
      </c>
      <c r="DJ669" s="1079" t="s">
        <v>1854</v>
      </c>
      <c r="DK669" s="1079" t="s">
        <v>1854</v>
      </c>
      <c r="DL669" s="1120" t="s">
        <v>1854</v>
      </c>
      <c r="DM669" s="1124">
        <v>-0.221</v>
      </c>
      <c r="DN669" s="1125" t="s">
        <v>1854</v>
      </c>
      <c r="DO669" s="1125" t="s">
        <v>1854</v>
      </c>
      <c r="DP669" s="1126" t="s">
        <v>1854</v>
      </c>
      <c r="DQ669" s="1125" t="s">
        <v>1854</v>
      </c>
      <c r="DR669" s="1125" t="s">
        <v>1854</v>
      </c>
      <c r="DS669" s="1125" t="s">
        <v>1854</v>
      </c>
      <c r="DT669" s="1126" t="s">
        <v>1854</v>
      </c>
      <c r="DU669" s="1122" t="s">
        <v>1854</v>
      </c>
      <c r="DV669" s="1127">
        <v>1</v>
      </c>
      <c r="DW669" s="1128" t="s">
        <v>1854</v>
      </c>
    </row>
    <row r="670" spans="1:127" s="399" customFormat="1" ht="15.75" customHeight="1">
      <c r="A670" s="1100" t="s">
        <v>1015</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4626</v>
      </c>
      <c r="V670" s="1102" t="s">
        <v>4510</v>
      </c>
      <c r="W670" s="1102" t="s">
        <v>1819</v>
      </c>
      <c r="X670" s="1103">
        <v>34</v>
      </c>
      <c r="Y670" s="1104" t="s">
        <v>794</v>
      </c>
      <c r="Z670" s="1105" t="s">
        <v>4627</v>
      </c>
      <c r="AA670" s="1106">
        <v>0</v>
      </c>
      <c r="AB670" s="1107">
        <v>0</v>
      </c>
      <c r="AC670" s="1107">
        <v>1</v>
      </c>
      <c r="AD670" s="1107">
        <v>0</v>
      </c>
      <c r="AE670" s="1107">
        <v>0</v>
      </c>
      <c r="AF670" s="1107">
        <v>0</v>
      </c>
      <c r="AG670" s="1107">
        <v>0</v>
      </c>
      <c r="AH670" s="1107">
        <v>0</v>
      </c>
      <c r="AI670" s="1108">
        <f t="shared" si="10"/>
        <v>1</v>
      </c>
      <c r="AJ670" s="1109" t="s">
        <v>963</v>
      </c>
      <c r="AK670" s="1109" t="s">
        <v>1854</v>
      </c>
      <c r="AL670" s="1109" t="s">
        <v>1854</v>
      </c>
      <c r="AM670" s="1110" t="s">
        <v>1822</v>
      </c>
      <c r="AN670" s="1021" t="s">
        <v>269</v>
      </c>
      <c r="AO670" s="1021" t="s">
        <v>4700</v>
      </c>
      <c r="AP670" s="1317">
        <v>2</v>
      </c>
      <c r="AQ670" s="1079" t="s">
        <v>977</v>
      </c>
      <c r="AR670" s="1112" t="s">
        <v>794</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1854</v>
      </c>
      <c r="CE670" s="1122" t="s">
        <v>1854</v>
      </c>
      <c r="CF670" s="1122" t="s">
        <v>1854</v>
      </c>
      <c r="CG670" s="1122" t="s">
        <v>1854</v>
      </c>
      <c r="CH670" s="1123" t="s">
        <v>1854</v>
      </c>
      <c r="CI670" s="1078" t="s">
        <v>1854</v>
      </c>
      <c r="CJ670" s="1079" t="s">
        <v>1854</v>
      </c>
      <c r="CK670" s="1079" t="s">
        <v>1854</v>
      </c>
      <c r="CL670" s="1079" t="s">
        <v>1854</v>
      </c>
      <c r="CM670" s="1120" t="s">
        <v>1854</v>
      </c>
      <c r="CN670" s="1078" t="s">
        <v>1854</v>
      </c>
      <c r="CO670" s="1079" t="s">
        <v>1854</v>
      </c>
      <c r="CP670" s="1079" t="s">
        <v>1854</v>
      </c>
      <c r="CQ670" s="1079" t="s">
        <v>1854</v>
      </c>
      <c r="CR670" s="1120" t="s">
        <v>1854</v>
      </c>
      <c r="CS670" s="1078" t="s">
        <v>1854</v>
      </c>
      <c r="CT670" s="1079" t="s">
        <v>1854</v>
      </c>
      <c r="CU670" s="1079" t="s">
        <v>1854</v>
      </c>
      <c r="CV670" s="1079" t="s">
        <v>1854</v>
      </c>
      <c r="CW670" s="1120" t="s">
        <v>1854</v>
      </c>
      <c r="CX670" s="1078" t="s">
        <v>1854</v>
      </c>
      <c r="CY670" s="1079" t="s">
        <v>1854</v>
      </c>
      <c r="CZ670" s="1079" t="s">
        <v>1854</v>
      </c>
      <c r="DA670" s="1079" t="s">
        <v>1854</v>
      </c>
      <c r="DB670" s="1120" t="s">
        <v>1854</v>
      </c>
      <c r="DC670" s="1079" t="s">
        <v>1854</v>
      </c>
      <c r="DD670" s="1079" t="s">
        <v>1854</v>
      </c>
      <c r="DE670" s="1079" t="s">
        <v>1854</v>
      </c>
      <c r="DF670" s="1079" t="s">
        <v>1854</v>
      </c>
      <c r="DG670" s="1120" t="s">
        <v>1854</v>
      </c>
      <c r="DH670" s="1078" t="s">
        <v>1854</v>
      </c>
      <c r="DI670" s="1079" t="s">
        <v>1854</v>
      </c>
      <c r="DJ670" s="1079" t="s">
        <v>1854</v>
      </c>
      <c r="DK670" s="1079" t="s">
        <v>1854</v>
      </c>
      <c r="DL670" s="1120" t="s">
        <v>1854</v>
      </c>
      <c r="DM670" s="1124" t="s">
        <v>1854</v>
      </c>
      <c r="DN670" s="1125" t="s">
        <v>1854</v>
      </c>
      <c r="DO670" s="1125" t="s">
        <v>1854</v>
      </c>
      <c r="DP670" s="1126" t="s">
        <v>1854</v>
      </c>
      <c r="DQ670" s="1125" t="s">
        <v>1854</v>
      </c>
      <c r="DR670" s="1125" t="s">
        <v>1854</v>
      </c>
      <c r="DS670" s="1125" t="s">
        <v>1854</v>
      </c>
      <c r="DT670" s="1126" t="s">
        <v>1854</v>
      </c>
      <c r="DU670" s="1122" t="s">
        <v>1854</v>
      </c>
      <c r="DV670" s="1127">
        <v>1</v>
      </c>
      <c r="DW670" s="1128" t="s">
        <v>1854</v>
      </c>
    </row>
    <row r="671" spans="1:127" s="399" customFormat="1" ht="15.75" customHeight="1">
      <c r="A671" s="1100" t="s">
        <v>1015</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4629</v>
      </c>
      <c r="V671" s="1102" t="s">
        <v>4510</v>
      </c>
      <c r="W671" s="1102" t="s">
        <v>1801</v>
      </c>
      <c r="X671" s="1103">
        <v>35</v>
      </c>
      <c r="Y671" s="1104" t="s">
        <v>2011</v>
      </c>
      <c r="Z671" s="1105" t="s">
        <v>4630</v>
      </c>
      <c r="AA671" s="1106">
        <v>0</v>
      </c>
      <c r="AB671" s="1107">
        <v>0</v>
      </c>
      <c r="AC671" s="1107">
        <v>1</v>
      </c>
      <c r="AD671" s="1107">
        <v>0</v>
      </c>
      <c r="AE671" s="1107">
        <v>0</v>
      </c>
      <c r="AF671" s="1107">
        <v>0</v>
      </c>
      <c r="AG671" s="1107">
        <v>0</v>
      </c>
      <c r="AH671" s="1107">
        <v>0</v>
      </c>
      <c r="AI671" s="1108">
        <f t="shared" si="10"/>
        <v>1</v>
      </c>
      <c r="AJ671" s="1109" t="s">
        <v>986</v>
      </c>
      <c r="AK671" s="1109" t="s">
        <v>964</v>
      </c>
      <c r="AL671" s="1109" t="s">
        <v>965</v>
      </c>
      <c r="AM671" s="1110" t="s">
        <v>1971</v>
      </c>
      <c r="AN671" s="1021" t="s">
        <v>2090</v>
      </c>
      <c r="AO671" s="1021" t="s">
        <v>4405</v>
      </c>
      <c r="AP671" s="836">
        <v>0</v>
      </c>
      <c r="AQ671" s="1079" t="s">
        <v>977</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1015</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4632</v>
      </c>
      <c r="V672" s="1102" t="s">
        <v>4510</v>
      </c>
      <c r="W672" s="1102" t="s">
        <v>1808</v>
      </c>
      <c r="X672" s="1103">
        <v>36</v>
      </c>
      <c r="Y672" s="1104" t="s">
        <v>3641</v>
      </c>
      <c r="Z672" s="1105" t="s">
        <v>4633</v>
      </c>
      <c r="AA672" s="1106">
        <v>0</v>
      </c>
      <c r="AB672" s="1107">
        <v>0</v>
      </c>
      <c r="AC672" s="1107">
        <v>1</v>
      </c>
      <c r="AD672" s="1107">
        <v>0</v>
      </c>
      <c r="AE672" s="1107">
        <v>0</v>
      </c>
      <c r="AF672" s="1107">
        <v>0</v>
      </c>
      <c r="AG672" s="1107">
        <v>0</v>
      </c>
      <c r="AH672" s="1107">
        <v>0</v>
      </c>
      <c r="AI672" s="1108">
        <f t="shared" si="10"/>
        <v>1</v>
      </c>
      <c r="AJ672" s="1109" t="s">
        <v>986</v>
      </c>
      <c r="AK672" s="1109" t="s">
        <v>964</v>
      </c>
      <c r="AL672" s="1109" t="s">
        <v>965</v>
      </c>
      <c r="AM672" s="1110" t="s">
        <v>2019</v>
      </c>
      <c r="AN672" s="1021" t="s">
        <v>990</v>
      </c>
      <c r="AO672" s="1021" t="s">
        <v>4634</v>
      </c>
      <c r="AP672" s="836">
        <v>0</v>
      </c>
      <c r="AQ672" s="1079" t="s">
        <v>966</v>
      </c>
      <c r="AR672" s="1112" t="s">
        <v>1854</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1015</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4635</v>
      </c>
      <c r="V673" s="1102" t="s">
        <v>4510</v>
      </c>
      <c r="W673" s="1102" t="s">
        <v>1819</v>
      </c>
      <c r="X673" s="1103">
        <v>37</v>
      </c>
      <c r="Y673" s="1104" t="s">
        <v>3111</v>
      </c>
      <c r="Z673" s="1105" t="s">
        <v>4636</v>
      </c>
      <c r="AA673" s="1106">
        <v>0</v>
      </c>
      <c r="AB673" s="1107">
        <v>0.16</v>
      </c>
      <c r="AC673" s="1107">
        <v>0.84</v>
      </c>
      <c r="AD673" s="1107">
        <v>0</v>
      </c>
      <c r="AE673" s="1107">
        <v>0</v>
      </c>
      <c r="AF673" s="1107">
        <v>0</v>
      </c>
      <c r="AG673" s="1107">
        <v>0</v>
      </c>
      <c r="AH673" s="1107">
        <v>0</v>
      </c>
      <c r="AI673" s="1108">
        <f t="shared" si="10"/>
        <v>1</v>
      </c>
      <c r="AJ673" s="1109" t="s">
        <v>986</v>
      </c>
      <c r="AK673" s="1109" t="s">
        <v>964</v>
      </c>
      <c r="AL673" s="1109" t="s">
        <v>965</v>
      </c>
      <c r="AM673" s="1110" t="s">
        <v>2019</v>
      </c>
      <c r="AN673" s="1021" t="s">
        <v>990</v>
      </c>
      <c r="AO673" s="1021" t="s">
        <v>4637</v>
      </c>
      <c r="AP673" s="836">
        <v>0</v>
      </c>
      <c r="AQ673" s="1079" t="s">
        <v>966</v>
      </c>
      <c r="AR673" s="1112" t="s">
        <v>1854</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1015</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4638</v>
      </c>
      <c r="V674" s="1102" t="s">
        <v>4535</v>
      </c>
      <c r="W674" s="1102" t="s">
        <v>1819</v>
      </c>
      <c r="X674" s="1103">
        <v>38</v>
      </c>
      <c r="Y674" s="1104" t="s">
        <v>491</v>
      </c>
      <c r="Z674" s="1105" t="s">
        <v>4639</v>
      </c>
      <c r="AA674" s="1106">
        <v>1</v>
      </c>
      <c r="AB674" s="1107">
        <v>0</v>
      </c>
      <c r="AC674" s="1107">
        <v>0</v>
      </c>
      <c r="AD674" s="1107">
        <v>0</v>
      </c>
      <c r="AE674" s="1107">
        <v>0</v>
      </c>
      <c r="AF674" s="1107">
        <v>0</v>
      </c>
      <c r="AG674" s="1107">
        <v>0</v>
      </c>
      <c r="AH674" s="1107">
        <v>0</v>
      </c>
      <c r="AI674" s="1108">
        <f t="shared" si="10"/>
        <v>1</v>
      </c>
      <c r="AJ674" s="1109" t="s">
        <v>963</v>
      </c>
      <c r="AK674" s="1109" t="s">
        <v>1854</v>
      </c>
      <c r="AL674" s="1109" t="s">
        <v>1854</v>
      </c>
      <c r="AM674" s="1110" t="s">
        <v>1822</v>
      </c>
      <c r="AN674" s="1021" t="s">
        <v>269</v>
      </c>
      <c r="AO674" s="1021" t="s">
        <v>4700</v>
      </c>
      <c r="AP674" s="1317">
        <v>1</v>
      </c>
      <c r="AQ674" s="1079" t="s">
        <v>977</v>
      </c>
      <c r="AR674" s="1112" t="s">
        <v>491</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1854</v>
      </c>
      <c r="CE674" s="1122" t="s">
        <v>1854</v>
      </c>
      <c r="CF674" s="1122" t="s">
        <v>1854</v>
      </c>
      <c r="CG674" s="1122" t="s">
        <v>1854</v>
      </c>
      <c r="CH674" s="1123" t="s">
        <v>1854</v>
      </c>
      <c r="CI674" s="1078" t="s">
        <v>1854</v>
      </c>
      <c r="CJ674" s="1079" t="s">
        <v>1854</v>
      </c>
      <c r="CK674" s="1079" t="s">
        <v>1854</v>
      </c>
      <c r="CL674" s="1079" t="s">
        <v>1854</v>
      </c>
      <c r="CM674" s="1120" t="s">
        <v>1854</v>
      </c>
      <c r="CN674" s="1078" t="s">
        <v>1854</v>
      </c>
      <c r="CO674" s="1079" t="s">
        <v>1854</v>
      </c>
      <c r="CP674" s="1079" t="s">
        <v>1854</v>
      </c>
      <c r="CQ674" s="1079" t="s">
        <v>1854</v>
      </c>
      <c r="CR674" s="1120" t="s">
        <v>1854</v>
      </c>
      <c r="CS674" s="1078" t="s">
        <v>1854</v>
      </c>
      <c r="CT674" s="1079" t="s">
        <v>1854</v>
      </c>
      <c r="CU674" s="1079" t="s">
        <v>1854</v>
      </c>
      <c r="CV674" s="1079" t="s">
        <v>1854</v>
      </c>
      <c r="CW674" s="1120" t="s">
        <v>1854</v>
      </c>
      <c r="CX674" s="1078" t="s">
        <v>1854</v>
      </c>
      <c r="CY674" s="1079" t="s">
        <v>1854</v>
      </c>
      <c r="CZ674" s="1079" t="s">
        <v>1854</v>
      </c>
      <c r="DA674" s="1079" t="s">
        <v>1854</v>
      </c>
      <c r="DB674" s="1120" t="s">
        <v>1854</v>
      </c>
      <c r="DC674" s="1079" t="s">
        <v>1854</v>
      </c>
      <c r="DD674" s="1079" t="s">
        <v>1854</v>
      </c>
      <c r="DE674" s="1079" t="s">
        <v>1854</v>
      </c>
      <c r="DF674" s="1079" t="s">
        <v>1854</v>
      </c>
      <c r="DG674" s="1120" t="s">
        <v>1854</v>
      </c>
      <c r="DH674" s="1078" t="s">
        <v>1854</v>
      </c>
      <c r="DI674" s="1079" t="s">
        <v>1854</v>
      </c>
      <c r="DJ674" s="1079" t="s">
        <v>1854</v>
      </c>
      <c r="DK674" s="1079" t="s">
        <v>1854</v>
      </c>
      <c r="DL674" s="1120" t="s">
        <v>1854</v>
      </c>
      <c r="DM674" s="1124" t="s">
        <v>1854</v>
      </c>
      <c r="DN674" s="1125" t="s">
        <v>1854</v>
      </c>
      <c r="DO674" s="1125" t="s">
        <v>1854</v>
      </c>
      <c r="DP674" s="1126" t="s">
        <v>1854</v>
      </c>
      <c r="DQ674" s="1125" t="s">
        <v>1854</v>
      </c>
      <c r="DR674" s="1125" t="s">
        <v>1854</v>
      </c>
      <c r="DS674" s="1125" t="s">
        <v>1854</v>
      </c>
      <c r="DT674" s="1126" t="s">
        <v>1854</v>
      </c>
      <c r="DU674" s="1122" t="s">
        <v>1854</v>
      </c>
      <c r="DV674" s="1127">
        <v>1</v>
      </c>
      <c r="DW674" s="1128" t="s">
        <v>1854</v>
      </c>
    </row>
    <row r="675" spans="1:127" s="399" customFormat="1" ht="15.75" customHeight="1">
      <c r="A675" s="1100" t="s">
        <v>1015</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4641</v>
      </c>
      <c r="V675" s="1102" t="s">
        <v>4510</v>
      </c>
      <c r="W675" s="1102" t="s">
        <v>1819</v>
      </c>
      <c r="X675" s="1103">
        <v>40</v>
      </c>
      <c r="Y675" s="1104" t="s">
        <v>4642</v>
      </c>
      <c r="Z675" s="1105" t="s">
        <v>4643</v>
      </c>
      <c r="AA675" s="1106">
        <v>0</v>
      </c>
      <c r="AB675" s="1107">
        <v>0</v>
      </c>
      <c r="AC675" s="1107">
        <v>0</v>
      </c>
      <c r="AD675" s="1107">
        <v>1</v>
      </c>
      <c r="AE675" s="1107">
        <v>0</v>
      </c>
      <c r="AF675" s="1107">
        <v>0</v>
      </c>
      <c r="AG675" s="1107">
        <v>0</v>
      </c>
      <c r="AH675" s="1107">
        <v>0</v>
      </c>
      <c r="AI675" s="1108">
        <f t="shared" si="10"/>
        <v>1</v>
      </c>
      <c r="AJ675" s="1109" t="s">
        <v>983</v>
      </c>
      <c r="AK675" s="1109" t="s">
        <v>964</v>
      </c>
      <c r="AL675" s="1109" t="s">
        <v>965</v>
      </c>
      <c r="AM675" s="1110" t="s">
        <v>718</v>
      </c>
      <c r="AN675" s="1021" t="s">
        <v>269</v>
      </c>
      <c r="AO675" s="1021" t="s">
        <v>4644</v>
      </c>
      <c r="AP675" s="836">
        <v>0</v>
      </c>
      <c r="AQ675" s="1079" t="s">
        <v>966</v>
      </c>
      <c r="AR675" s="1112" t="s">
        <v>1854</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1015</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4645</v>
      </c>
      <c r="V676" s="1102" t="s">
        <v>4510</v>
      </c>
      <c r="W676" s="1102" t="s">
        <v>1801</v>
      </c>
      <c r="X676" s="1103">
        <v>41</v>
      </c>
      <c r="Y676" s="1104" t="s">
        <v>4646</v>
      </c>
      <c r="Z676" s="1105" t="s">
        <v>4647</v>
      </c>
      <c r="AA676" s="1106">
        <v>0</v>
      </c>
      <c r="AB676" s="1107">
        <v>0</v>
      </c>
      <c r="AC676" s="1107">
        <v>0</v>
      </c>
      <c r="AD676" s="1107">
        <v>1</v>
      </c>
      <c r="AE676" s="1107">
        <v>0</v>
      </c>
      <c r="AF676" s="1107">
        <v>0</v>
      </c>
      <c r="AG676" s="1107">
        <v>0</v>
      </c>
      <c r="AH676" s="1107">
        <v>0</v>
      </c>
      <c r="AI676" s="1108">
        <f t="shared" si="10"/>
        <v>1</v>
      </c>
      <c r="AJ676" s="1109" t="s">
        <v>963</v>
      </c>
      <c r="AK676" s="1109" t="s">
        <v>1854</v>
      </c>
      <c r="AL676" s="1109" t="s">
        <v>1854</v>
      </c>
      <c r="AM676" s="1110" t="s">
        <v>2045</v>
      </c>
      <c r="AN676" s="1021" t="s">
        <v>990</v>
      </c>
      <c r="AO676" s="1021" t="s">
        <v>4648</v>
      </c>
      <c r="AP676" s="836">
        <v>0</v>
      </c>
      <c r="AQ676" s="1079" t="s">
        <v>966</v>
      </c>
      <c r="AR676" s="1112" t="s">
        <v>1854</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1015</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4649</v>
      </c>
      <c r="V677" s="1102" t="s">
        <v>1854</v>
      </c>
      <c r="W677" s="1102" t="s">
        <v>1854</v>
      </c>
      <c r="X677" s="1103" t="s">
        <v>1944</v>
      </c>
      <c r="Y677" s="1104" t="s">
        <v>1945</v>
      </c>
      <c r="Z677" s="1105" t="s">
        <v>1854</v>
      </c>
      <c r="AA677" s="1106" t="s">
        <v>1854</v>
      </c>
      <c r="AB677" s="1107" t="s">
        <v>1854</v>
      </c>
      <c r="AC677" s="1107" t="s">
        <v>1854</v>
      </c>
      <c r="AD677" s="1107" t="s">
        <v>1854</v>
      </c>
      <c r="AE677" s="1107" t="s">
        <v>1854</v>
      </c>
      <c r="AF677" s="1107" t="s">
        <v>1854</v>
      </c>
      <c r="AG677" s="1107" t="s">
        <v>1854</v>
      </c>
      <c r="AH677" s="1107" t="s">
        <v>1854</v>
      </c>
      <c r="AI677" s="1108">
        <f t="shared" si="10"/>
        <v>0</v>
      </c>
      <c r="AJ677" s="1109" t="s">
        <v>963</v>
      </c>
      <c r="AK677" s="1109" t="s">
        <v>1854</v>
      </c>
      <c r="AL677" s="1109" t="s">
        <v>1854</v>
      </c>
      <c r="AM677" s="1110" t="s">
        <v>1854</v>
      </c>
      <c r="AN677" s="1021" t="s">
        <v>1854</v>
      </c>
      <c r="AO677" s="1021" t="s">
        <v>1946</v>
      </c>
      <c r="AP677" s="1317">
        <v>0</v>
      </c>
      <c r="AQ677" s="1079" t="s">
        <v>1854</v>
      </c>
      <c r="AR677" s="1112" t="s">
        <v>1854</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1015</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4650</v>
      </c>
      <c r="V678" s="1167" t="s">
        <v>4548</v>
      </c>
      <c r="W678" s="1167" t="s">
        <v>1819</v>
      </c>
      <c r="X678" s="1168">
        <v>42</v>
      </c>
      <c r="Y678" s="1169" t="s">
        <v>659</v>
      </c>
      <c r="Z678" s="1170" t="s">
        <v>4651</v>
      </c>
      <c r="AA678" s="1171">
        <v>0</v>
      </c>
      <c r="AB678" s="1172">
        <v>0</v>
      </c>
      <c r="AC678" s="1172">
        <v>0</v>
      </c>
      <c r="AD678" s="1172">
        <v>0</v>
      </c>
      <c r="AE678" s="1172">
        <v>1</v>
      </c>
      <c r="AF678" s="1172">
        <v>0</v>
      </c>
      <c r="AG678" s="1172">
        <v>0</v>
      </c>
      <c r="AH678" s="1172">
        <v>0</v>
      </c>
      <c r="AI678" s="1173">
        <f t="shared" si="10"/>
        <v>1</v>
      </c>
      <c r="AJ678" s="1174" t="s">
        <v>963</v>
      </c>
      <c r="AK678" s="1174" t="s">
        <v>1854</v>
      </c>
      <c r="AL678" s="1174" t="s">
        <v>1854</v>
      </c>
      <c r="AM678" s="1175" t="s">
        <v>2590</v>
      </c>
      <c r="AN678" s="1176" t="s">
        <v>269</v>
      </c>
      <c r="AO678" s="1176" t="s">
        <v>4707</v>
      </c>
      <c r="AP678" s="1177">
        <v>1</v>
      </c>
      <c r="AQ678" s="1177" t="s">
        <v>966</v>
      </c>
      <c r="AR678" s="1178" t="s">
        <v>659</v>
      </c>
      <c r="AS678" s="1179"/>
      <c r="AT678" s="1168"/>
      <c r="AU678" s="1168"/>
      <c r="AV678" s="1168"/>
      <c r="AW678" s="1180"/>
      <c r="AX678" s="1181"/>
      <c r="AY678" s="1182"/>
      <c r="AZ678" s="1183"/>
      <c r="BA678" s="1183"/>
      <c r="BB678" s="1183"/>
      <c r="BC678" s="1183"/>
      <c r="BD678" s="1183"/>
      <c r="BE678" s="1183"/>
      <c r="BF678" s="1183"/>
      <c r="BG678" s="1177"/>
      <c r="BH678" s="1184"/>
      <c r="BI678" s="1177" t="s">
        <v>4779</v>
      </c>
      <c r="BJ678" s="1177" t="s">
        <v>4797</v>
      </c>
      <c r="BK678" s="1177" t="s">
        <v>4767</v>
      </c>
      <c r="BL678" s="1177" t="s">
        <v>4798</v>
      </c>
      <c r="BM678" s="1184" t="s">
        <v>4742</v>
      </c>
      <c r="BN678" s="1408"/>
      <c r="BO678" s="1408"/>
      <c r="BP678" s="1408"/>
      <c r="BQ678" s="1408"/>
      <c r="BR678" s="1408"/>
      <c r="BS678" s="1409"/>
      <c r="BT678" s="1408"/>
      <c r="BU678" s="1408"/>
      <c r="BV678" s="1408"/>
      <c r="BW678" s="1410"/>
      <c r="BX678" s="1409"/>
      <c r="BY678" s="1408"/>
      <c r="BZ678" s="1408"/>
      <c r="CA678" s="1408"/>
      <c r="CB678" s="1410"/>
      <c r="CC678" s="1408"/>
      <c r="CD678" s="1185" t="s">
        <v>1854</v>
      </c>
      <c r="CE678" s="1186" t="s">
        <v>1854</v>
      </c>
      <c r="CF678" s="1186" t="s">
        <v>1854</v>
      </c>
      <c r="CG678" s="1186" t="s">
        <v>1854</v>
      </c>
      <c r="CH678" s="1187" t="s">
        <v>1854</v>
      </c>
      <c r="CI678" s="1188" t="s">
        <v>1854</v>
      </c>
      <c r="CJ678" s="1177" t="s">
        <v>1854</v>
      </c>
      <c r="CK678" s="1177" t="s">
        <v>1854</v>
      </c>
      <c r="CL678" s="1177" t="s">
        <v>1854</v>
      </c>
      <c r="CM678" s="1184" t="s">
        <v>1854</v>
      </c>
      <c r="CN678" s="1188" t="s">
        <v>1854</v>
      </c>
      <c r="CO678" s="1177" t="s">
        <v>1854</v>
      </c>
      <c r="CP678" s="1177" t="s">
        <v>1854</v>
      </c>
      <c r="CQ678" s="1177" t="s">
        <v>1854</v>
      </c>
      <c r="CR678" s="1184" t="s">
        <v>1854</v>
      </c>
      <c r="CS678" s="1188" t="s">
        <v>1854</v>
      </c>
      <c r="CT678" s="1177" t="s">
        <v>1854</v>
      </c>
      <c r="CU678" s="1177" t="s">
        <v>1854</v>
      </c>
      <c r="CV678" s="1177" t="s">
        <v>1854</v>
      </c>
      <c r="CW678" s="1184" t="s">
        <v>1854</v>
      </c>
      <c r="CX678" s="1188" t="s">
        <v>1854</v>
      </c>
      <c r="CY678" s="1177" t="s">
        <v>1854</v>
      </c>
      <c r="CZ678" s="1177" t="s">
        <v>1854</v>
      </c>
      <c r="DA678" s="1177" t="s">
        <v>1854</v>
      </c>
      <c r="DB678" s="1184" t="s">
        <v>1854</v>
      </c>
      <c r="DC678" s="1177" t="s">
        <v>1854</v>
      </c>
      <c r="DD678" s="1177" t="s">
        <v>1854</v>
      </c>
      <c r="DE678" s="1177" t="s">
        <v>1854</v>
      </c>
      <c r="DF678" s="1177" t="s">
        <v>1854</v>
      </c>
      <c r="DG678" s="1184" t="s">
        <v>1854</v>
      </c>
      <c r="DH678" s="1188" t="s">
        <v>1854</v>
      </c>
      <c r="DI678" s="1177" t="s">
        <v>1854</v>
      </c>
      <c r="DJ678" s="1177" t="s">
        <v>1854</v>
      </c>
      <c r="DK678" s="1177" t="s">
        <v>1854</v>
      </c>
      <c r="DL678" s="1184" t="s">
        <v>1854</v>
      </c>
      <c r="DM678" s="1189" t="s">
        <v>1854</v>
      </c>
      <c r="DN678" s="1190" t="s">
        <v>1854</v>
      </c>
      <c r="DO678" s="1190" t="s">
        <v>1854</v>
      </c>
      <c r="DP678" s="1191" t="s">
        <v>1854</v>
      </c>
      <c r="DQ678" s="1190" t="s">
        <v>1854</v>
      </c>
      <c r="DR678" s="1190" t="s">
        <v>1854</v>
      </c>
      <c r="DS678" s="1190" t="s">
        <v>1854</v>
      </c>
      <c r="DT678" s="1191" t="s">
        <v>1854</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4799</v>
      </c>
    </row>
    <row r="6" spans="2:34" s="117" customFormat="1">
      <c r="B6" s="138" t="s">
        <v>124</v>
      </c>
      <c r="C6" s="139"/>
      <c r="D6" s="138" t="s">
        <v>130</v>
      </c>
      <c r="E6" s="139"/>
      <c r="F6" s="138" t="s">
        <v>625</v>
      </c>
      <c r="G6" s="139"/>
      <c r="H6" s="138" t="s">
        <v>1814</v>
      </c>
      <c r="I6" s="139"/>
      <c r="J6" s="138" t="s">
        <v>154</v>
      </c>
      <c r="K6" s="139"/>
      <c r="L6" s="138" t="s">
        <v>160</v>
      </c>
      <c r="M6" s="139"/>
      <c r="N6" s="139" t="s">
        <v>687</v>
      </c>
      <c r="O6" s="139"/>
      <c r="P6" s="139" t="s">
        <v>691</v>
      </c>
      <c r="Q6" s="139"/>
      <c r="R6" s="139" t="s">
        <v>698</v>
      </c>
      <c r="S6" s="139"/>
      <c r="T6" s="139" t="s">
        <v>1016</v>
      </c>
      <c r="U6" s="139"/>
      <c r="V6" s="157" t="s">
        <v>491</v>
      </c>
      <c r="W6" s="157"/>
      <c r="X6" s="157" t="s">
        <v>495</v>
      </c>
      <c r="Y6" s="157"/>
      <c r="Z6" s="157" t="s">
        <v>794</v>
      </c>
      <c r="AA6" s="157"/>
      <c r="AB6" s="139" t="s">
        <v>4800</v>
      </c>
      <c r="AC6" s="139"/>
      <c r="AD6" s="139"/>
      <c r="AE6" s="139" t="s">
        <v>4801</v>
      </c>
      <c r="AF6" s="139"/>
      <c r="AG6" s="139" t="s">
        <v>4802</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1834</v>
      </c>
      <c r="D8" s="142" t="str">
        <f t="shared" ref="D8:D24" si="1">MID(E8,5,3)</f>
        <v>AFW</v>
      </c>
      <c r="E8" s="142" t="s">
        <v>1799</v>
      </c>
      <c r="F8" s="142" t="str">
        <f t="shared" ref="F8:L26" si="2">MID(G8,5,3)</f>
        <v>AFW</v>
      </c>
      <c r="G8" s="254" t="s">
        <v>1806</v>
      </c>
      <c r="H8" s="142" t="str">
        <f t="shared" si="2"/>
        <v>AFW</v>
      </c>
      <c r="I8" s="254" t="s">
        <v>1812</v>
      </c>
      <c r="J8" s="142" t="str">
        <f t="shared" si="2"/>
        <v>AFW</v>
      </c>
      <c r="K8" s="142" t="s">
        <v>1829</v>
      </c>
      <c r="L8" s="142" t="str">
        <f t="shared" si="2"/>
        <v>AFW</v>
      </c>
      <c r="M8" s="142" t="s">
        <v>1824</v>
      </c>
      <c r="N8" s="142" t="str">
        <f t="shared" ref="N8:N18" si="3">MID(O8,5,3)</f>
        <v>ANH</v>
      </c>
      <c r="O8" s="143" t="s">
        <v>1969</v>
      </c>
      <c r="P8" s="142" t="str">
        <f t="shared" ref="P8:P19" si="4">MID(Q8,5,3)</f>
        <v>ANH</v>
      </c>
      <c r="Q8" s="143" t="s">
        <v>1973</v>
      </c>
      <c r="R8" s="142" t="str">
        <f t="shared" ref="R8:R18" si="5">MID(S8,5,3)</f>
        <v>ANH</v>
      </c>
      <c r="S8" s="143" t="s">
        <v>1992</v>
      </c>
      <c r="T8" s="142" t="str">
        <f t="shared" ref="T8:V23" si="6">MID(U8,5,3)</f>
        <v>ANH</v>
      </c>
      <c r="U8" s="143" t="s">
        <v>1996</v>
      </c>
      <c r="V8" s="159" t="str">
        <f t="shared" si="6"/>
        <v>AFW</v>
      </c>
      <c r="W8" s="158" t="s">
        <v>1818</v>
      </c>
      <c r="X8" s="159" t="str">
        <f t="shared" ref="X8:X23" si="7">MID(Y8,5,3)</f>
        <v>AFW</v>
      </c>
      <c r="Y8" s="158" t="s">
        <v>1915</v>
      </c>
      <c r="Z8" s="159" t="str">
        <f t="shared" ref="Z8:Z18" si="8">MID(AA8,5,3)</f>
        <v>ANH</v>
      </c>
      <c r="AA8" s="158" t="s">
        <v>1981</v>
      </c>
      <c r="AB8" s="139" t="s">
        <v>971</v>
      </c>
      <c r="AC8" s="149">
        <f>COUNTIF($B$8:$AA$26,$AB8)</f>
        <v>13</v>
      </c>
      <c r="AD8" s="140"/>
      <c r="AE8" s="139" t="s">
        <v>971</v>
      </c>
      <c r="AF8" s="149">
        <f>COUNTIF($B$8:$U$26,$AB8)</f>
        <v>10</v>
      </c>
      <c r="AG8" s="139" t="s">
        <v>971</v>
      </c>
      <c r="AH8" s="149">
        <f>COUNTIF($V$8:$AA$26,$AB8)</f>
        <v>3</v>
      </c>
    </row>
    <row r="9" spans="2:34">
      <c r="B9" s="142" t="str">
        <f t="shared" si="0"/>
        <v>ANH</v>
      </c>
      <c r="C9" s="142" t="s">
        <v>1954</v>
      </c>
      <c r="D9" s="142" t="str">
        <f t="shared" si="1"/>
        <v>ANH</v>
      </c>
      <c r="E9" s="142" t="s">
        <v>1958</v>
      </c>
      <c r="F9" s="142" t="str">
        <f t="shared" si="2"/>
        <v>ANH</v>
      </c>
      <c r="G9" s="254" t="s">
        <v>1961</v>
      </c>
      <c r="H9" s="142" t="str">
        <f t="shared" si="2"/>
        <v>ANH</v>
      </c>
      <c r="I9" s="254" t="s">
        <v>1965</v>
      </c>
      <c r="J9" s="142" t="str">
        <f t="shared" si="2"/>
        <v>ANH</v>
      </c>
      <c r="K9" s="142" t="s">
        <v>1984</v>
      </c>
      <c r="L9" s="142" t="str">
        <f t="shared" si="2"/>
        <v>ANH</v>
      </c>
      <c r="M9" s="142" t="s">
        <v>1989</v>
      </c>
      <c r="N9" s="142" t="str">
        <f t="shared" si="3"/>
        <v>HDD</v>
      </c>
      <c r="O9" s="143" t="s">
        <v>2315</v>
      </c>
      <c r="P9" s="142" t="str">
        <f t="shared" si="4"/>
        <v>HDD</v>
      </c>
      <c r="Q9" s="143" t="s">
        <v>2320</v>
      </c>
      <c r="R9" s="142" t="str">
        <f t="shared" si="5"/>
        <v>HDD</v>
      </c>
      <c r="S9" s="143" t="s">
        <v>2334</v>
      </c>
      <c r="T9" s="142" t="str">
        <f t="shared" si="6"/>
        <v>HDD</v>
      </c>
      <c r="U9" s="143" t="s">
        <v>2304</v>
      </c>
      <c r="V9" s="159" t="str">
        <f t="shared" si="6"/>
        <v>ANH</v>
      </c>
      <c r="W9" s="158" t="s">
        <v>1977</v>
      </c>
      <c r="X9" s="159" t="str">
        <f t="shared" si="7"/>
        <v>ANH</v>
      </c>
      <c r="Y9" s="158" t="s">
        <v>2033</v>
      </c>
      <c r="Z9" s="159" t="str">
        <f t="shared" si="8"/>
        <v>HDD</v>
      </c>
      <c r="AA9" s="158" t="s">
        <v>2330</v>
      </c>
      <c r="AB9" s="139" t="s">
        <v>981</v>
      </c>
      <c r="AC9" s="149">
        <f t="shared" ref="AC9:AC24" si="9">COUNTIF($B$8:$AA$26,$AB9)</f>
        <v>13</v>
      </c>
      <c r="AD9" s="140"/>
      <c r="AE9" s="139" t="s">
        <v>981</v>
      </c>
      <c r="AF9" s="149">
        <f t="shared" ref="AF9:AF24" si="10">COUNTIF($B$8:$U$26,$AB9)</f>
        <v>10</v>
      </c>
      <c r="AG9" s="139" t="s">
        <v>981</v>
      </c>
      <c r="AH9" s="149">
        <f t="shared" ref="AH9:AH24" si="11">COUNTIF($V$8:$AA$26,$AB9)</f>
        <v>3</v>
      </c>
    </row>
    <row r="10" spans="2:34">
      <c r="B10" s="142" t="str">
        <f t="shared" si="0"/>
        <v>BRL</v>
      </c>
      <c r="C10" s="142" t="s">
        <v>2109</v>
      </c>
      <c r="D10" s="142" t="str">
        <f t="shared" si="1"/>
        <v>BRL</v>
      </c>
      <c r="E10" s="142" t="s">
        <v>2114</v>
      </c>
      <c r="F10" s="142" t="str">
        <f t="shared" si="2"/>
        <v>BRL</v>
      </c>
      <c r="G10" s="254" t="s">
        <v>2179</v>
      </c>
      <c r="H10" s="142" t="str">
        <f t="shared" si="2"/>
        <v>BRL</v>
      </c>
      <c r="I10" s="254" t="s">
        <v>2184</v>
      </c>
      <c r="J10" s="142" t="str">
        <f t="shared" si="2"/>
        <v>BRL</v>
      </c>
      <c r="K10" s="142" t="s">
        <v>2117</v>
      </c>
      <c r="L10" s="142" t="str">
        <f t="shared" si="2"/>
        <v>BRL</v>
      </c>
      <c r="M10" s="142" t="s">
        <v>2121</v>
      </c>
      <c r="N10" s="142" t="str">
        <f t="shared" si="3"/>
        <v>NES</v>
      </c>
      <c r="O10" s="143" t="s">
        <v>2414</v>
      </c>
      <c r="P10" s="142" t="str">
        <f t="shared" si="4"/>
        <v>NES</v>
      </c>
      <c r="Q10" s="143" t="s">
        <v>2419</v>
      </c>
      <c r="R10" s="142" t="str">
        <f t="shared" si="5"/>
        <v>NES</v>
      </c>
      <c r="S10" s="143" t="s">
        <v>2442</v>
      </c>
      <c r="T10" s="142" t="str">
        <f t="shared" si="6"/>
        <v>NES</v>
      </c>
      <c r="U10" s="143" t="s">
        <v>2446</v>
      </c>
      <c r="V10" s="159" t="str">
        <f t="shared" si="6"/>
        <v>BRL</v>
      </c>
      <c r="W10" s="158" t="s">
        <v>2124</v>
      </c>
      <c r="X10" s="159" t="str">
        <f t="shared" si="7"/>
        <v>BRL</v>
      </c>
      <c r="Y10" s="158" t="s">
        <v>2227</v>
      </c>
      <c r="Z10" s="159" t="str">
        <f t="shared" si="8"/>
        <v>NES</v>
      </c>
      <c r="AA10" s="158" t="s">
        <v>2430</v>
      </c>
      <c r="AB10" s="139" t="s">
        <v>969</v>
      </c>
      <c r="AC10" s="149">
        <f t="shared" si="9"/>
        <v>13</v>
      </c>
      <c r="AD10" s="140"/>
      <c r="AE10" s="139" t="s">
        <v>969</v>
      </c>
      <c r="AF10" s="149">
        <f t="shared" si="10"/>
        <v>10</v>
      </c>
      <c r="AG10" s="139" t="s">
        <v>969</v>
      </c>
      <c r="AH10" s="149">
        <f t="shared" si="11"/>
        <v>3</v>
      </c>
    </row>
    <row r="11" spans="2:34">
      <c r="B11" s="142" t="str">
        <f t="shared" si="0"/>
        <v>HDD</v>
      </c>
      <c r="C11" s="142" t="s">
        <v>2244</v>
      </c>
      <c r="D11" s="142" t="str">
        <f t="shared" si="1"/>
        <v>HDD</v>
      </c>
      <c r="E11" s="142" t="s">
        <v>2260</v>
      </c>
      <c r="F11" s="142" t="str">
        <f t="shared" si="2"/>
        <v>HDD</v>
      </c>
      <c r="G11" s="254" t="s">
        <v>2265</v>
      </c>
      <c r="H11" s="142" t="str">
        <f t="shared" si="2"/>
        <v>HDD</v>
      </c>
      <c r="I11" s="254" t="s">
        <v>2268</v>
      </c>
      <c r="J11" s="142" t="str">
        <f t="shared" si="2"/>
        <v>HDD</v>
      </c>
      <c r="K11" s="142" t="s">
        <v>2276</v>
      </c>
      <c r="L11" s="142" t="str">
        <f t="shared" si="2"/>
        <v>HDD</v>
      </c>
      <c r="M11" s="142" t="s">
        <v>2280</v>
      </c>
      <c r="N11" s="142" t="str">
        <f t="shared" si="3"/>
        <v>SRN</v>
      </c>
      <c r="O11" s="143" t="s">
        <v>3132</v>
      </c>
      <c r="P11" s="162"/>
      <c r="Q11" s="163"/>
      <c r="R11" s="142" t="str">
        <f t="shared" si="5"/>
        <v>SRN</v>
      </c>
      <c r="S11" s="143" t="s">
        <v>3159</v>
      </c>
      <c r="T11" s="142" t="str">
        <f t="shared" si="6"/>
        <v>SRN</v>
      </c>
      <c r="U11" s="143" t="s">
        <v>3164</v>
      </c>
      <c r="V11" s="159" t="str">
        <f t="shared" si="6"/>
        <v>HDD</v>
      </c>
      <c r="W11" s="158" t="s">
        <v>2272</v>
      </c>
      <c r="X11" s="159" t="str">
        <f t="shared" si="7"/>
        <v>HDD</v>
      </c>
      <c r="Y11" s="158" t="s">
        <v>2363</v>
      </c>
      <c r="Z11" s="159" t="str">
        <f t="shared" si="8"/>
        <v>SRN</v>
      </c>
      <c r="AA11" s="158" t="s">
        <v>3146</v>
      </c>
      <c r="AB11" s="139" t="s">
        <v>989</v>
      </c>
      <c r="AC11" s="149">
        <f>COUNTIF($B$8:$AA$26,$AB11)+COUNTIF($B$8:$AA$26,"NES1")</f>
        <v>14</v>
      </c>
      <c r="AD11" s="140"/>
      <c r="AE11" s="139" t="s">
        <v>989</v>
      </c>
      <c r="AF11" s="149">
        <f>COUNTIF($B$8:$U$26,$AB11)+COUNTIF($B$8:$U$26,"NES1")</f>
        <v>11</v>
      </c>
      <c r="AG11" s="139" t="s">
        <v>989</v>
      </c>
      <c r="AH11" s="149">
        <f t="shared" si="11"/>
        <v>3</v>
      </c>
    </row>
    <row r="12" spans="2:34">
      <c r="B12" s="142" t="str">
        <f t="shared" si="0"/>
        <v>NES</v>
      </c>
      <c r="C12" s="142" t="s">
        <v>2393</v>
      </c>
      <c r="D12" s="142" t="str">
        <f t="shared" si="1"/>
        <v>NES</v>
      </c>
      <c r="E12" s="142" t="s">
        <v>2398</v>
      </c>
      <c r="F12" s="142" t="str">
        <f t="shared" si="2"/>
        <v>NES</v>
      </c>
      <c r="G12" s="254" t="s">
        <v>2402</v>
      </c>
      <c r="H12" s="142" t="str">
        <f t="shared" si="2"/>
        <v>NES</v>
      </c>
      <c r="I12" s="254" t="s">
        <v>2410</v>
      </c>
      <c r="J12" s="142" t="str">
        <f t="shared" si="2"/>
        <v>NES</v>
      </c>
      <c r="K12" s="142" t="s">
        <v>2434</v>
      </c>
      <c r="L12" s="142" t="str">
        <f t="shared" si="2"/>
        <v>NES</v>
      </c>
      <c r="M12" s="142" t="s">
        <v>2438</v>
      </c>
      <c r="N12" s="142" t="str">
        <f t="shared" si="3"/>
        <v>SVE</v>
      </c>
      <c r="O12" s="143" t="s">
        <v>3395</v>
      </c>
      <c r="P12" s="142" t="str">
        <f t="shared" si="4"/>
        <v>SRN</v>
      </c>
      <c r="Q12" s="143" t="s">
        <v>3136</v>
      </c>
      <c r="R12" s="142" t="str">
        <f t="shared" si="5"/>
        <v>SVE</v>
      </c>
      <c r="S12" s="143" t="s">
        <v>3401</v>
      </c>
      <c r="T12" s="142" t="str">
        <f t="shared" si="6"/>
        <v>SVE</v>
      </c>
      <c r="U12" s="143" t="s">
        <v>3364</v>
      </c>
      <c r="V12" s="159" t="str">
        <f t="shared" si="6"/>
        <v>NES</v>
      </c>
      <c r="W12" s="158" t="s">
        <v>2424</v>
      </c>
      <c r="X12" s="159" t="str">
        <f t="shared" si="7"/>
        <v>NES</v>
      </c>
      <c r="Y12" s="158" t="s">
        <v>2568</v>
      </c>
      <c r="Z12" s="159" t="str">
        <f t="shared" si="8"/>
        <v>SVE</v>
      </c>
      <c r="AA12" s="158" t="s">
        <v>3404</v>
      </c>
      <c r="AB12" s="139" t="s">
        <v>993</v>
      </c>
      <c r="AC12" s="149">
        <f t="shared" si="9"/>
        <v>13</v>
      </c>
      <c r="AD12" s="140"/>
      <c r="AE12" s="139" t="s">
        <v>993</v>
      </c>
      <c r="AF12" s="149">
        <f t="shared" si="10"/>
        <v>10</v>
      </c>
      <c r="AG12" s="139" t="s">
        <v>993</v>
      </c>
      <c r="AH12" s="149">
        <f t="shared" si="11"/>
        <v>3</v>
      </c>
    </row>
    <row r="13" spans="2:34">
      <c r="B13" s="142" t="str">
        <f t="shared" si="0"/>
        <v>PRT</v>
      </c>
      <c r="C13" s="142" t="s">
        <v>2626</v>
      </c>
      <c r="D13" s="142" t="str">
        <f t="shared" si="1"/>
        <v>PRT</v>
      </c>
      <c r="E13" s="142" t="s">
        <v>2631</v>
      </c>
      <c r="F13" s="142" t="str">
        <f>MID(G13,5,3)&amp;"1"</f>
        <v>NES1</v>
      </c>
      <c r="G13" s="254" t="s">
        <v>2407</v>
      </c>
      <c r="H13" s="142" t="str">
        <f t="shared" si="2"/>
        <v>PRT</v>
      </c>
      <c r="I13" s="254" t="s">
        <v>2621</v>
      </c>
      <c r="J13" s="142" t="str">
        <f t="shared" si="2"/>
        <v>PRT</v>
      </c>
      <c r="K13" s="142" t="s">
        <v>2635</v>
      </c>
      <c r="L13" s="142" t="str">
        <f t="shared" si="2"/>
        <v>PRT</v>
      </c>
      <c r="M13" s="142" t="s">
        <v>2639</v>
      </c>
      <c r="N13" s="142" t="str">
        <f t="shared" si="3"/>
        <v>SWB</v>
      </c>
      <c r="O13" s="143" t="s">
        <v>3524</v>
      </c>
      <c r="P13" s="142" t="str">
        <f t="shared" si="4"/>
        <v>SVE</v>
      </c>
      <c r="Q13" s="143" t="s">
        <v>3398</v>
      </c>
      <c r="R13" s="142" t="str">
        <f t="shared" si="5"/>
        <v>SWB</v>
      </c>
      <c r="S13" s="143" t="s">
        <v>3533</v>
      </c>
      <c r="T13" s="142" t="str">
        <f t="shared" si="6"/>
        <v>SWB</v>
      </c>
      <c r="U13" s="143" t="s">
        <v>3545</v>
      </c>
      <c r="V13" s="159" t="str">
        <f t="shared" si="6"/>
        <v>PRT</v>
      </c>
      <c r="W13" s="158" t="s">
        <v>2695</v>
      </c>
      <c r="X13" s="159" t="str">
        <f t="shared" si="7"/>
        <v>PRT</v>
      </c>
      <c r="Y13" s="158" t="s">
        <v>2723</v>
      </c>
      <c r="Z13" s="159" t="str">
        <f t="shared" si="8"/>
        <v>SWB</v>
      </c>
      <c r="AA13" s="158" t="s">
        <v>3566</v>
      </c>
      <c r="AB13" s="139" t="s">
        <v>999</v>
      </c>
      <c r="AC13" s="149">
        <f t="shared" si="9"/>
        <v>13</v>
      </c>
      <c r="AD13" s="140"/>
      <c r="AE13" s="139" t="s">
        <v>999</v>
      </c>
      <c r="AF13" s="149">
        <f t="shared" si="10"/>
        <v>10</v>
      </c>
      <c r="AG13" s="139" t="s">
        <v>999</v>
      </c>
      <c r="AH13" s="149">
        <f t="shared" si="11"/>
        <v>3</v>
      </c>
    </row>
    <row r="14" spans="2:34">
      <c r="B14" s="142" t="str">
        <f t="shared" si="0"/>
        <v>SES</v>
      </c>
      <c r="C14" s="142" t="s">
        <v>2744</v>
      </c>
      <c r="D14" s="142" t="str">
        <f t="shared" si="1"/>
        <v>SES</v>
      </c>
      <c r="E14" s="142" t="s">
        <v>2733</v>
      </c>
      <c r="F14" s="142" t="str">
        <f t="shared" si="2"/>
        <v>PRT</v>
      </c>
      <c r="G14" s="254" t="s">
        <v>2617</v>
      </c>
      <c r="H14" s="142" t="str">
        <f t="shared" si="2"/>
        <v>SES</v>
      </c>
      <c r="I14" s="254" t="s">
        <v>2789</v>
      </c>
      <c r="J14" s="142" t="str">
        <f t="shared" si="2"/>
        <v>SES</v>
      </c>
      <c r="K14" s="142" t="s">
        <v>2738</v>
      </c>
      <c r="L14" s="142" t="str">
        <f t="shared" si="2"/>
        <v>SES</v>
      </c>
      <c r="M14" s="142" t="s">
        <v>2772</v>
      </c>
      <c r="N14" s="142" t="str">
        <f t="shared" si="3"/>
        <v>TMS</v>
      </c>
      <c r="O14" s="143" t="s">
        <v>3753</v>
      </c>
      <c r="P14" s="142" t="str">
        <f t="shared" si="4"/>
        <v>SWB</v>
      </c>
      <c r="Q14" s="143" t="s">
        <v>3613</v>
      </c>
      <c r="R14" s="142" t="str">
        <f t="shared" si="5"/>
        <v>TMS</v>
      </c>
      <c r="S14" s="143" t="s">
        <v>3750</v>
      </c>
      <c r="T14" s="142" t="str">
        <f t="shared" si="6"/>
        <v>TMS</v>
      </c>
      <c r="U14" s="143" t="s">
        <v>3745</v>
      </c>
      <c r="V14" s="159" t="str">
        <f t="shared" si="6"/>
        <v>SES</v>
      </c>
      <c r="W14" s="158" t="s">
        <v>2768</v>
      </c>
      <c r="X14" s="159" t="str">
        <f t="shared" si="7"/>
        <v>SES</v>
      </c>
      <c r="Y14" s="158" t="s">
        <v>2765</v>
      </c>
      <c r="Z14" s="159" t="str">
        <f t="shared" si="8"/>
        <v>TMS</v>
      </c>
      <c r="AA14" s="158" t="s">
        <v>3765</v>
      </c>
      <c r="AB14" s="139" t="s">
        <v>996</v>
      </c>
      <c r="AC14" s="149">
        <f t="shared" si="9"/>
        <v>13</v>
      </c>
      <c r="AD14" s="140"/>
      <c r="AE14" s="139" t="s">
        <v>996</v>
      </c>
      <c r="AF14" s="149">
        <f t="shared" si="10"/>
        <v>10</v>
      </c>
      <c r="AG14" s="139" t="s">
        <v>996</v>
      </c>
      <c r="AH14" s="149">
        <f t="shared" si="11"/>
        <v>3</v>
      </c>
    </row>
    <row r="15" spans="2:34">
      <c r="B15" s="142" t="str">
        <f t="shared" si="0"/>
        <v>SEW</v>
      </c>
      <c r="C15" s="142" t="s">
        <v>2838</v>
      </c>
      <c r="D15" s="142" t="str">
        <f t="shared" si="1"/>
        <v>SEW</v>
      </c>
      <c r="E15" s="142" t="s">
        <v>2842</v>
      </c>
      <c r="F15" s="142" t="str">
        <f t="shared" si="2"/>
        <v>SES</v>
      </c>
      <c r="G15" s="254" t="s">
        <v>2775</v>
      </c>
      <c r="H15" s="142" t="str">
        <f t="shared" si="2"/>
        <v>SEW</v>
      </c>
      <c r="I15" s="254" t="s">
        <v>2850</v>
      </c>
      <c r="J15" s="142" t="str">
        <f t="shared" si="2"/>
        <v>SEW</v>
      </c>
      <c r="K15" s="142" t="s">
        <v>2859</v>
      </c>
      <c r="L15" s="142" t="str">
        <f t="shared" si="2"/>
        <v>SEW</v>
      </c>
      <c r="M15" s="142" t="s">
        <v>2862</v>
      </c>
      <c r="N15" s="142" t="str">
        <f t="shared" si="3"/>
        <v>UUW</v>
      </c>
      <c r="O15" s="143" t="s">
        <v>4081</v>
      </c>
      <c r="P15" s="142" t="str">
        <f t="shared" si="4"/>
        <v>TMS</v>
      </c>
      <c r="Q15" s="143" t="s">
        <v>3810</v>
      </c>
      <c r="R15" s="142" t="str">
        <f t="shared" si="5"/>
        <v>UUW</v>
      </c>
      <c r="S15" s="143" t="s">
        <v>4069</v>
      </c>
      <c r="T15" s="142" t="str">
        <f t="shared" si="6"/>
        <v>UUW</v>
      </c>
      <c r="U15" s="143" t="s">
        <v>3974</v>
      </c>
      <c r="V15" s="159" t="str">
        <f t="shared" si="6"/>
        <v>SEW</v>
      </c>
      <c r="W15" s="158" t="s">
        <v>2854</v>
      </c>
      <c r="X15" s="159" t="str">
        <f t="shared" si="7"/>
        <v>SEW</v>
      </c>
      <c r="Y15" s="158" t="s">
        <v>2912</v>
      </c>
      <c r="Z15" s="159" t="str">
        <f t="shared" si="8"/>
        <v>UUW</v>
      </c>
      <c r="AA15" s="158" t="s">
        <v>4077</v>
      </c>
      <c r="AB15" s="139" t="s">
        <v>1003</v>
      </c>
      <c r="AC15" s="149">
        <f t="shared" si="9"/>
        <v>13</v>
      </c>
      <c r="AD15" s="140"/>
      <c r="AE15" s="139" t="s">
        <v>1003</v>
      </c>
      <c r="AF15" s="149">
        <f t="shared" si="10"/>
        <v>10</v>
      </c>
      <c r="AG15" s="139" t="s">
        <v>1003</v>
      </c>
      <c r="AH15" s="149">
        <f t="shared" si="11"/>
        <v>3</v>
      </c>
    </row>
    <row r="16" spans="2:34">
      <c r="B16" s="142" t="str">
        <f t="shared" si="0"/>
        <v>SRN</v>
      </c>
      <c r="C16" s="142" t="s">
        <v>2982</v>
      </c>
      <c r="D16" s="142" t="str">
        <f t="shared" si="1"/>
        <v>SRN</v>
      </c>
      <c r="E16" s="142" t="s">
        <v>3126</v>
      </c>
      <c r="F16" s="142" t="str">
        <f t="shared" si="2"/>
        <v>SEW</v>
      </c>
      <c r="G16" s="254" t="s">
        <v>2846</v>
      </c>
      <c r="H16" s="142" t="str">
        <f t="shared" si="2"/>
        <v>SRN</v>
      </c>
      <c r="I16" s="254" t="s">
        <v>2995</v>
      </c>
      <c r="J16" s="142" t="str">
        <f t="shared" si="2"/>
        <v>SRN</v>
      </c>
      <c r="K16" s="142" t="s">
        <v>3150</v>
      </c>
      <c r="L16" s="142" t="str">
        <f t="shared" si="2"/>
        <v>SRN</v>
      </c>
      <c r="M16" s="142" t="s">
        <v>3155</v>
      </c>
      <c r="N16" s="142" t="str">
        <f t="shared" si="3"/>
        <v>WSH</v>
      </c>
      <c r="O16" s="143" t="s">
        <v>4186</v>
      </c>
      <c r="P16" s="142" t="str">
        <f t="shared" si="4"/>
        <v>UUW</v>
      </c>
      <c r="Q16" s="143" t="s">
        <v>3970</v>
      </c>
      <c r="R16" s="142" t="str">
        <f t="shared" si="5"/>
        <v>WSH</v>
      </c>
      <c r="S16" s="143" t="s">
        <v>4194</v>
      </c>
      <c r="T16" s="142" t="str">
        <f t="shared" si="6"/>
        <v>WSH</v>
      </c>
      <c r="U16" s="143" t="s">
        <v>4134</v>
      </c>
      <c r="V16" s="159" t="str">
        <f t="shared" si="6"/>
        <v>SRN</v>
      </c>
      <c r="W16" s="158" t="s">
        <v>3141</v>
      </c>
      <c r="X16" s="159" t="str">
        <f t="shared" si="7"/>
        <v>SRN</v>
      </c>
      <c r="Y16" s="158" t="s">
        <v>3212</v>
      </c>
      <c r="Z16" s="159" t="str">
        <f t="shared" si="8"/>
        <v>WSH</v>
      </c>
      <c r="AA16" s="158" t="s">
        <v>4237</v>
      </c>
      <c r="AB16" s="139" t="s">
        <v>1008</v>
      </c>
      <c r="AC16" s="149">
        <f t="shared" si="9"/>
        <v>13</v>
      </c>
      <c r="AD16" s="140"/>
      <c r="AE16" s="139" t="s">
        <v>1008</v>
      </c>
      <c r="AF16" s="149">
        <f t="shared" si="10"/>
        <v>10</v>
      </c>
      <c r="AG16" s="139" t="s">
        <v>1008</v>
      </c>
      <c r="AH16" s="149">
        <f t="shared" si="11"/>
        <v>3</v>
      </c>
    </row>
    <row r="17" spans="2:37">
      <c r="B17" s="142" t="str">
        <f t="shared" si="0"/>
        <v>SSC</v>
      </c>
      <c r="C17" s="142" t="s">
        <v>3284</v>
      </c>
      <c r="D17" s="142" t="str">
        <f t="shared" si="1"/>
        <v>SSC</v>
      </c>
      <c r="E17" s="142" t="s">
        <v>3288</v>
      </c>
      <c r="F17" s="142" t="str">
        <f t="shared" si="2"/>
        <v>SRN</v>
      </c>
      <c r="G17" s="254" t="s">
        <v>2988</v>
      </c>
      <c r="H17" s="142" t="str">
        <f t="shared" si="2"/>
        <v>SSC</v>
      </c>
      <c r="I17" s="254" t="s">
        <v>3257</v>
      </c>
      <c r="J17" s="142" t="str">
        <f t="shared" si="2"/>
        <v>SSC</v>
      </c>
      <c r="K17" s="142" t="s">
        <v>3295</v>
      </c>
      <c r="L17" s="142" t="str">
        <f t="shared" si="2"/>
        <v>SSC</v>
      </c>
      <c r="M17" s="142" t="s">
        <v>3299</v>
      </c>
      <c r="N17" s="142" t="str">
        <f t="shared" si="3"/>
        <v>WSX</v>
      </c>
      <c r="O17" s="143" t="s">
        <v>4402</v>
      </c>
      <c r="P17" s="142" t="str">
        <f t="shared" si="4"/>
        <v>WSH</v>
      </c>
      <c r="Q17" s="143" t="s">
        <v>4141</v>
      </c>
      <c r="R17" s="142" t="str">
        <f t="shared" si="5"/>
        <v>WSX</v>
      </c>
      <c r="S17" s="143" t="s">
        <v>4436</v>
      </c>
      <c r="T17" s="142" t="str">
        <f t="shared" si="6"/>
        <v>WSX</v>
      </c>
      <c r="U17" s="143" t="s">
        <v>4445</v>
      </c>
      <c r="V17" s="159" t="str">
        <f t="shared" si="6"/>
        <v>SSC</v>
      </c>
      <c r="W17" s="158" t="s">
        <v>3292</v>
      </c>
      <c r="X17" s="159" t="str">
        <f t="shared" si="7"/>
        <v>SSC</v>
      </c>
      <c r="Y17" s="158" t="s">
        <v>3246</v>
      </c>
      <c r="Z17" s="159" t="str">
        <f t="shared" si="8"/>
        <v>WSX</v>
      </c>
      <c r="AA17" s="158" t="s">
        <v>4425</v>
      </c>
      <c r="AB17" s="139" t="s">
        <v>1012</v>
      </c>
      <c r="AC17" s="149">
        <f t="shared" si="9"/>
        <v>13</v>
      </c>
      <c r="AD17" s="140"/>
      <c r="AE17" s="139" t="s">
        <v>1012</v>
      </c>
      <c r="AF17" s="149">
        <f t="shared" si="10"/>
        <v>10</v>
      </c>
      <c r="AG17" s="139" t="s">
        <v>1012</v>
      </c>
      <c r="AH17" s="149">
        <f t="shared" si="11"/>
        <v>3</v>
      </c>
    </row>
    <row r="18" spans="2:37">
      <c r="B18" s="142" t="str">
        <f t="shared" si="0"/>
        <v>SVE</v>
      </c>
      <c r="C18" s="142" t="s">
        <v>3474</v>
      </c>
      <c r="D18" s="142" t="str">
        <f t="shared" si="1"/>
        <v>SVE</v>
      </c>
      <c r="E18" s="142" t="s">
        <v>3428</v>
      </c>
      <c r="F18" s="142" t="str">
        <f t="shared" si="2"/>
        <v>SSC</v>
      </c>
      <c r="G18" s="254" t="s">
        <v>3249</v>
      </c>
      <c r="H18" s="142" t="str">
        <f>MID(I18,5,3)&amp;"1"</f>
        <v>SSC1</v>
      </c>
      <c r="I18" s="254" t="s">
        <v>3261</v>
      </c>
      <c r="J18" s="142" t="str">
        <f t="shared" si="2"/>
        <v>SVE</v>
      </c>
      <c r="K18" s="142" t="s">
        <v>3434</v>
      </c>
      <c r="L18" s="142" t="str">
        <f t="shared" si="2"/>
        <v>SVE</v>
      </c>
      <c r="M18" s="142" t="s">
        <v>3438</v>
      </c>
      <c r="N18" s="142" t="str">
        <f t="shared" si="3"/>
        <v>YKY</v>
      </c>
      <c r="O18" s="143" t="s">
        <v>4617</v>
      </c>
      <c r="P18" s="142" t="str">
        <f t="shared" si="4"/>
        <v>WSX</v>
      </c>
      <c r="Q18" s="143" t="s">
        <v>4449</v>
      </c>
      <c r="R18" s="142" t="str">
        <f t="shared" si="5"/>
        <v>YKY</v>
      </c>
      <c r="S18" s="143" t="s">
        <v>4623</v>
      </c>
      <c r="T18" s="142" t="str">
        <f t="shared" si="6"/>
        <v>YKY</v>
      </c>
      <c r="U18" s="143" t="s">
        <v>4620</v>
      </c>
      <c r="V18" s="159" t="str">
        <f t="shared" si="6"/>
        <v>SVE</v>
      </c>
      <c r="W18" s="158" t="s">
        <v>3440</v>
      </c>
      <c r="X18" s="159" t="str">
        <f t="shared" si="7"/>
        <v>SVE</v>
      </c>
      <c r="Y18" s="158" t="s">
        <v>3392</v>
      </c>
      <c r="Z18" s="159" t="str">
        <f t="shared" si="8"/>
        <v>YKY</v>
      </c>
      <c r="AA18" s="158" t="s">
        <v>4626</v>
      </c>
      <c r="AB18" s="139" t="s">
        <v>1015</v>
      </c>
      <c r="AC18" s="149">
        <f t="shared" si="9"/>
        <v>13</v>
      </c>
      <c r="AD18" s="140"/>
      <c r="AE18" s="139" t="s">
        <v>1015</v>
      </c>
      <c r="AF18" s="149">
        <f t="shared" si="10"/>
        <v>10</v>
      </c>
      <c r="AG18" s="139" t="s">
        <v>1015</v>
      </c>
      <c r="AH18" s="149">
        <f t="shared" si="11"/>
        <v>3</v>
      </c>
    </row>
    <row r="19" spans="2:37">
      <c r="B19" s="142" t="str">
        <f t="shared" si="0"/>
        <v>SWB</v>
      </c>
      <c r="C19" s="142" t="s">
        <v>3491</v>
      </c>
      <c r="D19" s="142" t="str">
        <f t="shared" si="1"/>
        <v>SWB</v>
      </c>
      <c r="E19" s="142" t="s">
        <v>3495</v>
      </c>
      <c r="F19" s="142" t="str">
        <f>MID(G19,5,3)&amp;"1"</f>
        <v>SSC1</v>
      </c>
      <c r="G19" s="264" t="s">
        <v>3254</v>
      </c>
      <c r="H19" s="142" t="str">
        <f t="shared" si="2"/>
        <v>SVE</v>
      </c>
      <c r="I19" s="254" t="s">
        <v>3432</v>
      </c>
      <c r="J19" s="142" t="str">
        <f t="shared" si="2"/>
        <v>SWB</v>
      </c>
      <c r="K19" s="142" t="s">
        <v>3499</v>
      </c>
      <c r="L19" s="142" t="str">
        <f t="shared" si="2"/>
        <v>SWB</v>
      </c>
      <c r="M19" s="142" t="s">
        <v>3503</v>
      </c>
      <c r="N19" s="143"/>
      <c r="O19" s="143"/>
      <c r="P19" s="142" t="str">
        <f t="shared" si="4"/>
        <v>YKY</v>
      </c>
      <c r="Q19" s="143" t="s">
        <v>4614</v>
      </c>
      <c r="R19" s="143"/>
      <c r="S19" s="143"/>
      <c r="T19" s="143"/>
      <c r="U19" s="143"/>
      <c r="V19" s="159" t="str">
        <f t="shared" si="6"/>
        <v>SWB</v>
      </c>
      <c r="W19" s="158" t="s">
        <v>3562</v>
      </c>
      <c r="X19" s="159" t="str">
        <f t="shared" si="7"/>
        <v>SWB</v>
      </c>
      <c r="Y19" s="158" t="s">
        <v>3600</v>
      </c>
      <c r="Z19" s="158"/>
      <c r="AA19" s="158"/>
      <c r="AB19" s="139" t="s">
        <v>1018</v>
      </c>
      <c r="AC19" s="149">
        <f t="shared" si="9"/>
        <v>8</v>
      </c>
      <c r="AD19" s="140"/>
      <c r="AE19" s="139" t="s">
        <v>1018</v>
      </c>
      <c r="AF19" s="149">
        <f t="shared" si="10"/>
        <v>6</v>
      </c>
      <c r="AG19" s="139" t="s">
        <v>1018</v>
      </c>
      <c r="AH19" s="149">
        <f t="shared" si="11"/>
        <v>2</v>
      </c>
    </row>
    <row r="20" spans="2:37">
      <c r="B20" s="142" t="str">
        <f t="shared" si="0"/>
        <v>TMS</v>
      </c>
      <c r="C20" s="142" t="s">
        <v>3713</v>
      </c>
      <c r="D20" s="142" t="str">
        <f t="shared" si="1"/>
        <v>TMS</v>
      </c>
      <c r="E20" s="142" t="s">
        <v>3701</v>
      </c>
      <c r="F20" s="142" t="str">
        <f t="shared" si="2"/>
        <v>SVE</v>
      </c>
      <c r="G20" s="254" t="s">
        <v>3430</v>
      </c>
      <c r="H20" s="142" t="str">
        <f t="shared" si="2"/>
        <v>SWB</v>
      </c>
      <c r="I20" s="254" t="s">
        <v>3520</v>
      </c>
      <c r="J20" s="142" t="str">
        <f t="shared" si="2"/>
        <v>TMS</v>
      </c>
      <c r="K20" s="142" t="s">
        <v>3693</v>
      </c>
      <c r="L20" s="142" t="str">
        <f t="shared" si="2"/>
        <v>TMS</v>
      </c>
      <c r="M20" s="142" t="s">
        <v>3698</v>
      </c>
      <c r="N20" s="143"/>
      <c r="O20" s="143"/>
      <c r="P20" s="143"/>
      <c r="Q20" s="143"/>
      <c r="R20" s="143"/>
      <c r="S20" s="143"/>
      <c r="T20" s="143"/>
      <c r="U20" s="143"/>
      <c r="V20" s="159" t="str">
        <f t="shared" si="6"/>
        <v>TMS</v>
      </c>
      <c r="W20" s="158" t="s">
        <v>3773</v>
      </c>
      <c r="X20" s="159" t="str">
        <f t="shared" si="7"/>
        <v>TMS</v>
      </c>
      <c r="Y20" s="158" t="s">
        <v>3872</v>
      </c>
      <c r="Z20" s="158"/>
      <c r="AA20" s="158"/>
      <c r="AB20" s="139" t="s">
        <v>1022</v>
      </c>
      <c r="AC20" s="149">
        <f t="shared" si="9"/>
        <v>8</v>
      </c>
      <c r="AD20" s="140"/>
      <c r="AE20" s="139" t="s">
        <v>1022</v>
      </c>
      <c r="AF20" s="149">
        <f t="shared" si="10"/>
        <v>6</v>
      </c>
      <c r="AG20" s="139" t="s">
        <v>1022</v>
      </c>
      <c r="AH20" s="149">
        <f t="shared" si="11"/>
        <v>2</v>
      </c>
    </row>
    <row r="21" spans="2:37">
      <c r="B21" s="142" t="str">
        <f t="shared" si="0"/>
        <v>UUW</v>
      </c>
      <c r="C21" s="142" t="s">
        <v>3898</v>
      </c>
      <c r="D21" s="142" t="str">
        <f t="shared" si="1"/>
        <v>UUW</v>
      </c>
      <c r="E21" s="142" t="s">
        <v>3931</v>
      </c>
      <c r="F21" s="142" t="str">
        <f t="shared" si="2"/>
        <v>SWB</v>
      </c>
      <c r="G21" s="254" t="s">
        <v>3516</v>
      </c>
      <c r="H21" s="142" t="str">
        <f t="shared" si="2"/>
        <v>TMS</v>
      </c>
      <c r="I21" s="254" t="s">
        <v>3709</v>
      </c>
      <c r="J21" s="142" t="str">
        <f t="shared" si="2"/>
        <v>UUW</v>
      </c>
      <c r="K21" s="142" t="s">
        <v>3928</v>
      </c>
      <c r="L21" s="142" t="str">
        <f t="shared" si="2"/>
        <v>UUW</v>
      </c>
      <c r="M21" s="142" t="s">
        <v>3934</v>
      </c>
      <c r="N21" s="143"/>
      <c r="O21" s="143"/>
      <c r="P21" s="143"/>
      <c r="Q21" s="143"/>
      <c r="R21" s="143"/>
      <c r="S21" s="143"/>
      <c r="T21" s="143"/>
      <c r="U21" s="143"/>
      <c r="V21" s="159" t="str">
        <f t="shared" si="6"/>
        <v>UUW</v>
      </c>
      <c r="W21" s="158" t="s">
        <v>3939</v>
      </c>
      <c r="X21" s="159" t="str">
        <f t="shared" si="7"/>
        <v>UUW</v>
      </c>
      <c r="Y21" s="158" t="s">
        <v>4016</v>
      </c>
      <c r="Z21" s="158"/>
      <c r="AA21" s="158"/>
      <c r="AB21" s="139" t="s">
        <v>1026</v>
      </c>
      <c r="AC21" s="149">
        <f t="shared" si="9"/>
        <v>8</v>
      </c>
      <c r="AD21" s="140"/>
      <c r="AE21" s="139" t="s">
        <v>1026</v>
      </c>
      <c r="AF21" s="149">
        <f t="shared" si="10"/>
        <v>6</v>
      </c>
      <c r="AG21" s="139" t="s">
        <v>1026</v>
      </c>
      <c r="AH21" s="149">
        <f t="shared" si="11"/>
        <v>2</v>
      </c>
    </row>
    <row r="22" spans="2:37">
      <c r="B22" s="142" t="str">
        <f t="shared" si="0"/>
        <v>WSH</v>
      </c>
      <c r="C22" s="142" t="s">
        <v>4103</v>
      </c>
      <c r="D22" s="142" t="str">
        <f t="shared" si="1"/>
        <v>WSH</v>
      </c>
      <c r="E22" s="142" t="s">
        <v>4107</v>
      </c>
      <c r="F22" s="142" t="str">
        <f t="shared" si="2"/>
        <v>TMS</v>
      </c>
      <c r="G22" s="254" t="s">
        <v>3705</v>
      </c>
      <c r="H22" s="142" t="str">
        <f t="shared" si="2"/>
        <v>UUW</v>
      </c>
      <c r="I22" s="254" t="s">
        <v>3937</v>
      </c>
      <c r="J22" s="142" t="str">
        <f t="shared" si="2"/>
        <v>WSH</v>
      </c>
      <c r="K22" s="142" t="s">
        <v>4115</v>
      </c>
      <c r="L22" s="142" t="str">
        <f t="shared" si="2"/>
        <v>WSH</v>
      </c>
      <c r="M22" s="142" t="s">
        <v>4119</v>
      </c>
      <c r="N22" s="143"/>
      <c r="O22" s="143"/>
      <c r="P22" s="143"/>
      <c r="Q22" s="143"/>
      <c r="R22" s="143"/>
      <c r="S22" s="143"/>
      <c r="T22" s="143"/>
      <c r="U22" s="143"/>
      <c r="V22" s="159" t="str">
        <f t="shared" si="6"/>
        <v>WSH</v>
      </c>
      <c r="W22" s="158" t="s">
        <v>4233</v>
      </c>
      <c r="X22" s="159" t="str">
        <f t="shared" si="7"/>
        <v>WSH</v>
      </c>
      <c r="Y22" s="158" t="s">
        <v>4180</v>
      </c>
      <c r="Z22" s="158"/>
      <c r="AA22" s="158"/>
      <c r="AB22" s="139" t="s">
        <v>1033</v>
      </c>
      <c r="AC22" s="149">
        <f t="shared" si="9"/>
        <v>8</v>
      </c>
      <c r="AD22" s="140"/>
      <c r="AE22" s="139" t="s">
        <v>1033</v>
      </c>
      <c r="AF22" s="149">
        <f t="shared" si="10"/>
        <v>6</v>
      </c>
      <c r="AG22" s="139" t="s">
        <v>1033</v>
      </c>
      <c r="AH22" s="149">
        <f t="shared" si="11"/>
        <v>2</v>
      </c>
    </row>
    <row r="23" spans="2:37">
      <c r="B23" s="142" t="str">
        <f t="shared" si="0"/>
        <v>WSX</v>
      </c>
      <c r="C23" s="142" t="s">
        <v>4379</v>
      </c>
      <c r="D23" s="142" t="str">
        <f t="shared" si="1"/>
        <v>WSX</v>
      </c>
      <c r="E23" s="142" t="s">
        <v>4418</v>
      </c>
      <c r="F23" s="142" t="str">
        <f t="shared" si="2"/>
        <v>UUW</v>
      </c>
      <c r="G23" s="254" t="s">
        <v>3924</v>
      </c>
      <c r="H23" s="142" t="str">
        <f t="shared" si="2"/>
        <v>WSH</v>
      </c>
      <c r="I23" s="254" t="s">
        <v>4149</v>
      </c>
      <c r="J23" s="142" t="str">
        <f t="shared" si="2"/>
        <v>WSX</v>
      </c>
      <c r="K23" s="142" t="s">
        <v>4428</v>
      </c>
      <c r="L23" s="142" t="str">
        <f t="shared" si="2"/>
        <v>WSX</v>
      </c>
      <c r="M23" s="142" t="s">
        <v>4432</v>
      </c>
      <c r="N23" s="143"/>
      <c r="O23" s="143"/>
      <c r="P23" s="143"/>
      <c r="Q23" s="143"/>
      <c r="R23" s="143"/>
      <c r="S23" s="143"/>
      <c r="T23" s="143"/>
      <c r="U23" s="143"/>
      <c r="V23" s="159" t="str">
        <f t="shared" si="6"/>
        <v>WSX</v>
      </c>
      <c r="W23" s="158" t="s">
        <v>4422</v>
      </c>
      <c r="X23" s="159" t="str">
        <f t="shared" si="7"/>
        <v>WSX</v>
      </c>
      <c r="Y23" s="158" t="s">
        <v>4349</v>
      </c>
      <c r="Z23" s="158"/>
      <c r="AA23" s="158"/>
      <c r="AB23" s="139" t="s">
        <v>1036</v>
      </c>
      <c r="AC23" s="149">
        <f>COUNTIF($B$8:$AA$26,$AB23)+COUNTIF($B$8:$AA$26,"SSC1")</f>
        <v>10</v>
      </c>
      <c r="AD23" s="140"/>
      <c r="AE23" s="139" t="s">
        <v>1036</v>
      </c>
      <c r="AF23" s="149">
        <f>COUNTIF($B$8:$U$26,$AB23)+COUNTIF($B$8:$U$26,"SSC1")</f>
        <v>8</v>
      </c>
      <c r="AG23" s="139" t="s">
        <v>1036</v>
      </c>
      <c r="AH23" s="149">
        <f t="shared" si="11"/>
        <v>2</v>
      </c>
    </row>
    <row r="24" spans="2:37" ht="13.5" thickBot="1">
      <c r="B24" s="142" t="str">
        <f t="shared" si="0"/>
        <v>YKY</v>
      </c>
      <c r="C24" s="142" t="s">
        <v>4581</v>
      </c>
      <c r="D24" s="142" t="str">
        <f t="shared" si="1"/>
        <v>YKY</v>
      </c>
      <c r="E24" s="142" t="s">
        <v>4584</v>
      </c>
      <c r="F24" s="142" t="str">
        <f t="shared" si="2"/>
        <v>WSH</v>
      </c>
      <c r="G24" s="254" t="s">
        <v>4145</v>
      </c>
      <c r="H24" s="142" t="str">
        <f t="shared" si="2"/>
        <v>WSX</v>
      </c>
      <c r="I24" s="254" t="s">
        <v>4365</v>
      </c>
      <c r="J24" s="142" t="str">
        <f t="shared" si="2"/>
        <v>YKY</v>
      </c>
      <c r="K24" s="142" t="s">
        <v>4593</v>
      </c>
      <c r="L24" s="142" t="str">
        <f t="shared" si="2"/>
        <v>YKY</v>
      </c>
      <c r="M24" s="142" t="s">
        <v>4590</v>
      </c>
      <c r="N24" s="143"/>
      <c r="O24" s="143"/>
      <c r="P24" s="143"/>
      <c r="Q24" s="143"/>
      <c r="R24" s="143"/>
      <c r="S24" s="143"/>
      <c r="T24" s="143"/>
      <c r="U24" s="143"/>
      <c r="V24" s="159" t="str">
        <f>MID(W24,5,3)</f>
        <v>YKY</v>
      </c>
      <c r="W24" s="158" t="s">
        <v>4638</v>
      </c>
      <c r="X24" s="159" t="str">
        <f>MID(Y24,5,3)</f>
        <v>YKY</v>
      </c>
      <c r="Y24" s="158" t="s">
        <v>4650</v>
      </c>
      <c r="Z24" s="158"/>
      <c r="AA24" s="158"/>
      <c r="AB24" s="150" t="s">
        <v>1029</v>
      </c>
      <c r="AC24" s="151">
        <f t="shared" si="9"/>
        <v>8</v>
      </c>
      <c r="AD24" s="140"/>
      <c r="AE24" s="150" t="s">
        <v>1029</v>
      </c>
      <c r="AF24" s="151">
        <f t="shared" si="10"/>
        <v>6</v>
      </c>
      <c r="AG24" s="150" t="s">
        <v>1029</v>
      </c>
      <c r="AH24" s="151">
        <f t="shared" si="11"/>
        <v>2</v>
      </c>
    </row>
    <row r="25" spans="2:37" ht="13.5" thickTop="1">
      <c r="B25" s="143"/>
      <c r="C25" s="143"/>
      <c r="D25" s="143"/>
      <c r="E25" s="143"/>
      <c r="F25" s="142" t="str">
        <f t="shared" si="2"/>
        <v>WSX</v>
      </c>
      <c r="G25" s="254" t="s">
        <v>4360</v>
      </c>
      <c r="H25" s="142" t="str">
        <f t="shared" si="2"/>
        <v>YKY</v>
      </c>
      <c r="I25" s="254" t="s">
        <v>4596</v>
      </c>
      <c r="J25" s="142"/>
      <c r="K25" s="142"/>
      <c r="L25" s="142"/>
      <c r="M25" s="142"/>
      <c r="N25" s="143"/>
      <c r="O25" s="143"/>
      <c r="P25" s="143"/>
      <c r="Q25" s="143"/>
      <c r="R25" s="143"/>
      <c r="S25" s="143"/>
      <c r="T25" s="143"/>
      <c r="U25" s="143"/>
      <c r="V25" s="158"/>
      <c r="W25" s="158"/>
      <c r="X25" s="158"/>
      <c r="Y25" s="158"/>
      <c r="Z25" s="158"/>
      <c r="AA25" s="158"/>
      <c r="AB25" s="139" t="s">
        <v>1046</v>
      </c>
      <c r="AC25" s="149">
        <f>SUM(AC8:AC24)</f>
        <v>194</v>
      </c>
      <c r="AD25" s="140"/>
      <c r="AE25" s="139" t="s">
        <v>1046</v>
      </c>
      <c r="AF25" s="149">
        <f>SUM(AF8:AF24)</f>
        <v>149</v>
      </c>
      <c r="AG25" s="139" t="s">
        <v>1046</v>
      </c>
      <c r="AH25" s="149">
        <f>SUM(AH8:AH24)</f>
        <v>45</v>
      </c>
    </row>
    <row r="26" spans="2:37" ht="13.5" thickBot="1">
      <c r="B26" s="146"/>
      <c r="C26" s="146"/>
      <c r="D26" s="146"/>
      <c r="E26" s="146"/>
      <c r="F26" s="147" t="str">
        <f t="shared" si="2"/>
        <v>YKY</v>
      </c>
      <c r="G26" s="255" t="s">
        <v>4587</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1046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4803</v>
      </c>
      <c r="C30" s="119"/>
      <c r="D30" s="119"/>
      <c r="E30" s="119"/>
      <c r="F30" s="118"/>
      <c r="G30" s="118"/>
      <c r="H30" s="118"/>
      <c r="I30" s="118"/>
      <c r="J30" s="118"/>
      <c r="K30" s="118"/>
      <c r="L30" s="118"/>
      <c r="M30" s="254" t="s">
        <v>4804</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4805</v>
      </c>
      <c r="C32" s="134" t="s">
        <v>1018</v>
      </c>
      <c r="D32" s="134"/>
      <c r="E32" s="134" t="s">
        <v>971</v>
      </c>
      <c r="F32" s="134"/>
      <c r="G32" s="134" t="s">
        <v>1022</v>
      </c>
      <c r="H32" s="134"/>
      <c r="I32" s="134" t="s">
        <v>969</v>
      </c>
      <c r="J32" s="134"/>
      <c r="K32" s="134" t="s">
        <v>989</v>
      </c>
      <c r="L32" s="134"/>
      <c r="M32" s="134" t="s">
        <v>1026</v>
      </c>
      <c r="N32" s="134"/>
      <c r="O32" s="134" t="s">
        <v>1029</v>
      </c>
      <c r="P32" s="134"/>
      <c r="Q32" s="134" t="s">
        <v>1033</v>
      </c>
      <c r="R32" s="134"/>
      <c r="S32" s="134" t="s">
        <v>996</v>
      </c>
      <c r="T32" s="134"/>
      <c r="U32" s="134" t="s">
        <v>1036</v>
      </c>
      <c r="V32" s="134"/>
      <c r="W32" s="134" t="s">
        <v>993</v>
      </c>
      <c r="X32" s="134"/>
      <c r="Y32" s="134" t="s">
        <v>999</v>
      </c>
      <c r="Z32" s="134"/>
      <c r="AA32" s="134" t="s">
        <v>1003</v>
      </c>
      <c r="AB32" s="134"/>
      <c r="AC32" s="134" t="s">
        <v>1008</v>
      </c>
      <c r="AD32" s="134"/>
      <c r="AE32" s="134" t="s">
        <v>981</v>
      </c>
      <c r="AF32" s="134"/>
      <c r="AG32" s="134" t="s">
        <v>1012</v>
      </c>
      <c r="AH32" s="134"/>
      <c r="AI32" s="134" t="s">
        <v>1015</v>
      </c>
      <c r="AJ32" s="122"/>
      <c r="AK32" s="122"/>
    </row>
    <row r="33" spans="2:37">
      <c r="B33" s="118">
        <v>2</v>
      </c>
      <c r="C33" s="118" t="s">
        <v>1865</v>
      </c>
      <c r="D33" s="118"/>
      <c r="E33" s="400" t="s">
        <v>2000</v>
      </c>
      <c r="F33" s="400"/>
      <c r="G33" s="400" t="s">
        <v>2128</v>
      </c>
      <c r="H33" s="400"/>
      <c r="I33" s="400" t="s">
        <v>2249</v>
      </c>
      <c r="J33" s="118"/>
      <c r="K33" s="118" t="s">
        <v>2468</v>
      </c>
      <c r="L33" s="118"/>
      <c r="M33" s="118" t="s">
        <v>2643</v>
      </c>
      <c r="N33" s="118"/>
      <c r="O33" s="118" t="s">
        <v>2740</v>
      </c>
      <c r="P33" s="118"/>
      <c r="Q33" s="118" t="s">
        <v>2900</v>
      </c>
      <c r="R33" s="118"/>
      <c r="S33" s="118" t="s">
        <v>3001</v>
      </c>
      <c r="T33" s="118"/>
      <c r="U33" s="118" t="s">
        <v>3235</v>
      </c>
      <c r="V33" s="118"/>
      <c r="W33" s="118" t="s">
        <v>3341</v>
      </c>
      <c r="X33" s="118"/>
      <c r="Y33" s="400" t="s">
        <v>3506</v>
      </c>
      <c r="Z33" s="400"/>
      <c r="AA33" s="400" t="s">
        <v>3716</v>
      </c>
      <c r="AB33" s="400"/>
      <c r="AC33" s="400" t="s">
        <v>3903</v>
      </c>
      <c r="AD33" s="400"/>
      <c r="AE33" s="400" t="s">
        <v>4110</v>
      </c>
      <c r="AF33" s="400"/>
      <c r="AG33" s="400" t="s">
        <v>4322</v>
      </c>
      <c r="AH33" s="400"/>
      <c r="AI33" s="400" t="s">
        <v>4504</v>
      </c>
      <c r="AJ33" s="119"/>
      <c r="AK33" s="119"/>
    </row>
    <row r="34" spans="2:37">
      <c r="B34" s="118">
        <f>B33+1</f>
        <v>3</v>
      </c>
      <c r="C34" s="118" t="s">
        <v>1870</v>
      </c>
      <c r="D34" s="118"/>
      <c r="E34" s="400" t="s">
        <v>2004</v>
      </c>
      <c r="F34" s="400"/>
      <c r="G34" s="400" t="s">
        <v>2133</v>
      </c>
      <c r="H34" s="400"/>
      <c r="I34" s="400" t="s">
        <v>2254</v>
      </c>
      <c r="J34" s="118"/>
      <c r="K34" s="118" t="s">
        <v>2490</v>
      </c>
      <c r="L34" s="118"/>
      <c r="M34" s="118" t="s">
        <v>2647</v>
      </c>
      <c r="N34" s="118"/>
      <c r="O34" s="118" t="s">
        <v>2747</v>
      </c>
      <c r="P34" s="118"/>
      <c r="Q34" s="118" t="s">
        <v>2904</v>
      </c>
      <c r="R34" s="118"/>
      <c r="S34" s="118" t="s">
        <v>3007</v>
      </c>
      <c r="T34" s="118"/>
      <c r="U34" s="118" t="s">
        <v>3240</v>
      </c>
      <c r="V34" s="118"/>
      <c r="W34" s="118" t="s">
        <v>3351</v>
      </c>
      <c r="X34" s="118"/>
      <c r="Y34" s="400" t="s">
        <v>3511</v>
      </c>
      <c r="Z34" s="400"/>
      <c r="AA34" s="400" t="s">
        <v>3720</v>
      </c>
      <c r="AB34" s="400"/>
      <c r="AC34" s="400" t="s">
        <v>3908</v>
      </c>
      <c r="AD34" s="400"/>
      <c r="AE34" s="400" t="s">
        <v>4130</v>
      </c>
      <c r="AF34" s="400"/>
      <c r="AG34" s="400" t="s">
        <v>4331</v>
      </c>
      <c r="AH34" s="400"/>
      <c r="AI34" s="400" t="s">
        <v>4509</v>
      </c>
      <c r="AJ34" s="119"/>
      <c r="AK34" s="119"/>
    </row>
    <row r="35" spans="2:37">
      <c r="B35" s="118">
        <f t="shared" ref="B35:B53" si="12">B34+1</f>
        <v>4</v>
      </c>
      <c r="C35" s="118" t="s">
        <v>1875</v>
      </c>
      <c r="D35" s="118"/>
      <c r="E35" s="400" t="s">
        <v>2022</v>
      </c>
      <c r="F35" s="400"/>
      <c r="G35" s="400" t="s">
        <v>2137</v>
      </c>
      <c r="H35" s="400"/>
      <c r="I35" s="400" t="s">
        <v>2284</v>
      </c>
      <c r="J35" s="118"/>
      <c r="K35" s="118" t="s">
        <v>2495</v>
      </c>
      <c r="L35" s="118"/>
      <c r="M35" s="118" t="s">
        <v>2651</v>
      </c>
      <c r="N35" s="118"/>
      <c r="O35" s="118" t="s">
        <v>2761</v>
      </c>
      <c r="P35" s="118"/>
      <c r="Q35" s="118" t="s">
        <v>2926</v>
      </c>
      <c r="R35" s="118"/>
      <c r="S35" s="118" t="s">
        <v>3037</v>
      </c>
      <c r="T35" s="118"/>
      <c r="U35" s="118" t="s">
        <v>3243</v>
      </c>
      <c r="V35" s="118"/>
      <c r="W35" s="118" t="s">
        <v>3360</v>
      </c>
      <c r="X35" s="118"/>
      <c r="Y35" s="400" t="s">
        <v>3574</v>
      </c>
      <c r="Z35" s="400"/>
      <c r="AA35" s="400" t="s">
        <v>3725</v>
      </c>
      <c r="AB35" s="400"/>
      <c r="AC35" s="400" t="s">
        <v>3914</v>
      </c>
      <c r="AD35" s="400"/>
      <c r="AE35" s="400" t="s">
        <v>4175</v>
      </c>
      <c r="AF35" s="400"/>
      <c r="AG35" s="400" t="s">
        <v>4335</v>
      </c>
      <c r="AH35" s="400"/>
      <c r="AI35" s="400" t="s">
        <v>4534</v>
      </c>
      <c r="AJ35" s="119"/>
      <c r="AK35" s="119"/>
    </row>
    <row r="36" spans="2:37">
      <c r="B36" s="118">
        <f t="shared" si="12"/>
        <v>5</v>
      </c>
      <c r="C36" s="118" t="s">
        <v>1882</v>
      </c>
      <c r="D36" s="118"/>
      <c r="E36" s="400" t="s">
        <v>2036</v>
      </c>
      <c r="F36" s="400"/>
      <c r="G36" s="400" t="s">
        <v>2140</v>
      </c>
      <c r="H36" s="400"/>
      <c r="I36" s="400" t="s">
        <v>2294</v>
      </c>
      <c r="J36" s="118"/>
      <c r="K36" s="118" t="s">
        <v>2500</v>
      </c>
      <c r="L36" s="118"/>
      <c r="M36" s="118" t="s">
        <v>2657</v>
      </c>
      <c r="N36" s="118"/>
      <c r="O36" s="118" t="s">
        <v>2778</v>
      </c>
      <c r="P36" s="118"/>
      <c r="Q36" s="118" t="s">
        <v>2931</v>
      </c>
      <c r="R36" s="118"/>
      <c r="S36" s="118" t="s">
        <v>3062</v>
      </c>
      <c r="T36" s="118"/>
      <c r="U36" s="118" t="s">
        <v>3264</v>
      </c>
      <c r="V36" s="118"/>
      <c r="W36" s="118" t="s">
        <v>3372</v>
      </c>
      <c r="X36" s="118"/>
      <c r="Y36" s="400" t="s">
        <v>3583</v>
      </c>
      <c r="Z36" s="400"/>
      <c r="AA36" s="400" t="s">
        <v>3730</v>
      </c>
      <c r="AB36" s="400"/>
      <c r="AC36" s="400" t="s">
        <v>3919</v>
      </c>
      <c r="AD36" s="400"/>
      <c r="AE36" s="400" t="s">
        <v>4225</v>
      </c>
      <c r="AF36" s="400"/>
      <c r="AG36" s="400" t="s">
        <v>4357</v>
      </c>
      <c r="AH36" s="400"/>
      <c r="AI36" s="400" t="s">
        <v>4573</v>
      </c>
      <c r="AJ36" s="119"/>
      <c r="AK36" s="119"/>
    </row>
    <row r="37" spans="2:37">
      <c r="B37" s="118">
        <f t="shared" si="12"/>
        <v>6</v>
      </c>
      <c r="C37" s="118" t="s">
        <v>1887</v>
      </c>
      <c r="D37" s="118"/>
      <c r="E37" s="400" t="s">
        <v>2059</v>
      </c>
      <c r="F37" s="400"/>
      <c r="G37" s="400" t="s">
        <v>2146</v>
      </c>
      <c r="H37" s="400"/>
      <c r="I37" s="400" t="s">
        <v>2338</v>
      </c>
      <c r="J37" s="118"/>
      <c r="K37" s="118" t="s">
        <v>2505</v>
      </c>
      <c r="L37" s="118"/>
      <c r="M37" s="400" t="s">
        <v>2660</v>
      </c>
      <c r="N37" s="400"/>
      <c r="O37" s="400" t="s">
        <v>2793</v>
      </c>
      <c r="P37" s="400"/>
      <c r="Q37" s="400" t="s">
        <v>2935</v>
      </c>
      <c r="R37" s="400"/>
      <c r="S37" s="400" t="s">
        <v>3084</v>
      </c>
      <c r="T37" s="118"/>
      <c r="U37" s="118" t="s">
        <v>3274</v>
      </c>
      <c r="V37" s="118"/>
      <c r="W37" s="118" t="s">
        <v>3443</v>
      </c>
      <c r="X37" s="118"/>
      <c r="Y37" s="400" t="s">
        <v>3618</v>
      </c>
      <c r="Z37" s="400"/>
      <c r="AA37" s="400" t="s">
        <v>3776</v>
      </c>
      <c r="AB37" s="400"/>
      <c r="AC37" s="400" t="s">
        <v>3942</v>
      </c>
      <c r="AD37" s="400"/>
      <c r="AE37" s="400" t="s">
        <v>4274</v>
      </c>
      <c r="AF37" s="400"/>
      <c r="AG37" s="400" t="s">
        <v>4369</v>
      </c>
      <c r="AH37" s="400"/>
      <c r="AI37" s="400" t="s">
        <v>4576</v>
      </c>
      <c r="AJ37" s="119"/>
      <c r="AK37" s="119"/>
    </row>
    <row r="38" spans="2:37">
      <c r="B38" s="118">
        <f t="shared" si="12"/>
        <v>7</v>
      </c>
      <c r="C38" s="118" t="s">
        <v>1893</v>
      </c>
      <c r="D38" s="118"/>
      <c r="E38" s="400" t="s">
        <v>2076</v>
      </c>
      <c r="F38" s="400"/>
      <c r="G38" s="400" t="s">
        <v>2174</v>
      </c>
      <c r="H38" s="400"/>
      <c r="I38" s="400" t="s">
        <v>2353</v>
      </c>
      <c r="J38" s="118"/>
      <c r="K38" s="118" t="s">
        <v>2510</v>
      </c>
      <c r="L38" s="118"/>
      <c r="M38" s="400" t="s">
        <v>2666</v>
      </c>
      <c r="N38" s="400"/>
      <c r="O38" s="400" t="s">
        <v>2811</v>
      </c>
      <c r="P38" s="400"/>
      <c r="Q38" s="400" t="s">
        <v>2941</v>
      </c>
      <c r="R38" s="400"/>
      <c r="S38" s="400" t="s">
        <v>3102</v>
      </c>
      <c r="T38" s="118"/>
      <c r="U38" s="118" t="s">
        <v>3302</v>
      </c>
      <c r="V38" s="118"/>
      <c r="W38" s="118" t="s">
        <v>3448</v>
      </c>
      <c r="X38" s="118"/>
      <c r="Y38" s="400" t="s">
        <v>3630</v>
      </c>
      <c r="Z38" s="400"/>
      <c r="AA38" s="400" t="s">
        <v>3781</v>
      </c>
      <c r="AB38" s="400"/>
      <c r="AC38" s="400" t="s">
        <v>3947</v>
      </c>
      <c r="AD38" s="400"/>
      <c r="AE38" s="400" t="s">
        <v>4292</v>
      </c>
      <c r="AF38" s="400"/>
      <c r="AG38" s="400" t="s">
        <v>4383</v>
      </c>
      <c r="AH38" s="400"/>
      <c r="AI38" s="400" t="s">
        <v>4599</v>
      </c>
      <c r="AJ38" s="119"/>
      <c r="AK38" s="119"/>
    </row>
    <row r="39" spans="2:37">
      <c r="B39" s="118">
        <f t="shared" si="12"/>
        <v>8</v>
      </c>
      <c r="C39" s="118" t="s">
        <v>1900</v>
      </c>
      <c r="D39" s="118"/>
      <c r="E39" s="400" t="s">
        <v>2080</v>
      </c>
      <c r="F39" s="400"/>
      <c r="G39" s="400" t="s">
        <v>2188</v>
      </c>
      <c r="H39" s="400"/>
      <c r="I39" s="400" t="s">
        <v>2382</v>
      </c>
      <c r="J39" s="118"/>
      <c r="K39" s="254" t="s">
        <v>2515</v>
      </c>
      <c r="L39" s="118"/>
      <c r="M39" s="400" t="s">
        <v>2671</v>
      </c>
      <c r="N39" s="400"/>
      <c r="O39" s="400" t="s">
        <v>2816</v>
      </c>
      <c r="P39" s="400"/>
      <c r="Q39" s="400" t="s">
        <v>2944</v>
      </c>
      <c r="R39" s="400"/>
      <c r="S39" s="400" t="s">
        <v>3174</v>
      </c>
      <c r="T39" s="118"/>
      <c r="U39" s="118" t="s">
        <v>3307</v>
      </c>
      <c r="V39" s="118"/>
      <c r="W39" s="118" t="s">
        <v>3453</v>
      </c>
      <c r="X39" s="118"/>
      <c r="Y39" s="400" t="s">
        <v>3643</v>
      </c>
      <c r="Z39" s="400"/>
      <c r="AA39" s="400" t="s">
        <v>3785</v>
      </c>
      <c r="AB39" s="400"/>
      <c r="AC39" s="400" t="s">
        <v>3952</v>
      </c>
      <c r="AD39" s="400"/>
      <c r="AE39" s="400" t="s">
        <v>4296</v>
      </c>
      <c r="AF39" s="400"/>
      <c r="AG39" s="400" t="s">
        <v>4388</v>
      </c>
      <c r="AH39" s="400"/>
      <c r="AI39" s="400" t="s">
        <v>4603</v>
      </c>
      <c r="AJ39" s="119"/>
      <c r="AK39" s="119"/>
    </row>
    <row r="40" spans="2:37">
      <c r="B40" s="118">
        <f t="shared" si="12"/>
        <v>9</v>
      </c>
      <c r="C40" s="118" t="s">
        <v>1904</v>
      </c>
      <c r="D40" s="118"/>
      <c r="E40" s="400" t="s">
        <v>2085</v>
      </c>
      <c r="F40" s="400"/>
      <c r="G40" s="400" t="s">
        <v>2193</v>
      </c>
      <c r="H40" s="400"/>
      <c r="I40" s="400"/>
      <c r="J40" s="118"/>
      <c r="K40" s="118" t="s">
        <v>2533</v>
      </c>
      <c r="L40" s="118"/>
      <c r="M40" s="400" t="s">
        <v>2677</v>
      </c>
      <c r="N40" s="400"/>
      <c r="O40" s="400" t="s">
        <v>2826</v>
      </c>
      <c r="P40" s="400"/>
      <c r="Q40" s="400" t="s">
        <v>2950</v>
      </c>
      <c r="R40" s="400"/>
      <c r="S40" s="400" t="s">
        <v>3216</v>
      </c>
      <c r="T40" s="118"/>
      <c r="U40" s="118" t="s">
        <v>3311</v>
      </c>
      <c r="V40" s="118"/>
      <c r="W40" s="118" t="s">
        <v>3456</v>
      </c>
      <c r="X40" s="118"/>
      <c r="Y40" s="400" t="s">
        <v>3664</v>
      </c>
      <c r="Z40" s="400"/>
      <c r="AA40" s="400" t="s">
        <v>3791</v>
      </c>
      <c r="AB40" s="400"/>
      <c r="AC40" s="400" t="s">
        <v>3959</v>
      </c>
      <c r="AD40" s="400"/>
      <c r="AE40" s="400" t="s">
        <v>4305</v>
      </c>
      <c r="AF40" s="400"/>
      <c r="AG40" s="400" t="s">
        <v>4393</v>
      </c>
      <c r="AH40" s="400"/>
      <c r="AI40" s="400" t="s">
        <v>4607</v>
      </c>
      <c r="AJ40" s="119"/>
      <c r="AK40" s="119"/>
    </row>
    <row r="41" spans="2:37">
      <c r="B41" s="118">
        <f t="shared" si="12"/>
        <v>10</v>
      </c>
      <c r="C41" s="118" t="s">
        <v>1909</v>
      </c>
      <c r="D41" s="118"/>
      <c r="E41" s="400" t="s">
        <v>2102</v>
      </c>
      <c r="F41" s="400"/>
      <c r="G41" s="400" t="s">
        <v>2198</v>
      </c>
      <c r="H41" s="400"/>
      <c r="I41" s="400"/>
      <c r="J41" s="118"/>
      <c r="K41" s="118" t="s">
        <v>2542</v>
      </c>
      <c r="L41" s="118"/>
      <c r="M41" s="400" t="s">
        <v>2727</v>
      </c>
      <c r="N41" s="400"/>
      <c r="O41" s="400"/>
      <c r="P41" s="400"/>
      <c r="Q41" s="400" t="s">
        <v>2955</v>
      </c>
      <c r="R41" s="400"/>
      <c r="S41" s="400" t="s">
        <v>3220</v>
      </c>
      <c r="T41" s="118"/>
      <c r="U41" s="118" t="s">
        <v>3320</v>
      </c>
      <c r="V41" s="118"/>
      <c r="W41" s="118" t="s">
        <v>3461</v>
      </c>
      <c r="X41" s="118"/>
      <c r="Y41" s="400" t="s">
        <v>3668</v>
      </c>
      <c r="Z41" s="400"/>
      <c r="AA41" s="400" t="s">
        <v>3794</v>
      </c>
      <c r="AB41" s="400"/>
      <c r="AC41" s="400" t="s">
        <v>3965</v>
      </c>
      <c r="AD41" s="400"/>
      <c r="AE41" s="400" t="s">
        <v>4310</v>
      </c>
      <c r="AF41" s="400"/>
      <c r="AG41" s="400" t="s">
        <v>4440</v>
      </c>
      <c r="AH41" s="400"/>
      <c r="AI41" s="400" t="s">
        <v>4610</v>
      </c>
      <c r="AJ41" s="119"/>
      <c r="AK41" s="119"/>
    </row>
    <row r="42" spans="2:37">
      <c r="B42" s="118">
        <f t="shared" si="12"/>
        <v>11</v>
      </c>
      <c r="C42" s="118"/>
      <c r="D42" s="118"/>
      <c r="E42" s="400" t="s">
        <v>2105</v>
      </c>
      <c r="F42" s="400"/>
      <c r="G42" s="400" t="s">
        <v>2204</v>
      </c>
      <c r="H42" s="400"/>
      <c r="I42" s="400"/>
      <c r="J42" s="118"/>
      <c r="K42" s="254" t="s">
        <v>2548</v>
      </c>
      <c r="L42" s="118"/>
      <c r="M42" s="400" t="s">
        <v>2730</v>
      </c>
      <c r="N42" s="400"/>
      <c r="O42" s="400"/>
      <c r="P42" s="400"/>
      <c r="Q42" s="400" t="s">
        <v>2963</v>
      </c>
      <c r="R42" s="400"/>
      <c r="S42" s="400"/>
      <c r="T42" s="118"/>
      <c r="U42" s="118"/>
      <c r="V42" s="118"/>
      <c r="W42" s="118" t="s">
        <v>3465</v>
      </c>
      <c r="X42" s="118"/>
      <c r="Y42" s="400" t="s">
        <v>3672</v>
      </c>
      <c r="Z42" s="400"/>
      <c r="AA42" s="400" t="s">
        <v>3800</v>
      </c>
      <c r="AB42" s="400"/>
      <c r="AC42" s="400" t="s">
        <v>3977</v>
      </c>
      <c r="AD42" s="400"/>
      <c r="AE42" s="400" t="s">
        <v>4314</v>
      </c>
      <c r="AF42" s="400"/>
      <c r="AG42" s="400" t="s">
        <v>4452</v>
      </c>
      <c r="AH42" s="400"/>
      <c r="AI42" s="400"/>
      <c r="AJ42" s="119"/>
      <c r="AK42" s="119"/>
    </row>
    <row r="43" spans="2:37">
      <c r="B43" s="118">
        <f t="shared" si="12"/>
        <v>12</v>
      </c>
      <c r="C43" s="118"/>
      <c r="D43" s="118"/>
      <c r="E43" s="400"/>
      <c r="F43" s="400"/>
      <c r="G43" s="400" t="s">
        <v>2210</v>
      </c>
      <c r="H43" s="400"/>
      <c r="I43" s="400"/>
      <c r="J43" s="118"/>
      <c r="K43" s="118" t="s">
        <v>2577</v>
      </c>
      <c r="L43" s="118"/>
      <c r="M43" s="400"/>
      <c r="N43" s="400"/>
      <c r="O43" s="400"/>
      <c r="P43" s="400"/>
      <c r="Q43" s="400" t="s">
        <v>2978</v>
      </c>
      <c r="R43" s="400"/>
      <c r="S43" s="400"/>
      <c r="T43" s="118"/>
      <c r="U43" s="118"/>
      <c r="V43" s="118"/>
      <c r="W43" s="118" t="s">
        <v>3469</v>
      </c>
      <c r="X43" s="118"/>
      <c r="Y43" s="400"/>
      <c r="Z43" s="400"/>
      <c r="AA43" s="400" t="s">
        <v>3844</v>
      </c>
      <c r="AB43" s="400"/>
      <c r="AC43" s="400" t="s">
        <v>3981</v>
      </c>
      <c r="AD43" s="400"/>
      <c r="AE43" s="400" t="s">
        <v>4318</v>
      </c>
      <c r="AF43" s="400"/>
      <c r="AG43" s="400" t="s">
        <v>4456</v>
      </c>
      <c r="AH43" s="400"/>
      <c r="AI43" s="400"/>
      <c r="AJ43" s="119"/>
      <c r="AK43" s="119"/>
    </row>
    <row r="44" spans="2:37">
      <c r="B44" s="118">
        <f t="shared" si="12"/>
        <v>13</v>
      </c>
      <c r="C44" s="118"/>
      <c r="D44" s="118"/>
      <c r="E44" s="400"/>
      <c r="F44" s="400"/>
      <c r="G44" s="400" t="s">
        <v>2215</v>
      </c>
      <c r="H44" s="400"/>
      <c r="I44" s="400"/>
      <c r="J44" s="118"/>
      <c r="K44" s="400" t="s">
        <v>2582</v>
      </c>
      <c r="L44" s="400"/>
      <c r="M44" s="400"/>
      <c r="N44" s="400"/>
      <c r="O44" s="400"/>
      <c r="P44" s="400"/>
      <c r="Q44" s="400"/>
      <c r="R44" s="118"/>
      <c r="S44" s="118"/>
      <c r="T44" s="118"/>
      <c r="U44" s="118"/>
      <c r="V44" s="118"/>
      <c r="W44" s="118" t="s">
        <v>3476</v>
      </c>
      <c r="X44" s="118"/>
      <c r="Y44" s="400"/>
      <c r="Z44" s="400"/>
      <c r="AA44" s="400" t="s">
        <v>3867</v>
      </c>
      <c r="AB44" s="400"/>
      <c r="AC44" s="400" t="s">
        <v>4030</v>
      </c>
      <c r="AD44" s="400"/>
      <c r="AE44" s="400"/>
      <c r="AF44" s="400"/>
      <c r="AG44" s="400" t="s">
        <v>4490</v>
      </c>
      <c r="AH44" s="400"/>
      <c r="AI44" s="400"/>
      <c r="AJ44" s="119"/>
      <c r="AK44" s="119"/>
    </row>
    <row r="45" spans="2:37">
      <c r="B45" s="118">
        <f t="shared" si="12"/>
        <v>14</v>
      </c>
      <c r="C45" s="118"/>
      <c r="D45" s="118"/>
      <c r="E45" s="400"/>
      <c r="F45" s="400"/>
      <c r="G45" s="400" t="s">
        <v>2221</v>
      </c>
      <c r="H45" s="400"/>
      <c r="I45" s="400"/>
      <c r="J45" s="118"/>
      <c r="K45" s="400" t="s">
        <v>2586</v>
      </c>
      <c r="L45" s="400"/>
      <c r="M45" s="400"/>
      <c r="N45" s="400"/>
      <c r="O45" s="400"/>
      <c r="P45" s="400"/>
      <c r="Q45" s="400"/>
      <c r="R45" s="118"/>
      <c r="S45" s="118"/>
      <c r="T45" s="118"/>
      <c r="U45" s="118"/>
      <c r="V45" s="118"/>
      <c r="W45" s="118" t="s">
        <v>3481</v>
      </c>
      <c r="X45" s="118"/>
      <c r="Y45" s="400"/>
      <c r="Z45" s="400"/>
      <c r="AA45" s="400" t="s">
        <v>3882</v>
      </c>
      <c r="AB45" s="400"/>
      <c r="AC45" s="400" t="s">
        <v>4036</v>
      </c>
      <c r="AD45" s="400"/>
      <c r="AE45" s="400"/>
      <c r="AF45" s="400"/>
      <c r="AG45" s="400" t="s">
        <v>4496</v>
      </c>
      <c r="AH45" s="400"/>
      <c r="AI45" s="400"/>
      <c r="AJ45" s="119"/>
      <c r="AK45" s="119"/>
    </row>
    <row r="46" spans="2:37">
      <c r="B46" s="118">
        <f t="shared" si="12"/>
        <v>15</v>
      </c>
      <c r="C46" s="118"/>
      <c r="D46" s="118"/>
      <c r="E46" s="400"/>
      <c r="F46" s="400"/>
      <c r="G46" s="400" t="s">
        <v>2230</v>
      </c>
      <c r="H46" s="400"/>
      <c r="I46" s="400"/>
      <c r="J46" s="118"/>
      <c r="K46" s="400" t="s">
        <v>2596</v>
      </c>
      <c r="L46" s="400"/>
      <c r="M46" s="400"/>
      <c r="N46" s="400"/>
      <c r="O46" s="400"/>
      <c r="P46" s="400"/>
      <c r="Q46" s="400"/>
      <c r="R46" s="118"/>
      <c r="S46" s="118"/>
      <c r="T46" s="118"/>
      <c r="U46" s="118"/>
      <c r="V46" s="118"/>
      <c r="W46" s="118" t="s">
        <v>3486</v>
      </c>
      <c r="X46" s="118"/>
      <c r="Y46" s="400"/>
      <c r="Z46" s="400"/>
      <c r="AA46" s="400" t="s">
        <v>3885</v>
      </c>
      <c r="AB46" s="400"/>
      <c r="AC46" s="400" t="s">
        <v>4039</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4666</v>
      </c>
      <c r="AB47" s="400"/>
      <c r="AC47" s="400" t="s">
        <v>4044</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4049</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1046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4806</v>
      </c>
      <c r="C56" s="125"/>
      <c r="D56" s="125"/>
      <c r="E56" s="125"/>
      <c r="F56" s="125"/>
      <c r="G56" s="125"/>
      <c r="H56" s="125"/>
      <c r="I56" s="125"/>
      <c r="J56" s="125"/>
      <c r="K56" s="125"/>
      <c r="L56" s="125"/>
      <c r="M56" s="254" t="s">
        <v>4804</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4805</v>
      </c>
      <c r="C58" s="383" t="s">
        <v>1018</v>
      </c>
      <c r="D58" s="383"/>
      <c r="E58" s="383" t="s">
        <v>971</v>
      </c>
      <c r="F58" s="383"/>
      <c r="G58" s="383" t="s">
        <v>1022</v>
      </c>
      <c r="H58" s="383"/>
      <c r="I58" s="383" t="s">
        <v>969</v>
      </c>
      <c r="J58" s="383"/>
      <c r="K58" s="383" t="s">
        <v>989</v>
      </c>
      <c r="L58" s="383"/>
      <c r="M58" s="383" t="s">
        <v>1026</v>
      </c>
      <c r="N58" s="383"/>
      <c r="O58" s="383" t="s">
        <v>1029</v>
      </c>
      <c r="P58" s="383"/>
      <c r="Q58" s="383" t="s">
        <v>1033</v>
      </c>
      <c r="R58" s="383"/>
      <c r="S58" s="383" t="s">
        <v>996</v>
      </c>
      <c r="T58" s="383"/>
      <c r="U58" s="383" t="s">
        <v>1036</v>
      </c>
      <c r="V58" s="383"/>
      <c r="W58" s="383" t="s">
        <v>993</v>
      </c>
      <c r="X58" s="383"/>
      <c r="Y58" s="383" t="s">
        <v>999</v>
      </c>
      <c r="Z58" s="383"/>
      <c r="AA58" s="383" t="s">
        <v>1003</v>
      </c>
      <c r="AB58" s="383"/>
      <c r="AC58" s="383" t="s">
        <v>1008</v>
      </c>
      <c r="AD58" s="383"/>
      <c r="AE58" s="383" t="s">
        <v>981</v>
      </c>
      <c r="AF58" s="383"/>
      <c r="AG58" s="383" t="s">
        <v>1012</v>
      </c>
      <c r="AH58" s="383"/>
      <c r="AI58" s="383" t="s">
        <v>1015</v>
      </c>
      <c r="AJ58" s="124"/>
      <c r="AK58" s="124"/>
    </row>
    <row r="59" spans="2:37">
      <c r="B59" s="125">
        <v>2</v>
      </c>
      <c r="C59" s="384"/>
      <c r="D59" s="384"/>
      <c r="E59" s="384" t="s">
        <v>2007</v>
      </c>
      <c r="F59" s="384"/>
      <c r="G59" s="384"/>
      <c r="H59" s="384"/>
      <c r="I59" s="384" t="s">
        <v>2288</v>
      </c>
      <c r="J59" s="384"/>
      <c r="K59" s="384" t="s">
        <v>2520</v>
      </c>
      <c r="L59" s="384"/>
      <c r="M59" s="384"/>
      <c r="N59" s="384"/>
      <c r="O59" s="384"/>
      <c r="P59" s="384"/>
      <c r="Q59" s="384"/>
      <c r="R59" s="384"/>
      <c r="S59" s="384" t="s">
        <v>3012</v>
      </c>
      <c r="T59" s="384"/>
      <c r="U59" s="384"/>
      <c r="V59" s="384"/>
      <c r="W59" s="384" t="s">
        <v>3367</v>
      </c>
      <c r="X59" s="384"/>
      <c r="Y59" s="384" t="s">
        <v>3529</v>
      </c>
      <c r="Z59" s="384"/>
      <c r="AA59" s="386" t="s">
        <v>3756</v>
      </c>
      <c r="AB59" s="384"/>
      <c r="AC59" s="384" t="s">
        <v>3986</v>
      </c>
      <c r="AD59" s="384"/>
      <c r="AE59" s="386" t="s">
        <v>4152</v>
      </c>
      <c r="AF59" s="384"/>
      <c r="AG59" s="386" t="s">
        <v>4406</v>
      </c>
      <c r="AH59" s="384"/>
      <c r="AI59" s="384" t="s">
        <v>4518</v>
      </c>
      <c r="AJ59" s="124"/>
      <c r="AK59" s="124"/>
    </row>
    <row r="60" spans="2:37">
      <c r="B60" s="125">
        <f>B59+1</f>
        <v>3</v>
      </c>
      <c r="C60" s="384"/>
      <c r="D60" s="384"/>
      <c r="E60" s="384" t="s">
        <v>2016</v>
      </c>
      <c r="F60" s="384"/>
      <c r="G60" s="384"/>
      <c r="H60" s="384"/>
      <c r="I60" s="384" t="s">
        <v>2299</v>
      </c>
      <c r="J60" s="384"/>
      <c r="K60" s="384" t="s">
        <v>2524</v>
      </c>
      <c r="L60" s="384"/>
      <c r="M60" s="384"/>
      <c r="N60" s="384"/>
      <c r="O60" s="384"/>
      <c r="P60" s="384"/>
      <c r="Q60" s="384"/>
      <c r="R60" s="384"/>
      <c r="S60" s="384" t="s">
        <v>3019</v>
      </c>
      <c r="T60" s="384"/>
      <c r="U60" s="384"/>
      <c r="V60" s="384"/>
      <c r="W60" s="384" t="s">
        <v>3376</v>
      </c>
      <c r="X60" s="384"/>
      <c r="Y60" s="384" t="s">
        <v>3537</v>
      </c>
      <c r="Z60" s="384"/>
      <c r="AA60" s="386" t="s">
        <v>3760</v>
      </c>
      <c r="AB60" s="384"/>
      <c r="AC60" s="384" t="s">
        <v>3990</v>
      </c>
      <c r="AD60" s="384"/>
      <c r="AE60" s="386" t="s">
        <v>4157</v>
      </c>
      <c r="AF60" s="384"/>
      <c r="AG60" s="384" t="s">
        <v>4409</v>
      </c>
      <c r="AH60" s="384"/>
      <c r="AI60" s="388" t="s">
        <v>4526</v>
      </c>
      <c r="AJ60" s="124"/>
      <c r="AK60" s="124"/>
    </row>
    <row r="61" spans="2:37">
      <c r="B61" s="125">
        <f t="shared" ref="B61:B72" si="13">B60+1</f>
        <v>4</v>
      </c>
      <c r="C61" s="384"/>
      <c r="D61" s="384"/>
      <c r="E61" s="384" t="s">
        <v>2055</v>
      </c>
      <c r="F61" s="384"/>
      <c r="G61" s="384"/>
      <c r="H61" s="384"/>
      <c r="I61" s="384" t="s">
        <v>2324</v>
      </c>
      <c r="J61" s="384"/>
      <c r="K61" s="384" t="s">
        <v>2528</v>
      </c>
      <c r="L61" s="384"/>
      <c r="M61" s="384"/>
      <c r="N61" s="384"/>
      <c r="O61" s="384"/>
      <c r="P61" s="384"/>
      <c r="Q61" s="384"/>
      <c r="R61" s="384"/>
      <c r="S61" s="384" t="s">
        <v>3025</v>
      </c>
      <c r="T61" s="384"/>
      <c r="U61" s="384"/>
      <c r="V61" s="384"/>
      <c r="W61" s="384" t="s">
        <v>3379</v>
      </c>
      <c r="X61" s="384"/>
      <c r="Y61" s="384" t="s">
        <v>3540</v>
      </c>
      <c r="Z61" s="384"/>
      <c r="AA61" s="386" t="s">
        <v>3769</v>
      </c>
      <c r="AB61" s="384"/>
      <c r="AC61" s="264" t="s">
        <v>3995</v>
      </c>
      <c r="AD61" s="384"/>
      <c r="AE61" s="386" t="s">
        <v>4161</v>
      </c>
      <c r="AF61" s="384"/>
      <c r="AG61" s="384" t="s">
        <v>4413</v>
      </c>
      <c r="AH61" s="384"/>
      <c r="AI61" s="384" t="s">
        <v>4543</v>
      </c>
      <c r="AJ61" s="124"/>
      <c r="AK61" s="124"/>
    </row>
    <row r="62" spans="2:37">
      <c r="B62" s="125">
        <f t="shared" si="13"/>
        <v>5</v>
      </c>
      <c r="C62" s="384"/>
      <c r="D62" s="384"/>
      <c r="E62" s="384" t="s">
        <v>2088</v>
      </c>
      <c r="F62" s="384"/>
      <c r="G62" s="384"/>
      <c r="H62" s="384"/>
      <c r="I62" s="384"/>
      <c r="J62" s="384"/>
      <c r="K62" s="384" t="s">
        <v>2537</v>
      </c>
      <c r="L62" s="384"/>
      <c r="M62" s="384"/>
      <c r="N62" s="384"/>
      <c r="O62" s="384"/>
      <c r="P62" s="384"/>
      <c r="Q62" s="384"/>
      <c r="R62" s="384"/>
      <c r="S62" s="384" t="s">
        <v>3031</v>
      </c>
      <c r="T62" s="384"/>
      <c r="U62" s="384"/>
      <c r="V62" s="384"/>
      <c r="W62" s="384" t="s">
        <v>3407</v>
      </c>
      <c r="X62" s="384"/>
      <c r="Y62" s="384" t="s">
        <v>3549</v>
      </c>
      <c r="Z62" s="384"/>
      <c r="AA62" s="386" t="s">
        <v>3814</v>
      </c>
      <c r="AB62" s="384"/>
      <c r="AC62" s="384" t="s">
        <v>4000</v>
      </c>
      <c r="AD62" s="384"/>
      <c r="AE62" s="386" t="s">
        <v>4190</v>
      </c>
      <c r="AF62" s="384"/>
      <c r="AG62" s="384" t="s">
        <v>4460</v>
      </c>
      <c r="AH62" s="384"/>
      <c r="AI62" s="384" t="s">
        <v>4629</v>
      </c>
      <c r="AJ62" s="124"/>
      <c r="AK62" s="124"/>
    </row>
    <row r="63" spans="2:37">
      <c r="B63" s="125">
        <f t="shared" si="13"/>
        <v>6</v>
      </c>
      <c r="C63" s="384"/>
      <c r="D63" s="384"/>
      <c r="E63" s="384" t="s">
        <v>4658</v>
      </c>
      <c r="F63" s="384"/>
      <c r="G63" s="384"/>
      <c r="H63" s="384"/>
      <c r="I63" s="384"/>
      <c r="J63" s="384"/>
      <c r="K63" s="384" t="s">
        <v>2591</v>
      </c>
      <c r="L63" s="384"/>
      <c r="M63" s="384"/>
      <c r="N63" s="384"/>
      <c r="O63" s="384"/>
      <c r="P63" s="384"/>
      <c r="Q63" s="384"/>
      <c r="R63" s="384"/>
      <c r="S63" s="384" t="s">
        <v>3042</v>
      </c>
      <c r="T63" s="384"/>
      <c r="U63" s="384"/>
      <c r="V63" s="384"/>
      <c r="W63" s="384" t="s">
        <v>3411</v>
      </c>
      <c r="X63" s="384"/>
      <c r="Y63" s="384" t="s">
        <v>3558</v>
      </c>
      <c r="Z63" s="384"/>
      <c r="AA63" s="386" t="s">
        <v>3818</v>
      </c>
      <c r="AB63" s="384"/>
      <c r="AC63" s="384" t="s">
        <v>4005</v>
      </c>
      <c r="AD63" s="384"/>
      <c r="AE63" s="386" t="s">
        <v>4198</v>
      </c>
      <c r="AF63" s="384"/>
      <c r="AG63" s="384" t="s">
        <v>4463</v>
      </c>
      <c r="AH63" s="384"/>
      <c r="AI63" s="384" t="s">
        <v>4632</v>
      </c>
      <c r="AJ63" s="124"/>
      <c r="AK63" s="124"/>
    </row>
    <row r="64" spans="2:37">
      <c r="B64" s="125">
        <f t="shared" si="13"/>
        <v>7</v>
      </c>
      <c r="C64" s="384"/>
      <c r="D64" s="384"/>
      <c r="E64" s="384"/>
      <c r="F64" s="384"/>
      <c r="G64" s="384"/>
      <c r="H64" s="384"/>
      <c r="I64" s="384"/>
      <c r="J64" s="384"/>
      <c r="K64" s="384" t="s">
        <v>2605</v>
      </c>
      <c r="L64" s="384"/>
      <c r="M64" s="384"/>
      <c r="N64" s="384"/>
      <c r="O64" s="384"/>
      <c r="P64" s="384"/>
      <c r="Q64" s="384"/>
      <c r="R64" s="384"/>
      <c r="S64" s="384" t="s">
        <v>3047</v>
      </c>
      <c r="T64" s="384"/>
      <c r="U64" s="384"/>
      <c r="V64" s="384"/>
      <c r="W64" s="384" t="s">
        <v>3414</v>
      </c>
      <c r="X64" s="384"/>
      <c r="Y64" s="384" t="s">
        <v>3570</v>
      </c>
      <c r="Z64" s="384"/>
      <c r="AA64" s="386" t="s">
        <v>3822</v>
      </c>
      <c r="AB64" s="384"/>
      <c r="AC64" s="384" t="s">
        <v>4073</v>
      </c>
      <c r="AD64" s="384"/>
      <c r="AE64" s="386" t="s">
        <v>4245</v>
      </c>
      <c r="AF64" s="384"/>
      <c r="AG64" s="384" t="s">
        <v>4468</v>
      </c>
      <c r="AH64" s="384"/>
      <c r="AI64" s="384" t="s">
        <v>4635</v>
      </c>
      <c r="AJ64" s="124"/>
      <c r="AK64" s="124"/>
    </row>
    <row r="65" spans="2:37">
      <c r="B65" s="125">
        <f t="shared" si="13"/>
        <v>8</v>
      </c>
      <c r="C65" s="384"/>
      <c r="D65" s="384"/>
      <c r="E65" s="384"/>
      <c r="F65" s="384"/>
      <c r="G65" s="384"/>
      <c r="H65" s="384"/>
      <c r="I65" s="384"/>
      <c r="J65" s="384"/>
      <c r="K65" s="384" t="s">
        <v>2612</v>
      </c>
      <c r="L65" s="384"/>
      <c r="M65" s="384"/>
      <c r="N65" s="384"/>
      <c r="O65" s="384"/>
      <c r="P65" s="384"/>
      <c r="Q65" s="384"/>
      <c r="R65" s="384"/>
      <c r="S65" s="384" t="s">
        <v>3073</v>
      </c>
      <c r="T65" s="384"/>
      <c r="U65" s="384"/>
      <c r="V65" s="384"/>
      <c r="W65" s="384" t="s">
        <v>3418</v>
      </c>
      <c r="X65" s="384"/>
      <c r="Y65" s="384" t="s">
        <v>3588</v>
      </c>
      <c r="Z65" s="384"/>
      <c r="AA65" s="387" t="s">
        <v>3832</v>
      </c>
      <c r="AB65" s="384"/>
      <c r="AC65" s="384" t="s">
        <v>4084</v>
      </c>
      <c r="AD65" s="384"/>
      <c r="AE65" s="386" t="s">
        <v>4270</v>
      </c>
      <c r="AF65" s="384"/>
      <c r="AG65" s="384" t="s">
        <v>4473</v>
      </c>
      <c r="AH65" s="384"/>
      <c r="AI65" s="384" t="s">
        <v>4641</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3108</v>
      </c>
      <c r="T66" s="384"/>
      <c r="U66" s="384"/>
      <c r="V66" s="384"/>
      <c r="W66" s="384" t="s">
        <v>3423</v>
      </c>
      <c r="X66" s="384"/>
      <c r="Y66" s="384" t="s">
        <v>3634</v>
      </c>
      <c r="Z66" s="384"/>
      <c r="AA66" s="386" t="s">
        <v>3847</v>
      </c>
      <c r="AB66" s="384"/>
      <c r="AC66" s="264" t="s">
        <v>4089</v>
      </c>
      <c r="AD66" s="384"/>
      <c r="AE66" s="386" t="s">
        <v>4300</v>
      </c>
      <c r="AF66" s="384"/>
      <c r="AG66" s="384" t="s">
        <v>4477</v>
      </c>
      <c r="AH66" s="384"/>
      <c r="AI66" s="384" t="s">
        <v>4653</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3180</v>
      </c>
      <c r="T67" s="384"/>
      <c r="U67" s="384"/>
      <c r="V67" s="384"/>
      <c r="W67" s="1991" t="s">
        <v>4661</v>
      </c>
      <c r="X67" s="384"/>
      <c r="Y67" s="384" t="s">
        <v>3638</v>
      </c>
      <c r="Z67" s="384"/>
      <c r="AA67" s="386" t="s">
        <v>3852</v>
      </c>
      <c r="AB67" s="384"/>
      <c r="AC67" s="384" t="s">
        <v>4094</v>
      </c>
      <c r="AD67" s="384"/>
      <c r="AE67" s="384"/>
      <c r="AF67" s="384"/>
      <c r="AG67" s="384" t="s">
        <v>4481</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3200</v>
      </c>
      <c r="T68" s="384"/>
      <c r="U68" s="384"/>
      <c r="V68" s="384"/>
      <c r="W68" s="384"/>
      <c r="X68" s="384"/>
      <c r="Y68" s="384"/>
      <c r="Z68" s="384"/>
      <c r="AA68" s="386" t="s">
        <v>3857</v>
      </c>
      <c r="AB68" s="384"/>
      <c r="AC68" s="384" t="s">
        <v>4099</v>
      </c>
      <c r="AD68" s="384"/>
      <c r="AE68" s="384"/>
      <c r="AF68" s="384"/>
      <c r="AG68" s="384" t="s">
        <v>4485</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3895</v>
      </c>
      <c r="AB69" s="384"/>
      <c r="AC69" s="384"/>
      <c r="AD69" s="384"/>
      <c r="AE69" s="384"/>
      <c r="AF69" s="384"/>
      <c r="AG69" s="384" t="s">
        <v>4501</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1046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4807</v>
      </c>
      <c r="C76" s="131"/>
      <c r="D76" s="131"/>
      <c r="E76" s="131"/>
      <c r="F76" s="131"/>
      <c r="G76" s="131"/>
      <c r="H76" s="131"/>
      <c r="I76" s="131"/>
      <c r="J76" s="131"/>
      <c r="K76" s="131"/>
      <c r="L76" s="131"/>
      <c r="M76" s="254" t="s">
        <v>4804</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4805</v>
      </c>
      <c r="C78" s="136" t="s">
        <v>1018</v>
      </c>
      <c r="D78" s="136"/>
      <c r="E78" s="136" t="s">
        <v>971</v>
      </c>
      <c r="F78" s="136"/>
      <c r="G78" s="136" t="s">
        <v>1022</v>
      </c>
      <c r="H78" s="136"/>
      <c r="I78" s="136" t="s">
        <v>969</v>
      </c>
      <c r="J78" s="136"/>
      <c r="K78" s="136" t="s">
        <v>989</v>
      </c>
      <c r="L78" s="136"/>
      <c r="M78" s="136" t="s">
        <v>1026</v>
      </c>
      <c r="N78" s="136"/>
      <c r="O78" s="136" t="s">
        <v>1029</v>
      </c>
      <c r="P78" s="136"/>
      <c r="Q78" s="136" t="s">
        <v>1033</v>
      </c>
      <c r="R78" s="136"/>
      <c r="S78" s="136" t="s">
        <v>996</v>
      </c>
      <c r="T78" s="136"/>
      <c r="U78" s="136" t="s">
        <v>1036</v>
      </c>
      <c r="V78" s="136"/>
      <c r="W78" s="136" t="s">
        <v>993</v>
      </c>
      <c r="X78" s="136"/>
      <c r="Y78" s="136" t="s">
        <v>999</v>
      </c>
      <c r="Z78" s="136"/>
      <c r="AA78" s="136" t="s">
        <v>1003</v>
      </c>
      <c r="AB78" s="136"/>
      <c r="AC78" s="136" t="s">
        <v>1008</v>
      </c>
      <c r="AD78" s="136"/>
      <c r="AE78" s="136" t="s">
        <v>981</v>
      </c>
      <c r="AF78" s="136"/>
      <c r="AG78" s="136" t="s">
        <v>1012</v>
      </c>
      <c r="AH78" s="136"/>
      <c r="AI78" s="136" t="s">
        <v>1015</v>
      </c>
      <c r="AJ78" s="130"/>
      <c r="AK78" s="130"/>
    </row>
    <row r="79" spans="2:37">
      <c r="B79" s="131">
        <v>2</v>
      </c>
      <c r="C79" s="131" t="s">
        <v>1849</v>
      </c>
      <c r="D79" s="131"/>
      <c r="E79" s="131" t="s">
        <v>2012</v>
      </c>
      <c r="F79" s="131"/>
      <c r="G79" s="131" t="s">
        <v>2159</v>
      </c>
      <c r="H79" s="131"/>
      <c r="I79" s="131" t="s">
        <v>2308</v>
      </c>
      <c r="J79" s="131"/>
      <c r="K79" s="131" t="s">
        <v>2451</v>
      </c>
      <c r="L79" s="131"/>
      <c r="M79" s="131" t="s">
        <v>2690</v>
      </c>
      <c r="N79" s="131"/>
      <c r="O79" s="131" t="s">
        <v>2753</v>
      </c>
      <c r="P79" s="131"/>
      <c r="Q79" s="131" t="s">
        <v>2865</v>
      </c>
      <c r="R79" s="131"/>
      <c r="S79" s="131" t="s">
        <v>3052</v>
      </c>
      <c r="T79" s="131"/>
      <c r="U79" s="131" t="s">
        <v>3232</v>
      </c>
      <c r="V79" s="131"/>
      <c r="W79" s="131" t="s">
        <v>3346</v>
      </c>
      <c r="X79" s="131"/>
      <c r="Y79" s="131" t="s">
        <v>3554</v>
      </c>
      <c r="Z79" s="131"/>
      <c r="AA79" s="131" t="s">
        <v>3682</v>
      </c>
      <c r="AB79" s="131"/>
      <c r="AC79" s="131" t="s">
        <v>4020</v>
      </c>
      <c r="AD79" s="131"/>
      <c r="AE79" s="131" t="s">
        <v>4122</v>
      </c>
      <c r="AF79" s="131"/>
      <c r="AG79" s="131" t="s">
        <v>4327</v>
      </c>
      <c r="AH79" s="131"/>
      <c r="AI79" s="131" t="s">
        <v>4514</v>
      </c>
      <c r="AJ79" s="130"/>
      <c r="AK79" s="130"/>
    </row>
    <row r="80" spans="2:37">
      <c r="B80" s="131">
        <f>B79+1</f>
        <v>3</v>
      </c>
      <c r="C80" s="131" t="s">
        <v>1855</v>
      </c>
      <c r="D80" s="131"/>
      <c r="E80" s="131" t="s">
        <v>2026</v>
      </c>
      <c r="F80" s="131"/>
      <c r="G80" s="131" t="s">
        <v>2164</v>
      </c>
      <c r="H80" s="131"/>
      <c r="I80" s="131" t="s">
        <v>2358</v>
      </c>
      <c r="J80" s="131"/>
      <c r="K80" s="131" t="s">
        <v>2457</v>
      </c>
      <c r="L80" s="131"/>
      <c r="M80" s="131" t="s">
        <v>2699</v>
      </c>
      <c r="N80" s="131"/>
      <c r="O80" s="131" t="s">
        <v>2757</v>
      </c>
      <c r="P80" s="131"/>
      <c r="Q80" s="131" t="s">
        <v>2869</v>
      </c>
      <c r="R80" s="131"/>
      <c r="S80" s="131" t="s">
        <v>3057</v>
      </c>
      <c r="T80" s="131"/>
      <c r="U80" s="131" t="s">
        <v>3269</v>
      </c>
      <c r="V80" s="131"/>
      <c r="W80" s="131" t="s">
        <v>3356</v>
      </c>
      <c r="X80" s="131"/>
      <c r="Y80" s="131" t="s">
        <v>3596</v>
      </c>
      <c r="Z80" s="131"/>
      <c r="AA80" s="131" t="s">
        <v>3688</v>
      </c>
      <c r="AB80" s="131"/>
      <c r="AC80" s="131" t="s">
        <v>4026</v>
      </c>
      <c r="AD80" s="131"/>
      <c r="AE80" s="131" t="s">
        <v>4126</v>
      </c>
      <c r="AF80" s="131"/>
      <c r="AG80" s="131" t="s">
        <v>4345</v>
      </c>
      <c r="AH80" s="131"/>
      <c r="AI80" s="131" t="s">
        <v>4522</v>
      </c>
      <c r="AJ80" s="130"/>
      <c r="AK80" s="130"/>
    </row>
    <row r="81" spans="2:37">
      <c r="B81" s="131">
        <f t="shared" ref="B81:B102" si="14">B80+1</f>
        <v>4</v>
      </c>
      <c r="C81" s="131" t="s">
        <v>1861</v>
      </c>
      <c r="D81" s="131"/>
      <c r="E81" s="254" t="s">
        <v>2041</v>
      </c>
      <c r="F81" s="131"/>
      <c r="G81" s="131" t="s">
        <v>2169</v>
      </c>
      <c r="H81" s="131"/>
      <c r="I81" s="131" t="s">
        <v>2368</v>
      </c>
      <c r="J81" s="131"/>
      <c r="K81" s="131" t="s">
        <v>2462</v>
      </c>
      <c r="L81" s="131"/>
      <c r="M81" s="254" t="s">
        <v>2704</v>
      </c>
      <c r="N81" s="131"/>
      <c r="O81" s="131" t="s">
        <v>2798</v>
      </c>
      <c r="P81" s="131"/>
      <c r="Q81" s="131" t="s">
        <v>2872</v>
      </c>
      <c r="R81" s="131"/>
      <c r="S81" s="131" t="s">
        <v>3090</v>
      </c>
      <c r="T81" s="131"/>
      <c r="U81" s="131" t="s">
        <v>3279</v>
      </c>
      <c r="V81" s="131"/>
      <c r="W81" s="131" t="s">
        <v>3389</v>
      </c>
      <c r="X81" s="131"/>
      <c r="Y81" s="131" t="s">
        <v>3603</v>
      </c>
      <c r="Z81" s="131"/>
      <c r="AA81" s="131" t="s">
        <v>3735</v>
      </c>
      <c r="AB81" s="131"/>
      <c r="AC81" s="131" t="s">
        <v>4054</v>
      </c>
      <c r="AD81" s="131"/>
      <c r="AE81" s="131" t="s">
        <v>4138</v>
      </c>
      <c r="AF81" s="131"/>
      <c r="AG81" s="131" t="s">
        <v>4353</v>
      </c>
      <c r="AH81" s="131"/>
      <c r="AI81" s="254" t="s">
        <v>4530</v>
      </c>
      <c r="AJ81" s="130"/>
      <c r="AK81" s="130"/>
    </row>
    <row r="82" spans="2:37">
      <c r="B82" s="131">
        <f t="shared" si="14"/>
        <v>5</v>
      </c>
      <c r="C82" s="131" t="s">
        <v>1919</v>
      </c>
      <c r="D82" s="131"/>
      <c r="E82" s="254" t="s">
        <v>2047</v>
      </c>
      <c r="F82" s="131"/>
      <c r="G82" s="131" t="s">
        <v>2234</v>
      </c>
      <c r="H82" s="131"/>
      <c r="I82" s="131" t="s">
        <v>2373</v>
      </c>
      <c r="J82" s="131"/>
      <c r="K82" s="131" t="s">
        <v>2473</v>
      </c>
      <c r="L82" s="131"/>
      <c r="M82" s="131" t="s">
        <v>2709</v>
      </c>
      <c r="N82" s="131"/>
      <c r="O82" s="131" t="s">
        <v>2802</v>
      </c>
      <c r="P82" s="131"/>
      <c r="Q82" s="131" t="s">
        <v>2875</v>
      </c>
      <c r="R82" s="131"/>
      <c r="S82" s="131" t="s">
        <v>3096</v>
      </c>
      <c r="T82" s="131"/>
      <c r="U82" s="131" t="s">
        <v>3316</v>
      </c>
      <c r="V82" s="131"/>
      <c r="W82" s="131"/>
      <c r="X82" s="131"/>
      <c r="Y82" s="131" t="s">
        <v>3609</v>
      </c>
      <c r="Z82" s="131"/>
      <c r="AA82" s="131" t="s">
        <v>3805</v>
      </c>
      <c r="AB82" s="131"/>
      <c r="AC82" s="131" t="s">
        <v>4064</v>
      </c>
      <c r="AD82" s="131"/>
      <c r="AE82" s="131" t="s">
        <v>4172</v>
      </c>
      <c r="AF82" s="131"/>
      <c r="AG82" s="131" t="s">
        <v>4374</v>
      </c>
      <c r="AH82" s="131"/>
      <c r="AI82" s="131" t="s">
        <v>4539</v>
      </c>
      <c r="AJ82" s="130"/>
      <c r="AK82" s="130"/>
    </row>
    <row r="83" spans="2:37">
      <c r="B83" s="131">
        <f t="shared" si="14"/>
        <v>6</v>
      </c>
      <c r="C83" s="131" t="s">
        <v>1925</v>
      </c>
      <c r="D83" s="131"/>
      <c r="E83" s="131" t="s">
        <v>2051</v>
      </c>
      <c r="F83" s="131"/>
      <c r="G83" s="131" t="s">
        <v>2235</v>
      </c>
      <c r="H83" s="131"/>
      <c r="I83" s="131" t="s">
        <v>2378</v>
      </c>
      <c r="J83" s="131"/>
      <c r="K83" s="131" t="s">
        <v>2479</v>
      </c>
      <c r="L83" s="131"/>
      <c r="M83" s="131" t="s">
        <v>2715</v>
      </c>
      <c r="N83" s="131"/>
      <c r="O83" s="131" t="s">
        <v>2807</v>
      </c>
      <c r="P83" s="131"/>
      <c r="Q83" s="131" t="s">
        <v>2879</v>
      </c>
      <c r="R83" s="131"/>
      <c r="S83" s="131" t="s">
        <v>3115</v>
      </c>
      <c r="T83" s="131"/>
      <c r="U83" s="131" t="s">
        <v>3323</v>
      </c>
      <c r="V83" s="131"/>
      <c r="W83" s="131"/>
      <c r="X83" s="131"/>
      <c r="Y83" s="131" t="s">
        <v>3622</v>
      </c>
      <c r="Z83" s="131"/>
      <c r="AA83" s="131" t="s">
        <v>3827</v>
      </c>
      <c r="AB83" s="131"/>
      <c r="AC83" s="131"/>
      <c r="AD83" s="131"/>
      <c r="AE83" s="131" t="s">
        <v>4182</v>
      </c>
      <c r="AF83" s="131"/>
      <c r="AG83" s="131" t="s">
        <v>4398</v>
      </c>
      <c r="AH83" s="131"/>
      <c r="AI83" s="131" t="s">
        <v>4550</v>
      </c>
      <c r="AJ83" s="130"/>
      <c r="AK83" s="130"/>
    </row>
    <row r="84" spans="2:37">
      <c r="B84" s="131">
        <f t="shared" si="14"/>
        <v>7</v>
      </c>
      <c r="C84" s="131" t="s">
        <v>1930</v>
      </c>
      <c r="D84" s="131"/>
      <c r="E84" s="131" t="s">
        <v>2064</v>
      </c>
      <c r="F84" s="131"/>
      <c r="G84" s="131"/>
      <c r="H84" s="131"/>
      <c r="I84" s="131" t="s">
        <v>2381</v>
      </c>
      <c r="J84" s="131"/>
      <c r="K84" s="131" t="s">
        <v>2484</v>
      </c>
      <c r="L84" s="131"/>
      <c r="M84" s="131" t="s">
        <v>2726</v>
      </c>
      <c r="N84" s="131"/>
      <c r="O84" s="131" t="s">
        <v>2821</v>
      </c>
      <c r="P84" s="131"/>
      <c r="Q84" s="131" t="s">
        <v>2883</v>
      </c>
      <c r="R84" s="131"/>
      <c r="S84" s="131" t="s">
        <v>3121</v>
      </c>
      <c r="T84" s="131"/>
      <c r="U84" s="131" t="s">
        <v>3328</v>
      </c>
      <c r="V84" s="131"/>
      <c r="W84" s="131"/>
      <c r="X84" s="131"/>
      <c r="Y84" s="131" t="s">
        <v>3626</v>
      </c>
      <c r="Z84" s="131"/>
      <c r="AA84" s="131" t="s">
        <v>3837</v>
      </c>
      <c r="AB84" s="131"/>
      <c r="AC84" s="131"/>
      <c r="AD84" s="131"/>
      <c r="AE84" s="131" t="s">
        <v>4203</v>
      </c>
      <c r="AF84" s="131"/>
      <c r="AG84" s="131" t="s">
        <v>4495</v>
      </c>
      <c r="AH84" s="131"/>
      <c r="AI84" s="131" t="s">
        <v>4554</v>
      </c>
      <c r="AJ84" s="130"/>
      <c r="AK84" s="130"/>
    </row>
    <row r="85" spans="2:37">
      <c r="B85" s="131">
        <f t="shared" si="14"/>
        <v>8</v>
      </c>
      <c r="C85" s="131" t="s">
        <v>1934</v>
      </c>
      <c r="D85" s="131"/>
      <c r="E85" s="131" t="s">
        <v>2068</v>
      </c>
      <c r="F85" s="131"/>
      <c r="G85" s="131"/>
      <c r="H85" s="131"/>
      <c r="I85" s="131"/>
      <c r="J85" s="131"/>
      <c r="K85" s="131" t="s">
        <v>2554</v>
      </c>
      <c r="L85" s="131"/>
      <c r="M85" s="131"/>
      <c r="N85" s="131"/>
      <c r="O85" s="131" t="s">
        <v>2825</v>
      </c>
      <c r="P85" s="131"/>
      <c r="Q85" s="131" t="s">
        <v>2887</v>
      </c>
      <c r="R85" s="131"/>
      <c r="S85" s="131" t="s">
        <v>3169</v>
      </c>
      <c r="T85" s="131"/>
      <c r="U85" s="131" t="s">
        <v>3332</v>
      </c>
      <c r="V85" s="131"/>
      <c r="W85" s="131"/>
      <c r="X85" s="131"/>
      <c r="Y85" s="131" t="s">
        <v>3647</v>
      </c>
      <c r="Z85" s="131"/>
      <c r="AA85" s="131" t="s">
        <v>3841</v>
      </c>
      <c r="AB85" s="131"/>
      <c r="AC85" s="131"/>
      <c r="AD85" s="131"/>
      <c r="AE85" s="131" t="s">
        <v>4207</v>
      </c>
      <c r="AF85" s="131"/>
      <c r="AG85" s="131" t="s">
        <v>4500</v>
      </c>
      <c r="AH85" s="131"/>
      <c r="AI85" s="131" t="s">
        <v>4558</v>
      </c>
      <c r="AJ85" s="130"/>
      <c r="AK85" s="130"/>
    </row>
    <row r="86" spans="2:37">
      <c r="B86" s="131">
        <f t="shared" si="14"/>
        <v>9</v>
      </c>
      <c r="C86" s="131" t="s">
        <v>1938</v>
      </c>
      <c r="D86" s="131"/>
      <c r="E86" s="131" t="s">
        <v>2072</v>
      </c>
      <c r="F86" s="131"/>
      <c r="G86" s="131"/>
      <c r="H86" s="131"/>
      <c r="I86" s="131"/>
      <c r="J86" s="131"/>
      <c r="K86" s="131" t="s">
        <v>2559</v>
      </c>
      <c r="L86" s="131"/>
      <c r="M86" s="131"/>
      <c r="N86" s="131"/>
      <c r="O86" s="131"/>
      <c r="P86" s="131"/>
      <c r="Q86" s="131" t="s">
        <v>2891</v>
      </c>
      <c r="R86" s="131"/>
      <c r="S86" s="131" t="s">
        <v>3184</v>
      </c>
      <c r="T86" s="131"/>
      <c r="U86" s="131" t="s">
        <v>3337</v>
      </c>
      <c r="V86" s="131"/>
      <c r="W86" s="131"/>
      <c r="X86" s="131"/>
      <c r="Y86" s="131" t="s">
        <v>3652</v>
      </c>
      <c r="Z86" s="131"/>
      <c r="AA86" s="131" t="s">
        <v>3862</v>
      </c>
      <c r="AB86" s="131"/>
      <c r="AC86" s="131"/>
      <c r="AD86" s="131"/>
      <c r="AE86" s="131" t="s">
        <v>4211</v>
      </c>
      <c r="AF86" s="131"/>
      <c r="AG86" s="131"/>
      <c r="AH86" s="131"/>
      <c r="AI86" s="131" t="s">
        <v>4562</v>
      </c>
      <c r="AJ86" s="130"/>
      <c r="AK86" s="130"/>
    </row>
    <row r="87" spans="2:37">
      <c r="B87" s="131">
        <f t="shared" si="14"/>
        <v>10</v>
      </c>
      <c r="C87" s="131" t="s">
        <v>1943</v>
      </c>
      <c r="D87" s="131"/>
      <c r="E87" s="131" t="s">
        <v>2083</v>
      </c>
      <c r="F87" s="131"/>
      <c r="G87" s="131"/>
      <c r="H87" s="131"/>
      <c r="I87" s="131"/>
      <c r="J87" s="131"/>
      <c r="K87" s="131" t="s">
        <v>2563</v>
      </c>
      <c r="L87" s="131"/>
      <c r="M87" s="131"/>
      <c r="N87" s="131"/>
      <c r="O87" s="131"/>
      <c r="P87" s="131"/>
      <c r="Q87" s="254" t="s">
        <v>2895</v>
      </c>
      <c r="R87" s="131"/>
      <c r="S87" s="131" t="s">
        <v>3189</v>
      </c>
      <c r="T87" s="131"/>
      <c r="U87" s="131" t="s">
        <v>3340</v>
      </c>
      <c r="V87" s="131"/>
      <c r="W87" s="131"/>
      <c r="X87" s="131"/>
      <c r="Y87" s="131" t="s">
        <v>3656</v>
      </c>
      <c r="Z87" s="131"/>
      <c r="AA87" s="131" t="s">
        <v>3876</v>
      </c>
      <c r="AB87" s="131"/>
      <c r="AC87" s="131"/>
      <c r="AD87" s="131"/>
      <c r="AE87" s="131" t="s">
        <v>4217</v>
      </c>
      <c r="AF87" s="131"/>
      <c r="AG87" s="131"/>
      <c r="AH87" s="131"/>
      <c r="AI87" s="131" t="s">
        <v>4565</v>
      </c>
      <c r="AJ87" s="130"/>
      <c r="AK87" s="130"/>
    </row>
    <row r="88" spans="2:37">
      <c r="B88" s="131">
        <f t="shared" si="14"/>
        <v>11</v>
      </c>
      <c r="C88" s="131"/>
      <c r="D88" s="131"/>
      <c r="E88" s="131" t="s">
        <v>2087</v>
      </c>
      <c r="F88" s="131"/>
      <c r="G88" s="131"/>
      <c r="H88" s="131"/>
      <c r="I88" s="131"/>
      <c r="J88" s="131"/>
      <c r="K88" s="131" t="s">
        <v>2572</v>
      </c>
      <c r="L88" s="131"/>
      <c r="M88" s="131"/>
      <c r="N88" s="131"/>
      <c r="O88" s="131"/>
      <c r="P88" s="131"/>
      <c r="Q88" s="131" t="s">
        <v>2907</v>
      </c>
      <c r="R88" s="131"/>
      <c r="S88" s="131" t="s">
        <v>3194</v>
      </c>
      <c r="T88" s="131"/>
      <c r="U88" s="131"/>
      <c r="V88" s="131"/>
      <c r="W88" s="131"/>
      <c r="X88" s="131"/>
      <c r="Y88" s="131" t="s">
        <v>3660</v>
      </c>
      <c r="Z88" s="131"/>
      <c r="AA88" s="131" t="s">
        <v>3888</v>
      </c>
      <c r="AB88" s="131"/>
      <c r="AC88" s="131"/>
      <c r="AD88" s="131"/>
      <c r="AE88" s="131" t="s">
        <v>4221</v>
      </c>
      <c r="AF88" s="131"/>
      <c r="AG88" s="131"/>
      <c r="AH88" s="131"/>
      <c r="AI88" s="131" t="s">
        <v>4569</v>
      </c>
      <c r="AJ88" s="130"/>
      <c r="AK88" s="130"/>
    </row>
    <row r="89" spans="2:37">
      <c r="B89" s="131">
        <f t="shared" si="14"/>
        <v>12</v>
      </c>
      <c r="C89" s="131"/>
      <c r="D89" s="131"/>
      <c r="E89" s="131" t="s">
        <v>2092</v>
      </c>
      <c r="F89" s="131"/>
      <c r="G89" s="131"/>
      <c r="H89" s="131"/>
      <c r="I89" s="131"/>
      <c r="J89" s="131"/>
      <c r="K89" s="131" t="s">
        <v>2600</v>
      </c>
      <c r="L89" s="131"/>
      <c r="M89" s="131"/>
      <c r="N89" s="131"/>
      <c r="O89" s="131"/>
      <c r="P89" s="131"/>
      <c r="Q89" s="254" t="s">
        <v>2917</v>
      </c>
      <c r="R89" s="131"/>
      <c r="S89" s="131" t="s">
        <v>3204</v>
      </c>
      <c r="T89" s="131"/>
      <c r="U89" s="131"/>
      <c r="V89" s="131"/>
      <c r="W89" s="131"/>
      <c r="X89" s="131"/>
      <c r="Y89" s="131"/>
      <c r="Z89" s="131"/>
      <c r="AA89" s="131" t="s">
        <v>3889</v>
      </c>
      <c r="AB89" s="131"/>
      <c r="AC89" s="131"/>
      <c r="AD89" s="131"/>
      <c r="AE89" s="131" t="s">
        <v>4229</v>
      </c>
      <c r="AF89" s="131"/>
      <c r="AG89" s="131"/>
      <c r="AH89" s="131"/>
      <c r="AI89" s="131" t="s">
        <v>4645</v>
      </c>
      <c r="AJ89" s="130"/>
      <c r="AK89" s="130"/>
    </row>
    <row r="90" spans="2:37">
      <c r="B90" s="131">
        <f t="shared" si="14"/>
        <v>13</v>
      </c>
      <c r="C90" s="131"/>
      <c r="D90" s="131"/>
      <c r="E90" s="131" t="s">
        <v>2094</v>
      </c>
      <c r="F90" s="131"/>
      <c r="G90" s="131"/>
      <c r="H90" s="131"/>
      <c r="I90" s="131"/>
      <c r="J90" s="131"/>
      <c r="K90" s="131" t="s">
        <v>2604</v>
      </c>
      <c r="L90" s="131"/>
      <c r="M90" s="131"/>
      <c r="N90" s="131"/>
      <c r="O90" s="131"/>
      <c r="P90" s="131"/>
      <c r="Q90" s="131" t="s">
        <v>2921</v>
      </c>
      <c r="R90" s="131"/>
      <c r="S90" s="131" t="s">
        <v>3208</v>
      </c>
      <c r="T90" s="131"/>
      <c r="U90" s="131"/>
      <c r="V90" s="131"/>
      <c r="W90" s="131"/>
      <c r="X90" s="131"/>
      <c r="Y90" s="131"/>
      <c r="Z90" s="131"/>
      <c r="AA90" s="131" t="s">
        <v>3891</v>
      </c>
      <c r="AB90" s="131"/>
      <c r="AC90" s="131"/>
      <c r="AD90" s="131"/>
      <c r="AE90" s="131" t="s">
        <v>4241</v>
      </c>
      <c r="AF90" s="131"/>
      <c r="AG90" s="131"/>
      <c r="AH90" s="131"/>
      <c r="AI90" s="131" t="s">
        <v>4649</v>
      </c>
      <c r="AJ90" s="130"/>
      <c r="AK90" s="130"/>
    </row>
    <row r="91" spans="2:37">
      <c r="B91" s="131">
        <f t="shared" si="14"/>
        <v>14</v>
      </c>
      <c r="C91" s="131"/>
      <c r="D91" s="131"/>
      <c r="E91" s="131" t="s">
        <v>2096</v>
      </c>
      <c r="F91" s="131"/>
      <c r="G91" s="131"/>
      <c r="H91" s="131"/>
      <c r="I91" s="131"/>
      <c r="J91" s="131"/>
      <c r="K91" s="131" t="s">
        <v>2608</v>
      </c>
      <c r="L91" s="131"/>
      <c r="M91" s="131"/>
      <c r="N91" s="131"/>
      <c r="O91" s="131"/>
      <c r="P91" s="131"/>
      <c r="Q91" s="131" t="s">
        <v>2939</v>
      </c>
      <c r="R91" s="131"/>
      <c r="S91" s="131" t="s">
        <v>3224</v>
      </c>
      <c r="T91" s="131"/>
      <c r="U91" s="131"/>
      <c r="V91" s="131"/>
      <c r="W91" s="131"/>
      <c r="X91" s="131"/>
      <c r="Y91" s="131"/>
      <c r="Z91" s="131"/>
      <c r="AA91" s="131" t="s">
        <v>4673</v>
      </c>
      <c r="AB91" s="131"/>
      <c r="AC91" s="131"/>
      <c r="AD91" s="131"/>
      <c r="AE91" s="131" t="s">
        <v>4250</v>
      </c>
      <c r="AF91" s="131"/>
      <c r="AG91" s="131"/>
      <c r="AH91" s="131"/>
      <c r="AI91" s="131"/>
      <c r="AJ91" s="130"/>
      <c r="AK91" s="130"/>
    </row>
    <row r="92" spans="2:37">
      <c r="B92" s="131">
        <f t="shared" si="14"/>
        <v>15</v>
      </c>
      <c r="C92" s="131"/>
      <c r="D92" s="131"/>
      <c r="E92" s="131" t="s">
        <v>2099</v>
      </c>
      <c r="F92" s="131"/>
      <c r="G92" s="131"/>
      <c r="H92" s="131"/>
      <c r="I92" s="131"/>
      <c r="J92" s="131"/>
      <c r="K92" s="131"/>
      <c r="L92" s="131"/>
      <c r="M92" s="131"/>
      <c r="N92" s="131"/>
      <c r="O92" s="131"/>
      <c r="P92" s="131"/>
      <c r="Q92" s="131" t="s">
        <v>2959</v>
      </c>
      <c r="R92" s="131"/>
      <c r="S92" s="131"/>
      <c r="T92" s="131"/>
      <c r="U92" s="131"/>
      <c r="V92" s="131"/>
      <c r="W92" s="131"/>
      <c r="X92" s="131"/>
      <c r="Y92" s="131"/>
      <c r="Z92" s="131"/>
      <c r="AA92" s="131" t="s">
        <v>4679</v>
      </c>
      <c r="AB92" s="131"/>
      <c r="AC92" s="131"/>
      <c r="AD92" s="131"/>
      <c r="AE92" s="131" t="s">
        <v>4254</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2968</v>
      </c>
      <c r="R93" s="131"/>
      <c r="S93" s="131"/>
      <c r="T93" s="131"/>
      <c r="U93" s="131"/>
      <c r="V93" s="131"/>
      <c r="W93" s="131"/>
      <c r="X93" s="131"/>
      <c r="Y93" s="131"/>
      <c r="Z93" s="131"/>
      <c r="AA93" s="131"/>
      <c r="AB93" s="131"/>
      <c r="AC93" s="131"/>
      <c r="AD93" s="131"/>
      <c r="AE93" s="131" t="s">
        <v>4258</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2973</v>
      </c>
      <c r="R94" s="131"/>
      <c r="S94" s="131"/>
      <c r="T94" s="131"/>
      <c r="U94" s="131"/>
      <c r="V94" s="131"/>
      <c r="W94" s="131"/>
      <c r="X94" s="131"/>
      <c r="Y94" s="131"/>
      <c r="Z94" s="131"/>
      <c r="AA94" s="131"/>
      <c r="AB94" s="131"/>
      <c r="AC94" s="131"/>
      <c r="AD94" s="131"/>
      <c r="AE94" s="131" t="s">
        <v>4262</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2977</v>
      </c>
      <c r="R95" s="131"/>
      <c r="S95" s="131"/>
      <c r="T95" s="131"/>
      <c r="U95" s="131"/>
      <c r="V95" s="131"/>
      <c r="W95" s="131"/>
      <c r="X95" s="131"/>
      <c r="Y95" s="131"/>
      <c r="Z95" s="131"/>
      <c r="AA95" s="131"/>
      <c r="AB95" s="131"/>
      <c r="AC95" s="131"/>
      <c r="AD95" s="131"/>
      <c r="AE95" s="131" t="s">
        <v>4266</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4278</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4284</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4288</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4304</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4309</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1046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4808</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4805</v>
      </c>
      <c r="C109" s="134" t="s">
        <v>1018</v>
      </c>
      <c r="D109" s="134"/>
      <c r="E109" s="134" t="s">
        <v>971</v>
      </c>
      <c r="F109" s="134"/>
      <c r="G109" s="134" t="s">
        <v>1022</v>
      </c>
      <c r="H109" s="134"/>
      <c r="I109" s="134" t="s">
        <v>969</v>
      </c>
      <c r="J109" s="134"/>
      <c r="K109" s="134" t="s">
        <v>989</v>
      </c>
      <c r="L109" s="134"/>
      <c r="M109" s="134" t="s">
        <v>1026</v>
      </c>
      <c r="N109" s="134"/>
      <c r="O109" s="134" t="s">
        <v>1029</v>
      </c>
      <c r="P109" s="134"/>
      <c r="Q109" s="134" t="s">
        <v>1033</v>
      </c>
      <c r="R109" s="134"/>
      <c r="S109" s="134" t="s">
        <v>996</v>
      </c>
      <c r="T109" s="134"/>
      <c r="U109" s="134" t="s">
        <v>1036</v>
      </c>
      <c r="V109" s="134"/>
      <c r="W109" s="134" t="s">
        <v>993</v>
      </c>
      <c r="X109" s="134"/>
      <c r="Y109" s="134" t="s">
        <v>999</v>
      </c>
      <c r="Z109" s="134"/>
      <c r="AA109" s="134" t="s">
        <v>1003</v>
      </c>
      <c r="AB109" s="134"/>
      <c r="AC109" s="134" t="s">
        <v>1008</v>
      </c>
      <c r="AD109" s="134"/>
      <c r="AE109" s="134" t="s">
        <v>981</v>
      </c>
      <c r="AF109" s="134"/>
      <c r="AG109" s="134" t="s">
        <v>1012</v>
      </c>
      <c r="AH109" s="134"/>
      <c r="AI109" s="134" t="s">
        <v>1015</v>
      </c>
      <c r="AJ109" s="122"/>
      <c r="AK109" s="122"/>
    </row>
    <row r="110" spans="2:37">
      <c r="B110" s="118">
        <v>2</v>
      </c>
      <c r="C110" s="253" t="s">
        <v>1840</v>
      </c>
      <c r="D110" s="253"/>
      <c r="E110" s="253" t="s">
        <v>1948</v>
      </c>
      <c r="F110" s="253"/>
      <c r="G110" s="253" t="s">
        <v>2152</v>
      </c>
      <c r="H110" s="253"/>
      <c r="I110" s="253" t="s">
        <v>2344</v>
      </c>
      <c r="J110" s="253"/>
      <c r="K110" s="253" t="s">
        <v>2387</v>
      </c>
      <c r="L110" s="253"/>
      <c r="M110" s="253" t="s">
        <v>2682</v>
      </c>
      <c r="N110" s="253"/>
      <c r="O110" s="253" t="s">
        <v>2784</v>
      </c>
      <c r="P110" s="253"/>
      <c r="Q110" s="253" t="s">
        <v>2830</v>
      </c>
      <c r="R110" s="253"/>
      <c r="S110" s="253" t="s">
        <v>3078</v>
      </c>
      <c r="T110" s="253"/>
      <c r="U110" s="253" t="s">
        <v>3225</v>
      </c>
      <c r="V110" s="253"/>
      <c r="W110" s="253" t="s">
        <v>3384</v>
      </c>
      <c r="X110" s="253"/>
      <c r="Y110" s="253" t="s">
        <v>3592</v>
      </c>
      <c r="Z110" s="253"/>
      <c r="AA110" s="253" t="s">
        <v>3677</v>
      </c>
      <c r="AB110" s="253"/>
      <c r="AC110" s="253" t="s">
        <v>4014</v>
      </c>
      <c r="AD110" s="253"/>
      <c r="AE110" s="253" t="s">
        <v>4165</v>
      </c>
      <c r="AF110" s="253"/>
      <c r="AG110" s="253" t="s">
        <v>4342</v>
      </c>
      <c r="AH110" s="253"/>
      <c r="AI110" s="253" t="s">
        <v>4547</v>
      </c>
      <c r="AJ110" s="119"/>
      <c r="AK110" s="119"/>
    </row>
    <row r="111" spans="2:37">
      <c r="B111" s="118">
        <f>B110+1</f>
        <v>3</v>
      </c>
      <c r="C111" s="253" t="s">
        <v>1845</v>
      </c>
      <c r="D111" s="253"/>
      <c r="E111" s="253" t="s">
        <v>1952</v>
      </c>
      <c r="F111" s="253"/>
      <c r="G111" s="253" t="s">
        <v>2156</v>
      </c>
      <c r="H111" s="253"/>
      <c r="I111" s="253" t="s">
        <v>2349</v>
      </c>
      <c r="J111" s="253"/>
      <c r="K111" s="253" t="s">
        <v>2391</v>
      </c>
      <c r="L111" s="253"/>
      <c r="M111" s="253" t="s">
        <v>2686</v>
      </c>
      <c r="N111" s="253"/>
      <c r="O111" s="253" t="s">
        <v>2787</v>
      </c>
      <c r="P111" s="253"/>
      <c r="Q111" s="253" t="s">
        <v>2834</v>
      </c>
      <c r="R111" s="253"/>
      <c r="S111" s="253" t="s">
        <v>3067</v>
      </c>
      <c r="T111" s="253"/>
      <c r="U111" s="253" t="s">
        <v>3229</v>
      </c>
      <c r="V111" s="253"/>
      <c r="W111" s="253" t="s">
        <v>3387</v>
      </c>
      <c r="X111" s="253"/>
      <c r="Y111" s="253" t="s">
        <v>3578</v>
      </c>
      <c r="Z111" s="253"/>
      <c r="AA111" s="253" t="s">
        <v>3684</v>
      </c>
      <c r="AB111" s="253"/>
      <c r="AC111" s="253" t="s">
        <v>4011</v>
      </c>
      <c r="AD111" s="253"/>
      <c r="AE111" s="253" t="s">
        <v>4169</v>
      </c>
      <c r="AF111" s="253"/>
      <c r="AG111" s="253" t="s">
        <v>4339</v>
      </c>
      <c r="AH111" s="253"/>
      <c r="AI111" s="253" t="s">
        <v>4579</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1046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4809</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4810</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4811</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4812</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4813</v>
      </c>
      <c r="B2" s="1539"/>
      <c r="D2" s="1587" t="s">
        <v>4814</v>
      </c>
      <c r="E2" s="1587"/>
      <c r="F2" s="1588"/>
      <c r="G2" s="1588"/>
      <c r="H2" s="1588"/>
      <c r="I2" s="1588"/>
      <c r="J2" s="1588"/>
      <c r="K2" s="1588"/>
      <c r="L2" s="1587"/>
    </row>
    <row r="3" spans="1:107" s="1382" customFormat="1" ht="16.5" customHeight="1">
      <c r="A3" s="1589"/>
      <c r="B3" s="1539" t="s">
        <v>4815</v>
      </c>
      <c r="D3" s="1590" t="s">
        <v>4816</v>
      </c>
      <c r="E3" s="2111" t="s">
        <v>4817</v>
      </c>
      <c r="F3" s="2112"/>
      <c r="G3" s="1588"/>
      <c r="H3" s="1588"/>
      <c r="I3" s="1588"/>
      <c r="J3" s="1588"/>
      <c r="K3" s="1588"/>
      <c r="L3" s="1587"/>
    </row>
    <row r="4" spans="1:107" s="1382" customFormat="1" ht="15">
      <c r="A4" s="1591"/>
      <c r="B4" s="1539" t="s">
        <v>4818</v>
      </c>
      <c r="D4" s="1590"/>
      <c r="E4" s="1590"/>
      <c r="F4" s="1588"/>
      <c r="G4" s="1588"/>
      <c r="H4" s="1588"/>
      <c r="I4" s="1588"/>
      <c r="J4" s="1588"/>
      <c r="K4" s="1588"/>
      <c r="L4" s="1587"/>
    </row>
    <row r="5" spans="1:107" s="1382" customFormat="1" ht="15">
      <c r="A5" s="1592"/>
      <c r="B5" s="1539" t="s">
        <v>4819</v>
      </c>
      <c r="D5" s="1590"/>
      <c r="E5" s="1590"/>
      <c r="F5" s="1588"/>
      <c r="G5" s="1588"/>
      <c r="H5" s="1588"/>
      <c r="I5" s="1588"/>
      <c r="J5" s="1588"/>
      <c r="K5" s="1588"/>
      <c r="L5" s="1587"/>
    </row>
    <row r="6" spans="1:107" s="1382" customFormat="1" ht="15">
      <c r="A6" s="1954"/>
      <c r="B6" s="1539" t="s">
        <v>4820</v>
      </c>
      <c r="D6" s="1587"/>
      <c r="E6" s="1587"/>
      <c r="F6" s="1588"/>
      <c r="G6" s="1588"/>
      <c r="H6" s="1588"/>
      <c r="I6" s="1588"/>
      <c r="J6" s="1588"/>
      <c r="K6" s="1588"/>
      <c r="L6" s="1587"/>
    </row>
    <row r="7" spans="1:107" s="1382" customFormat="1" ht="30">
      <c r="A7" s="1593" t="s">
        <v>384</v>
      </c>
      <c r="B7" s="1594" t="s">
        <v>4821</v>
      </c>
      <c r="C7" s="1593" t="s">
        <v>1481</v>
      </c>
      <c r="D7" s="1595" t="s">
        <v>4822</v>
      </c>
      <c r="E7" s="1595" t="s">
        <v>4823</v>
      </c>
      <c r="F7" s="1596" t="s">
        <v>4824</v>
      </c>
      <c r="G7" s="1597" t="s">
        <v>4825</v>
      </c>
      <c r="H7" s="1597" t="s">
        <v>4826</v>
      </c>
      <c r="I7" s="1596" t="s">
        <v>4827</v>
      </c>
      <c r="J7" s="1596" t="s">
        <v>4828</v>
      </c>
      <c r="K7" s="1596" t="s">
        <v>4829</v>
      </c>
      <c r="L7" s="1595" t="s">
        <v>4830</v>
      </c>
      <c r="M7" s="1593" t="s">
        <v>4831</v>
      </c>
    </row>
    <row r="8" spans="1:107" s="1382" customFormat="1" ht="15">
      <c r="A8" s="1586">
        <v>1</v>
      </c>
      <c r="B8" s="1598" t="s">
        <v>971</v>
      </c>
      <c r="C8" s="1599" t="s">
        <v>1954</v>
      </c>
      <c r="D8" s="1599" t="s">
        <v>4832</v>
      </c>
      <c r="E8" s="1599" t="s">
        <v>4833</v>
      </c>
      <c r="F8" s="1586" t="s">
        <v>4834</v>
      </c>
      <c r="G8" s="1586">
        <v>77</v>
      </c>
      <c r="H8" s="1586" t="s">
        <v>1739</v>
      </c>
      <c r="I8" s="1586" t="s">
        <v>958</v>
      </c>
      <c r="J8" s="1600">
        <v>2</v>
      </c>
      <c r="K8" s="1600">
        <v>1.5</v>
      </c>
      <c r="L8" s="1599" t="s">
        <v>4835</v>
      </c>
      <c r="M8" s="1601">
        <v>44287</v>
      </c>
    </row>
    <row r="9" spans="1:107" s="1382" customFormat="1" ht="15">
      <c r="A9" s="1586">
        <v>2</v>
      </c>
      <c r="B9" s="1598" t="s">
        <v>971</v>
      </c>
      <c r="C9" s="1599" t="s">
        <v>1954</v>
      </c>
      <c r="D9" s="1599" t="s">
        <v>4832</v>
      </c>
      <c r="E9" s="1599" t="s">
        <v>4833</v>
      </c>
      <c r="F9" s="1586" t="s">
        <v>4834</v>
      </c>
      <c r="G9" s="1586">
        <v>77</v>
      </c>
      <c r="H9" s="1586" t="s">
        <v>1739</v>
      </c>
      <c r="I9" s="1586" t="s">
        <v>987</v>
      </c>
      <c r="J9" s="1600">
        <v>2</v>
      </c>
      <c r="K9" s="1600">
        <v>1.5</v>
      </c>
      <c r="L9" s="1599" t="s">
        <v>4835</v>
      </c>
      <c r="M9" s="1601">
        <v>44287</v>
      </c>
    </row>
    <row r="10" spans="1:107" s="1382" customFormat="1" ht="15">
      <c r="A10" s="1586">
        <v>3</v>
      </c>
      <c r="B10" s="1598" t="s">
        <v>971</v>
      </c>
      <c r="C10" s="1599" t="s">
        <v>1954</v>
      </c>
      <c r="D10" s="1599" t="s">
        <v>4832</v>
      </c>
      <c r="E10" s="1599" t="s">
        <v>4833</v>
      </c>
      <c r="F10" s="1586" t="s">
        <v>4834</v>
      </c>
      <c r="G10" s="1586">
        <v>77</v>
      </c>
      <c r="H10" s="1586" t="s">
        <v>1739</v>
      </c>
      <c r="I10" s="1586" t="s">
        <v>991</v>
      </c>
      <c r="J10" s="1600">
        <v>2</v>
      </c>
      <c r="K10" s="1600">
        <v>1.5</v>
      </c>
      <c r="L10" s="1599" t="s">
        <v>4835</v>
      </c>
      <c r="M10" s="1601">
        <v>44287</v>
      </c>
    </row>
    <row r="11" spans="1:107" s="1382" customFormat="1" ht="15">
      <c r="A11" s="1586">
        <v>4</v>
      </c>
      <c r="B11" s="1598" t="s">
        <v>971</v>
      </c>
      <c r="C11" s="1599" t="s">
        <v>1961</v>
      </c>
      <c r="D11" s="1599" t="s">
        <v>625</v>
      </c>
      <c r="E11" s="1599" t="s">
        <v>4833</v>
      </c>
      <c r="F11" s="1586" t="s">
        <v>4834</v>
      </c>
      <c r="G11" s="1586">
        <v>92</v>
      </c>
      <c r="H11" s="1586" t="s">
        <v>1742</v>
      </c>
      <c r="I11" s="1586" t="s">
        <v>968</v>
      </c>
      <c r="J11" s="1600" t="s">
        <v>4713</v>
      </c>
      <c r="K11" s="1600" t="s">
        <v>4836</v>
      </c>
      <c r="L11" s="1599" t="s">
        <v>4837</v>
      </c>
      <c r="M11" s="1601">
        <v>44287</v>
      </c>
    </row>
    <row r="12" spans="1:107" s="1382" customFormat="1" ht="15">
      <c r="A12" s="1586">
        <v>5</v>
      </c>
      <c r="B12" s="1598" t="s">
        <v>971</v>
      </c>
      <c r="C12" s="1599" t="s">
        <v>1961</v>
      </c>
      <c r="D12" s="1599" t="s">
        <v>625</v>
      </c>
      <c r="E12" s="1599" t="s">
        <v>4833</v>
      </c>
      <c r="F12" s="1586" t="s">
        <v>4834</v>
      </c>
      <c r="G12" s="1586">
        <v>92</v>
      </c>
      <c r="H12" s="1586" t="s">
        <v>1742</v>
      </c>
      <c r="I12" s="1586" t="s">
        <v>979</v>
      </c>
      <c r="J12" s="1600" t="s">
        <v>4713</v>
      </c>
      <c r="K12" s="1600" t="s">
        <v>4836</v>
      </c>
      <c r="L12" s="1599" t="s">
        <v>4837</v>
      </c>
      <c r="M12" s="1601">
        <v>44287</v>
      </c>
    </row>
    <row r="13" spans="1:107" s="1382" customFormat="1" ht="15">
      <c r="A13" s="1586">
        <v>6</v>
      </c>
      <c r="B13" s="1598" t="s">
        <v>971</v>
      </c>
      <c r="C13" s="1599" t="s">
        <v>1961</v>
      </c>
      <c r="D13" s="1599" t="s">
        <v>625</v>
      </c>
      <c r="E13" s="1599" t="s">
        <v>4833</v>
      </c>
      <c r="F13" s="1586" t="s">
        <v>4834</v>
      </c>
      <c r="G13" s="1586">
        <v>92</v>
      </c>
      <c r="H13" s="1586" t="s">
        <v>1742</v>
      </c>
      <c r="I13" s="1586" t="s">
        <v>958</v>
      </c>
      <c r="J13" s="1600" t="s">
        <v>4713</v>
      </c>
      <c r="K13" s="1600" t="s">
        <v>4836</v>
      </c>
      <c r="L13" s="1599" t="s">
        <v>4837</v>
      </c>
      <c r="M13" s="1601">
        <v>44287</v>
      </c>
    </row>
    <row r="14" spans="1:107" s="1382" customFormat="1" ht="15">
      <c r="A14" s="1586">
        <v>7</v>
      </c>
      <c r="B14" s="1598" t="s">
        <v>971</v>
      </c>
      <c r="C14" s="1599" t="s">
        <v>1961</v>
      </c>
      <c r="D14" s="1599" t="s">
        <v>625</v>
      </c>
      <c r="E14" s="1599" t="s">
        <v>4833</v>
      </c>
      <c r="F14" s="1586" t="s">
        <v>4834</v>
      </c>
      <c r="G14" s="1586">
        <v>92</v>
      </c>
      <c r="H14" s="1586" t="s">
        <v>1742</v>
      </c>
      <c r="I14" s="1586" t="s">
        <v>987</v>
      </c>
      <c r="J14" s="1600" t="s">
        <v>4713</v>
      </c>
      <c r="K14" s="1600" t="s">
        <v>4836</v>
      </c>
      <c r="L14" s="1599" t="s">
        <v>4837</v>
      </c>
      <c r="M14" s="1601">
        <v>44287</v>
      </c>
    </row>
    <row r="15" spans="1:107" s="1382" customFormat="1" ht="15">
      <c r="A15" s="1586">
        <v>8</v>
      </c>
      <c r="B15" s="1598" t="s">
        <v>971</v>
      </c>
      <c r="C15" s="1599" t="s">
        <v>1961</v>
      </c>
      <c r="D15" s="1599" t="s">
        <v>625</v>
      </c>
      <c r="E15" s="1599" t="s">
        <v>4833</v>
      </c>
      <c r="F15" s="1586" t="s">
        <v>4834</v>
      </c>
      <c r="G15" s="1586">
        <v>92</v>
      </c>
      <c r="H15" s="1586" t="s">
        <v>1742</v>
      </c>
      <c r="I15" s="1586" t="s">
        <v>991</v>
      </c>
      <c r="J15" s="1600" t="s">
        <v>4713</v>
      </c>
      <c r="K15" s="1600" t="s">
        <v>4836</v>
      </c>
      <c r="L15" s="1599" t="s">
        <v>4837</v>
      </c>
      <c r="M15" s="1601">
        <v>44287</v>
      </c>
    </row>
    <row r="16" spans="1:107" s="1382" customFormat="1" ht="45">
      <c r="A16" s="1586">
        <v>9</v>
      </c>
      <c r="B16" s="1598" t="s">
        <v>971</v>
      </c>
      <c r="C16" s="1599" t="s">
        <v>1961</v>
      </c>
      <c r="D16" s="1599" t="s">
        <v>625</v>
      </c>
      <c r="E16" s="1599" t="s">
        <v>4833</v>
      </c>
      <c r="F16" s="1586" t="s">
        <v>4834</v>
      </c>
      <c r="G16" s="1586">
        <v>97</v>
      </c>
      <c r="H16" s="1602" t="s">
        <v>1789</v>
      </c>
      <c r="I16" s="1586" t="s">
        <v>1037</v>
      </c>
      <c r="J16" s="1600">
        <v>-0.28038099999999999</v>
      </c>
      <c r="K16" s="1600">
        <v>-0.7</v>
      </c>
      <c r="L16" s="1599" t="s">
        <v>4838</v>
      </c>
      <c r="M16" s="1601">
        <v>44287</v>
      </c>
    </row>
    <row r="17" spans="1:13" s="1382" customFormat="1" ht="15">
      <c r="A17" s="1586">
        <v>10</v>
      </c>
      <c r="B17" s="1598" t="s">
        <v>971</v>
      </c>
      <c r="C17" s="1599" t="s">
        <v>1961</v>
      </c>
      <c r="D17" s="1599" t="s">
        <v>625</v>
      </c>
      <c r="E17" s="1599" t="s">
        <v>4833</v>
      </c>
      <c r="F17" s="1586" t="s">
        <v>4834</v>
      </c>
      <c r="G17" s="1586">
        <v>100</v>
      </c>
      <c r="H17" s="1586" t="s">
        <v>1791</v>
      </c>
      <c r="I17" s="1586" t="s">
        <v>1037</v>
      </c>
      <c r="J17" s="1600">
        <v>-0.78239599999999998</v>
      </c>
      <c r="K17" s="1600" t="s">
        <v>4836</v>
      </c>
      <c r="L17" s="1599" t="s">
        <v>4839</v>
      </c>
      <c r="M17" s="1601">
        <v>44287</v>
      </c>
    </row>
    <row r="18" spans="1:13" s="1382" customFormat="1" ht="15">
      <c r="A18" s="1586">
        <v>11</v>
      </c>
      <c r="B18" s="1598" t="s">
        <v>971</v>
      </c>
      <c r="C18" s="1599" t="s">
        <v>1961</v>
      </c>
      <c r="D18" s="1599" t="s">
        <v>625</v>
      </c>
      <c r="E18" s="1599" t="s">
        <v>4833</v>
      </c>
      <c r="F18" s="1586" t="s">
        <v>4834</v>
      </c>
      <c r="G18" s="1586">
        <v>104</v>
      </c>
      <c r="H18" s="1586" t="s">
        <v>1795</v>
      </c>
      <c r="I18" s="1586" t="s">
        <v>1037</v>
      </c>
      <c r="J18" s="1600">
        <v>0.78239599999999998</v>
      </c>
      <c r="K18" s="1600" t="s">
        <v>4836</v>
      </c>
      <c r="L18" s="1599" t="s">
        <v>4839</v>
      </c>
      <c r="M18" s="1601">
        <v>44287</v>
      </c>
    </row>
    <row r="19" spans="1:13" s="1382" customFormat="1" ht="15">
      <c r="A19" s="1586">
        <v>12</v>
      </c>
      <c r="B19" s="1598" t="s">
        <v>971</v>
      </c>
      <c r="C19" s="1599" t="s">
        <v>1973</v>
      </c>
      <c r="D19" s="1599" t="s">
        <v>691</v>
      </c>
      <c r="E19" s="1599" t="s">
        <v>4833</v>
      </c>
      <c r="F19" s="1586" t="s">
        <v>4834</v>
      </c>
      <c r="G19" s="1586">
        <v>72</v>
      </c>
      <c r="H19" s="1586" t="s">
        <v>1738</v>
      </c>
      <c r="I19" s="1586" t="s">
        <v>968</v>
      </c>
      <c r="J19" s="1600">
        <v>36.756999999999998</v>
      </c>
      <c r="K19" s="1600">
        <v>41.6</v>
      </c>
      <c r="L19" s="1599" t="s">
        <v>4840</v>
      </c>
      <c r="M19" s="1601">
        <v>44287</v>
      </c>
    </row>
    <row r="20" spans="1:13" s="1382" customFormat="1" ht="15">
      <c r="A20" s="1586">
        <v>13</v>
      </c>
      <c r="B20" s="1598" t="s">
        <v>971</v>
      </c>
      <c r="C20" s="1599" t="s">
        <v>1973</v>
      </c>
      <c r="D20" s="1599" t="s">
        <v>691</v>
      </c>
      <c r="E20" s="1599" t="s">
        <v>4833</v>
      </c>
      <c r="F20" s="1586" t="s">
        <v>4834</v>
      </c>
      <c r="G20" s="1586">
        <v>72</v>
      </c>
      <c r="H20" s="1586" t="s">
        <v>1738</v>
      </c>
      <c r="I20" s="1586" t="s">
        <v>979</v>
      </c>
      <c r="J20" s="1600">
        <v>36.756999999999998</v>
      </c>
      <c r="K20" s="1600">
        <v>41.6</v>
      </c>
      <c r="L20" s="1599" t="s">
        <v>4840</v>
      </c>
      <c r="M20" s="1601">
        <v>44287</v>
      </c>
    </row>
    <row r="21" spans="1:13" s="1382" customFormat="1" ht="15">
      <c r="A21" s="1586">
        <v>14</v>
      </c>
      <c r="B21" s="1598" t="s">
        <v>971</v>
      </c>
      <c r="C21" s="1599" t="s">
        <v>1973</v>
      </c>
      <c r="D21" s="1599" t="s">
        <v>691</v>
      </c>
      <c r="E21" s="1599" t="s">
        <v>4833</v>
      </c>
      <c r="F21" s="1586" t="s">
        <v>4834</v>
      </c>
      <c r="G21" s="1586">
        <v>72</v>
      </c>
      <c r="H21" s="1586" t="s">
        <v>1738</v>
      </c>
      <c r="I21" s="1586" t="s">
        <v>958</v>
      </c>
      <c r="J21" s="1600">
        <v>36.756999999999998</v>
      </c>
      <c r="K21" s="1600">
        <v>41.6</v>
      </c>
      <c r="L21" s="1599" t="s">
        <v>4840</v>
      </c>
      <c r="M21" s="1601">
        <v>44287</v>
      </c>
    </row>
    <row r="22" spans="1:13" s="1382" customFormat="1" ht="15">
      <c r="A22" s="1586">
        <v>15</v>
      </c>
      <c r="B22" s="1598" t="s">
        <v>971</v>
      </c>
      <c r="C22" s="1599" t="s">
        <v>1973</v>
      </c>
      <c r="D22" s="1599" t="s">
        <v>691</v>
      </c>
      <c r="E22" s="1599" t="s">
        <v>4833</v>
      </c>
      <c r="F22" s="1586" t="s">
        <v>4834</v>
      </c>
      <c r="G22" s="1586">
        <v>72</v>
      </c>
      <c r="H22" s="1586" t="s">
        <v>1738</v>
      </c>
      <c r="I22" s="1586" t="s">
        <v>987</v>
      </c>
      <c r="J22" s="1600">
        <v>36.756999999999998</v>
      </c>
      <c r="K22" s="1600">
        <v>41.6</v>
      </c>
      <c r="L22" s="1599" t="s">
        <v>4840</v>
      </c>
      <c r="M22" s="1601">
        <v>44287</v>
      </c>
    </row>
    <row r="23" spans="1:13" s="1382" customFormat="1" ht="15">
      <c r="A23" s="1586">
        <v>16</v>
      </c>
      <c r="B23" s="1598" t="s">
        <v>971</v>
      </c>
      <c r="C23" s="1599" t="s">
        <v>1973</v>
      </c>
      <c r="D23" s="1599" t="s">
        <v>691</v>
      </c>
      <c r="E23" s="1599" t="s">
        <v>4833</v>
      </c>
      <c r="F23" s="1586" t="s">
        <v>4834</v>
      </c>
      <c r="G23" s="1586">
        <v>72</v>
      </c>
      <c r="H23" s="1586" t="s">
        <v>1738</v>
      </c>
      <c r="I23" s="1586" t="s">
        <v>991</v>
      </c>
      <c r="J23" s="1600">
        <v>36.756999999999998</v>
      </c>
      <c r="K23" s="1600">
        <v>41.6</v>
      </c>
      <c r="L23" s="1599" t="s">
        <v>4840</v>
      </c>
      <c r="M23" s="1601">
        <v>44287</v>
      </c>
    </row>
    <row r="24" spans="1:13" s="1382" customFormat="1" ht="15">
      <c r="A24" s="1586">
        <v>17</v>
      </c>
      <c r="B24" s="1598" t="s">
        <v>971</v>
      </c>
      <c r="C24" s="1599" t="s">
        <v>1984</v>
      </c>
      <c r="D24" s="1599" t="s">
        <v>4841</v>
      </c>
      <c r="E24" s="1599" t="s">
        <v>4833</v>
      </c>
      <c r="F24" s="1586" t="s">
        <v>4834</v>
      </c>
      <c r="G24" s="1586">
        <v>77</v>
      </c>
      <c r="H24" s="1586" t="s">
        <v>1739</v>
      </c>
      <c r="I24" s="1586" t="s">
        <v>968</v>
      </c>
      <c r="J24" s="1600" t="s">
        <v>4836</v>
      </c>
      <c r="K24" s="1600">
        <v>150.1</v>
      </c>
      <c r="L24" s="1599" t="s">
        <v>4842</v>
      </c>
      <c r="M24" s="1601">
        <v>44287</v>
      </c>
    </row>
    <row r="25" spans="1:13" s="1382" customFormat="1" ht="15">
      <c r="A25" s="1586">
        <v>18</v>
      </c>
      <c r="B25" s="1598" t="s">
        <v>971</v>
      </c>
      <c r="C25" s="1599" t="s">
        <v>1984</v>
      </c>
      <c r="D25" s="1599" t="s">
        <v>4841</v>
      </c>
      <c r="E25" s="1599" t="s">
        <v>4833</v>
      </c>
      <c r="F25" s="1586" t="s">
        <v>4834</v>
      </c>
      <c r="G25" s="1586">
        <v>77</v>
      </c>
      <c r="H25" s="1586" t="s">
        <v>1739</v>
      </c>
      <c r="I25" s="1586" t="s">
        <v>979</v>
      </c>
      <c r="J25" s="1600" t="s">
        <v>4836</v>
      </c>
      <c r="K25" s="1600">
        <v>148.1</v>
      </c>
      <c r="L25" s="1599" t="s">
        <v>4842</v>
      </c>
      <c r="M25" s="1601">
        <v>44287</v>
      </c>
    </row>
    <row r="26" spans="1:13" s="1382" customFormat="1" ht="15">
      <c r="A26" s="1586">
        <v>19</v>
      </c>
      <c r="B26" s="1598" t="s">
        <v>971</v>
      </c>
      <c r="C26" s="1599" t="s">
        <v>1984</v>
      </c>
      <c r="D26" s="1599" t="s">
        <v>4841</v>
      </c>
      <c r="E26" s="1599" t="s">
        <v>4833</v>
      </c>
      <c r="F26" s="1586" t="s">
        <v>4834</v>
      </c>
      <c r="G26" s="1586">
        <v>77</v>
      </c>
      <c r="H26" s="1586" t="s">
        <v>1739</v>
      </c>
      <c r="I26" s="1586" t="s">
        <v>958</v>
      </c>
      <c r="J26" s="1600" t="s">
        <v>4836</v>
      </c>
      <c r="K26" s="1600">
        <v>146.19999999999999</v>
      </c>
      <c r="L26" s="1599" t="s">
        <v>4842</v>
      </c>
      <c r="M26" s="1601">
        <v>44287</v>
      </c>
    </row>
    <row r="27" spans="1:13" s="1382" customFormat="1" ht="15">
      <c r="A27" s="1586">
        <v>20</v>
      </c>
      <c r="B27" s="1598" t="s">
        <v>971</v>
      </c>
      <c r="C27" s="1599" t="s">
        <v>1984</v>
      </c>
      <c r="D27" s="1599" t="s">
        <v>4841</v>
      </c>
      <c r="E27" s="1599" t="s">
        <v>4833</v>
      </c>
      <c r="F27" s="1586" t="s">
        <v>4834</v>
      </c>
      <c r="G27" s="1586">
        <v>77</v>
      </c>
      <c r="H27" s="1586" t="s">
        <v>1739</v>
      </c>
      <c r="I27" s="1586" t="s">
        <v>987</v>
      </c>
      <c r="J27" s="1600" t="s">
        <v>4836</v>
      </c>
      <c r="K27" s="1600">
        <v>144.19999999999999</v>
      </c>
      <c r="L27" s="1599" t="s">
        <v>4842</v>
      </c>
      <c r="M27" s="1601">
        <v>44287</v>
      </c>
    </row>
    <row r="28" spans="1:13" s="1382" customFormat="1" ht="15">
      <c r="A28" s="1586">
        <v>21</v>
      </c>
      <c r="B28" s="1598" t="s">
        <v>971</v>
      </c>
      <c r="C28" s="1599" t="s">
        <v>1984</v>
      </c>
      <c r="D28" s="1599" t="s">
        <v>4841</v>
      </c>
      <c r="E28" s="1599" t="s">
        <v>4833</v>
      </c>
      <c r="F28" s="1586" t="s">
        <v>4834</v>
      </c>
      <c r="G28" s="1586">
        <v>77</v>
      </c>
      <c r="H28" s="1586" t="s">
        <v>1739</v>
      </c>
      <c r="I28" s="1586" t="s">
        <v>991</v>
      </c>
      <c r="J28" s="1600" t="s">
        <v>4836</v>
      </c>
      <c r="K28" s="1600">
        <v>142.30000000000001</v>
      </c>
      <c r="L28" s="1599" t="s">
        <v>4842</v>
      </c>
      <c r="M28" s="1601">
        <v>44287</v>
      </c>
    </row>
    <row r="29" spans="1:13" s="1382" customFormat="1" ht="15">
      <c r="A29" s="1586">
        <v>22</v>
      </c>
      <c r="B29" s="1598" t="s">
        <v>971</v>
      </c>
      <c r="C29" s="1599" t="s">
        <v>1989</v>
      </c>
      <c r="D29" s="1599" t="s">
        <v>4843</v>
      </c>
      <c r="E29" s="1599" t="s">
        <v>4833</v>
      </c>
      <c r="F29" s="1586" t="s">
        <v>4834</v>
      </c>
      <c r="G29" s="1586">
        <v>77</v>
      </c>
      <c r="H29" s="1586" t="s">
        <v>1739</v>
      </c>
      <c r="I29" s="1586" t="s">
        <v>968</v>
      </c>
      <c r="J29" s="1600" t="s">
        <v>4836</v>
      </c>
      <c r="K29" s="1600">
        <v>2.81</v>
      </c>
      <c r="L29" s="1599" t="s">
        <v>4844</v>
      </c>
      <c r="M29" s="1601">
        <v>44287</v>
      </c>
    </row>
    <row r="30" spans="1:13" s="1382" customFormat="1" ht="15">
      <c r="A30" s="1586">
        <v>23</v>
      </c>
      <c r="B30" s="1598" t="s">
        <v>971</v>
      </c>
      <c r="C30" s="1599" t="s">
        <v>1989</v>
      </c>
      <c r="D30" s="1599" t="s">
        <v>4843</v>
      </c>
      <c r="E30" s="1599" t="s">
        <v>4833</v>
      </c>
      <c r="F30" s="1586" t="s">
        <v>4834</v>
      </c>
      <c r="G30" s="1586">
        <v>77</v>
      </c>
      <c r="H30" s="1586" t="s">
        <v>1739</v>
      </c>
      <c r="I30" s="1586" t="s">
        <v>979</v>
      </c>
      <c r="J30" s="1600" t="s">
        <v>4836</v>
      </c>
      <c r="K30" s="1600">
        <v>2.81</v>
      </c>
      <c r="L30" s="1599" t="s">
        <v>4844</v>
      </c>
      <c r="M30" s="1601">
        <v>44287</v>
      </c>
    </row>
    <row r="31" spans="1:13" s="1382" customFormat="1" ht="15">
      <c r="A31" s="1586">
        <v>24</v>
      </c>
      <c r="B31" s="1598" t="s">
        <v>971</v>
      </c>
      <c r="C31" s="1599" t="s">
        <v>1989</v>
      </c>
      <c r="D31" s="1599" t="s">
        <v>4843</v>
      </c>
      <c r="E31" s="1599" t="s">
        <v>4833</v>
      </c>
      <c r="F31" s="1586" t="s">
        <v>4834</v>
      </c>
      <c r="G31" s="1586">
        <v>77</v>
      </c>
      <c r="H31" s="1586" t="s">
        <v>1739</v>
      </c>
      <c r="I31" s="1586" t="s">
        <v>958</v>
      </c>
      <c r="J31" s="1600" t="s">
        <v>4836</v>
      </c>
      <c r="K31" s="1600">
        <v>2.81</v>
      </c>
      <c r="L31" s="1599" t="s">
        <v>4844</v>
      </c>
      <c r="M31" s="1601">
        <v>44287</v>
      </c>
    </row>
    <row r="32" spans="1:13" s="1382" customFormat="1" ht="15">
      <c r="A32" s="1586">
        <v>25</v>
      </c>
      <c r="B32" s="1598" t="s">
        <v>971</v>
      </c>
      <c r="C32" s="1599" t="s">
        <v>1989</v>
      </c>
      <c r="D32" s="1599" t="s">
        <v>4843</v>
      </c>
      <c r="E32" s="1599" t="s">
        <v>4833</v>
      </c>
      <c r="F32" s="1586" t="s">
        <v>4834</v>
      </c>
      <c r="G32" s="1586">
        <v>77</v>
      </c>
      <c r="H32" s="1586" t="s">
        <v>1739</v>
      </c>
      <c r="I32" s="1586" t="s">
        <v>987</v>
      </c>
      <c r="J32" s="1600" t="s">
        <v>4836</v>
      </c>
      <c r="K32" s="1600">
        <v>2.81</v>
      </c>
      <c r="L32" s="1599" t="s">
        <v>4844</v>
      </c>
      <c r="M32" s="1601">
        <v>44287</v>
      </c>
    </row>
    <row r="33" spans="1:13" s="1382" customFormat="1" ht="15">
      <c r="A33" s="1586">
        <v>26</v>
      </c>
      <c r="B33" s="1598" t="s">
        <v>971</v>
      </c>
      <c r="C33" s="1599" t="s">
        <v>1989</v>
      </c>
      <c r="D33" s="1599" t="s">
        <v>4843</v>
      </c>
      <c r="E33" s="1599" t="s">
        <v>4833</v>
      </c>
      <c r="F33" s="1586" t="s">
        <v>4834</v>
      </c>
      <c r="G33" s="1586">
        <v>77</v>
      </c>
      <c r="H33" s="1586" t="s">
        <v>1739</v>
      </c>
      <c r="I33" s="1586" t="s">
        <v>991</v>
      </c>
      <c r="J33" s="1600" t="s">
        <v>4836</v>
      </c>
      <c r="K33" s="1600">
        <v>2.81</v>
      </c>
      <c r="L33" s="1599" t="s">
        <v>4844</v>
      </c>
      <c r="M33" s="1601">
        <v>44287</v>
      </c>
    </row>
    <row r="34" spans="1:13" s="1382" customFormat="1" ht="15">
      <c r="A34" s="1603">
        <v>27</v>
      </c>
      <c r="B34" s="1604" t="s">
        <v>971</v>
      </c>
      <c r="C34" s="1605" t="s">
        <v>2022</v>
      </c>
      <c r="D34" s="1605" t="s">
        <v>2023</v>
      </c>
      <c r="E34" s="1605" t="s">
        <v>815</v>
      </c>
      <c r="F34" s="1603" t="s">
        <v>4834</v>
      </c>
      <c r="G34" s="1603">
        <v>41</v>
      </c>
      <c r="H34" s="1603" t="s">
        <v>4845</v>
      </c>
      <c r="I34" s="1603" t="s">
        <v>968</v>
      </c>
      <c r="J34" s="1606">
        <v>-87</v>
      </c>
      <c r="K34" s="1606">
        <v>0</v>
      </c>
      <c r="L34" s="1605" t="s">
        <v>4846</v>
      </c>
      <c r="M34" s="1607">
        <v>44225</v>
      </c>
    </row>
    <row r="35" spans="1:13" s="1382" customFormat="1" ht="15">
      <c r="A35" s="1603">
        <v>28</v>
      </c>
      <c r="B35" s="1604" t="s">
        <v>971</v>
      </c>
      <c r="C35" s="1605" t="s">
        <v>2022</v>
      </c>
      <c r="D35" s="1605" t="s">
        <v>2023</v>
      </c>
      <c r="E35" s="1605" t="s">
        <v>815</v>
      </c>
      <c r="F35" s="1603" t="s">
        <v>4834</v>
      </c>
      <c r="G35" s="1603">
        <v>41</v>
      </c>
      <c r="H35" s="1603" t="s">
        <v>4845</v>
      </c>
      <c r="I35" s="1603" t="s">
        <v>979</v>
      </c>
      <c r="J35" s="1606">
        <v>-87</v>
      </c>
      <c r="K35" s="1606">
        <v>0</v>
      </c>
      <c r="L35" s="1605" t="s">
        <v>4846</v>
      </c>
      <c r="M35" s="1607">
        <v>44225</v>
      </c>
    </row>
    <row r="36" spans="1:13" s="1382" customFormat="1" ht="15">
      <c r="A36" s="1603">
        <v>29</v>
      </c>
      <c r="B36" s="1604" t="s">
        <v>971</v>
      </c>
      <c r="C36" s="1605" t="s">
        <v>2022</v>
      </c>
      <c r="D36" s="1605" t="s">
        <v>2023</v>
      </c>
      <c r="E36" s="1605" t="s">
        <v>815</v>
      </c>
      <c r="F36" s="1603" t="s">
        <v>4834</v>
      </c>
      <c r="G36" s="1603">
        <v>41</v>
      </c>
      <c r="H36" s="1603" t="s">
        <v>4845</v>
      </c>
      <c r="I36" s="1603" t="s">
        <v>958</v>
      </c>
      <c r="J36" s="1606">
        <v>-87</v>
      </c>
      <c r="K36" s="1606">
        <v>0</v>
      </c>
      <c r="L36" s="1605" t="s">
        <v>4846</v>
      </c>
      <c r="M36" s="1607">
        <v>44225</v>
      </c>
    </row>
    <row r="37" spans="1:13" s="1382" customFormat="1" ht="15">
      <c r="A37" s="1603">
        <v>30</v>
      </c>
      <c r="B37" s="1604" t="s">
        <v>971</v>
      </c>
      <c r="C37" s="1605" t="s">
        <v>2022</v>
      </c>
      <c r="D37" s="1605" t="s">
        <v>2023</v>
      </c>
      <c r="E37" s="1605" t="s">
        <v>815</v>
      </c>
      <c r="F37" s="1603" t="s">
        <v>4834</v>
      </c>
      <c r="G37" s="1603">
        <v>41</v>
      </c>
      <c r="H37" s="1603" t="s">
        <v>4845</v>
      </c>
      <c r="I37" s="1603" t="s">
        <v>987</v>
      </c>
      <c r="J37" s="1606">
        <v>-87</v>
      </c>
      <c r="K37" s="1606">
        <v>0</v>
      </c>
      <c r="L37" s="1605" t="s">
        <v>4846</v>
      </c>
      <c r="M37" s="1607">
        <v>44225</v>
      </c>
    </row>
    <row r="38" spans="1:13" s="1382" customFormat="1" ht="15">
      <c r="A38" s="1603">
        <v>31</v>
      </c>
      <c r="B38" s="1604" t="s">
        <v>971</v>
      </c>
      <c r="C38" s="1605" t="s">
        <v>2022</v>
      </c>
      <c r="D38" s="1605" t="s">
        <v>2023</v>
      </c>
      <c r="E38" s="1605" t="s">
        <v>815</v>
      </c>
      <c r="F38" s="1603" t="s">
        <v>4834</v>
      </c>
      <c r="G38" s="1603">
        <v>41</v>
      </c>
      <c r="H38" s="1603" t="s">
        <v>4845</v>
      </c>
      <c r="I38" s="1603" t="s">
        <v>991</v>
      </c>
      <c r="J38" s="1606">
        <v>-87</v>
      </c>
      <c r="K38" s="1606">
        <v>0</v>
      </c>
      <c r="L38" s="1605" t="s">
        <v>4846</v>
      </c>
      <c r="M38" s="1607">
        <v>44225</v>
      </c>
    </row>
    <row r="39" spans="1:13" s="1382" customFormat="1" ht="15">
      <c r="A39" s="1603">
        <v>32</v>
      </c>
      <c r="B39" s="1604" t="s">
        <v>971</v>
      </c>
      <c r="C39" s="1605" t="s">
        <v>2022</v>
      </c>
      <c r="D39" s="1605" t="s">
        <v>2023</v>
      </c>
      <c r="E39" s="1605" t="s">
        <v>815</v>
      </c>
      <c r="F39" s="1603" t="s">
        <v>4834</v>
      </c>
      <c r="G39" s="1603">
        <v>72</v>
      </c>
      <c r="H39" s="1603" t="s">
        <v>1738</v>
      </c>
      <c r="I39" s="1603" t="s">
        <v>968</v>
      </c>
      <c r="J39" s="1606">
        <v>2634</v>
      </c>
      <c r="K39" s="1606">
        <v>648</v>
      </c>
      <c r="L39" s="1605" t="s">
        <v>4846</v>
      </c>
      <c r="M39" s="1607">
        <v>44225</v>
      </c>
    </row>
    <row r="40" spans="1:13" s="1382" customFormat="1" ht="15">
      <c r="A40" s="1603">
        <v>33</v>
      </c>
      <c r="B40" s="1604" t="s">
        <v>971</v>
      </c>
      <c r="C40" s="1605" t="s">
        <v>2022</v>
      </c>
      <c r="D40" s="1605" t="s">
        <v>2023</v>
      </c>
      <c r="E40" s="1605" t="s">
        <v>815</v>
      </c>
      <c r="F40" s="1603" t="s">
        <v>4834</v>
      </c>
      <c r="G40" s="1603">
        <v>72</v>
      </c>
      <c r="H40" s="1603" t="s">
        <v>1738</v>
      </c>
      <c r="I40" s="1603" t="s">
        <v>979</v>
      </c>
      <c r="J40" s="1606">
        <v>2634</v>
      </c>
      <c r="K40" s="1606">
        <v>648</v>
      </c>
      <c r="L40" s="1605" t="s">
        <v>4846</v>
      </c>
      <c r="M40" s="1607">
        <v>44225</v>
      </c>
    </row>
    <row r="41" spans="1:13" s="1382" customFormat="1" ht="15">
      <c r="A41" s="1603">
        <v>34</v>
      </c>
      <c r="B41" s="1604" t="s">
        <v>971</v>
      </c>
      <c r="C41" s="1605" t="s">
        <v>2022</v>
      </c>
      <c r="D41" s="1605" t="s">
        <v>2023</v>
      </c>
      <c r="E41" s="1605" t="s">
        <v>815</v>
      </c>
      <c r="F41" s="1603" t="s">
        <v>4834</v>
      </c>
      <c r="G41" s="1603">
        <v>72</v>
      </c>
      <c r="H41" s="1603" t="s">
        <v>1738</v>
      </c>
      <c r="I41" s="1603" t="s">
        <v>958</v>
      </c>
      <c r="J41" s="1606">
        <v>2634</v>
      </c>
      <c r="K41" s="1606">
        <v>648</v>
      </c>
      <c r="L41" s="1605" t="s">
        <v>4846</v>
      </c>
      <c r="M41" s="1607">
        <v>44225</v>
      </c>
    </row>
    <row r="42" spans="1:13" s="1382" customFormat="1" ht="15">
      <c r="A42" s="1603">
        <v>35</v>
      </c>
      <c r="B42" s="1604" t="s">
        <v>971</v>
      </c>
      <c r="C42" s="1605" t="s">
        <v>2022</v>
      </c>
      <c r="D42" s="1605" t="s">
        <v>2023</v>
      </c>
      <c r="E42" s="1605" t="s">
        <v>815</v>
      </c>
      <c r="F42" s="1603" t="s">
        <v>4834</v>
      </c>
      <c r="G42" s="1603">
        <v>72</v>
      </c>
      <c r="H42" s="1603" t="s">
        <v>1738</v>
      </c>
      <c r="I42" s="1603" t="s">
        <v>987</v>
      </c>
      <c r="J42" s="1606">
        <v>2634</v>
      </c>
      <c r="K42" s="1606">
        <v>648</v>
      </c>
      <c r="L42" s="1605" t="s">
        <v>4846</v>
      </c>
      <c r="M42" s="1607">
        <v>44225</v>
      </c>
    </row>
    <row r="43" spans="1:13" s="1382" customFormat="1" ht="15">
      <c r="A43" s="1603">
        <v>36</v>
      </c>
      <c r="B43" s="1604" t="s">
        <v>971</v>
      </c>
      <c r="C43" s="1605" t="s">
        <v>2022</v>
      </c>
      <c r="D43" s="1605" t="s">
        <v>2023</v>
      </c>
      <c r="E43" s="1605" t="s">
        <v>815</v>
      </c>
      <c r="F43" s="1603" t="s">
        <v>4834</v>
      </c>
      <c r="G43" s="1603">
        <v>72</v>
      </c>
      <c r="H43" s="1603" t="s">
        <v>1738</v>
      </c>
      <c r="I43" s="1603" t="s">
        <v>991</v>
      </c>
      <c r="J43" s="1606">
        <v>2634</v>
      </c>
      <c r="K43" s="1606">
        <v>648</v>
      </c>
      <c r="L43" s="1605" t="s">
        <v>4846</v>
      </c>
      <c r="M43" s="1607">
        <v>44225</v>
      </c>
    </row>
    <row r="44" spans="1:13" s="1382" customFormat="1" ht="15">
      <c r="A44" s="1603">
        <v>37</v>
      </c>
      <c r="B44" s="1604" t="s">
        <v>971</v>
      </c>
      <c r="C44" s="1605" t="s">
        <v>2022</v>
      </c>
      <c r="D44" s="1605" t="s">
        <v>2023</v>
      </c>
      <c r="E44" s="1605" t="s">
        <v>815</v>
      </c>
      <c r="F44" s="1603" t="s">
        <v>4834</v>
      </c>
      <c r="G44" s="1603">
        <v>87</v>
      </c>
      <c r="H44" s="1603" t="s">
        <v>1741</v>
      </c>
      <c r="I44" s="1603" t="s">
        <v>968</v>
      </c>
      <c r="J44" s="1606">
        <v>-8886</v>
      </c>
      <c r="K44" s="1606">
        <v>-1848</v>
      </c>
      <c r="L44" s="1605" t="s">
        <v>4846</v>
      </c>
      <c r="M44" s="1607">
        <v>44225</v>
      </c>
    </row>
    <row r="45" spans="1:13" s="1382" customFormat="1" ht="15">
      <c r="A45" s="1603">
        <v>38</v>
      </c>
      <c r="B45" s="1604" t="s">
        <v>971</v>
      </c>
      <c r="C45" s="1605" t="s">
        <v>2022</v>
      </c>
      <c r="D45" s="1605" t="s">
        <v>2023</v>
      </c>
      <c r="E45" s="1605" t="s">
        <v>815</v>
      </c>
      <c r="F45" s="1603" t="s">
        <v>4834</v>
      </c>
      <c r="G45" s="1603">
        <v>87</v>
      </c>
      <c r="H45" s="1603" t="s">
        <v>1741</v>
      </c>
      <c r="I45" s="1603" t="s">
        <v>979</v>
      </c>
      <c r="J45" s="1606">
        <v>-8886</v>
      </c>
      <c r="K45" s="1606">
        <v>-1848</v>
      </c>
      <c r="L45" s="1605" t="s">
        <v>4846</v>
      </c>
      <c r="M45" s="1607">
        <v>44225</v>
      </c>
    </row>
    <row r="46" spans="1:13" s="1382" customFormat="1" ht="15">
      <c r="A46" s="1603">
        <v>39</v>
      </c>
      <c r="B46" s="1604" t="s">
        <v>971</v>
      </c>
      <c r="C46" s="1605" t="s">
        <v>2022</v>
      </c>
      <c r="D46" s="1605" t="s">
        <v>2023</v>
      </c>
      <c r="E46" s="1605" t="s">
        <v>815</v>
      </c>
      <c r="F46" s="1603" t="s">
        <v>4834</v>
      </c>
      <c r="G46" s="1603">
        <v>87</v>
      </c>
      <c r="H46" s="1603" t="s">
        <v>1741</v>
      </c>
      <c r="I46" s="1603" t="s">
        <v>958</v>
      </c>
      <c r="J46" s="1606">
        <v>-8886</v>
      </c>
      <c r="K46" s="1606">
        <v>-1848</v>
      </c>
      <c r="L46" s="1605" t="s">
        <v>4846</v>
      </c>
      <c r="M46" s="1607">
        <v>44225</v>
      </c>
    </row>
    <row r="47" spans="1:13" s="1382" customFormat="1" ht="15">
      <c r="A47" s="1603">
        <v>40</v>
      </c>
      <c r="B47" s="1604" t="s">
        <v>971</v>
      </c>
      <c r="C47" s="1605" t="s">
        <v>2022</v>
      </c>
      <c r="D47" s="1605" t="s">
        <v>2023</v>
      </c>
      <c r="E47" s="1605" t="s">
        <v>815</v>
      </c>
      <c r="F47" s="1603" t="s">
        <v>4834</v>
      </c>
      <c r="G47" s="1603">
        <v>87</v>
      </c>
      <c r="H47" s="1603" t="s">
        <v>1741</v>
      </c>
      <c r="I47" s="1603" t="s">
        <v>987</v>
      </c>
      <c r="J47" s="1606">
        <v>-8886</v>
      </c>
      <c r="K47" s="1606">
        <v>-1848</v>
      </c>
      <c r="L47" s="1605" t="s">
        <v>4846</v>
      </c>
      <c r="M47" s="1607">
        <v>44225</v>
      </c>
    </row>
    <row r="48" spans="1:13" s="1382" customFormat="1" ht="15">
      <c r="A48" s="1603">
        <v>41</v>
      </c>
      <c r="B48" s="1604" t="s">
        <v>971</v>
      </c>
      <c r="C48" s="1605" t="s">
        <v>2022</v>
      </c>
      <c r="D48" s="1605" t="s">
        <v>2023</v>
      </c>
      <c r="E48" s="1605" t="s">
        <v>815</v>
      </c>
      <c r="F48" s="1603" t="s">
        <v>4834</v>
      </c>
      <c r="G48" s="1603">
        <v>87</v>
      </c>
      <c r="H48" s="1603" t="s">
        <v>1741</v>
      </c>
      <c r="I48" s="1603" t="s">
        <v>991</v>
      </c>
      <c r="J48" s="1606">
        <v>-8886</v>
      </c>
      <c r="K48" s="1606">
        <v>-1848</v>
      </c>
      <c r="L48" s="1605" t="s">
        <v>4846</v>
      </c>
      <c r="M48" s="1607">
        <v>44225</v>
      </c>
    </row>
    <row r="49" spans="1:13" s="1382" customFormat="1" ht="45">
      <c r="A49" s="1586">
        <v>42</v>
      </c>
      <c r="B49" s="1598" t="s">
        <v>971</v>
      </c>
      <c r="C49" s="1599" t="s">
        <v>2076</v>
      </c>
      <c r="D49" s="1599" t="s">
        <v>2077</v>
      </c>
      <c r="E49" s="1599" t="s">
        <v>4833</v>
      </c>
      <c r="F49" s="1586" t="s">
        <v>4834</v>
      </c>
      <c r="G49" s="1586">
        <v>97</v>
      </c>
      <c r="H49" s="1602" t="s">
        <v>1788</v>
      </c>
      <c r="I49" s="1586" t="s">
        <v>1037</v>
      </c>
      <c r="J49" s="1608">
        <v>-1.4E-5</v>
      </c>
      <c r="K49" s="1608">
        <v>-3.0000000000000001E-5</v>
      </c>
      <c r="L49" s="1599" t="s">
        <v>4847</v>
      </c>
      <c r="M49" s="1601">
        <v>44287</v>
      </c>
    </row>
    <row r="50" spans="1:13" s="1382" customFormat="1" ht="15">
      <c r="A50" s="1586">
        <v>43</v>
      </c>
      <c r="B50" s="1598" t="s">
        <v>971</v>
      </c>
      <c r="C50" s="1599" t="s">
        <v>2080</v>
      </c>
      <c r="D50" s="1599" t="s">
        <v>2081</v>
      </c>
      <c r="E50" s="1599" t="s">
        <v>4833</v>
      </c>
      <c r="F50" s="1586" t="s">
        <v>4834</v>
      </c>
      <c r="G50" s="1586">
        <v>41</v>
      </c>
      <c r="H50" s="1586" t="s">
        <v>4845</v>
      </c>
      <c r="I50" s="1586" t="s">
        <v>991</v>
      </c>
      <c r="J50" s="1600">
        <v>355.2</v>
      </c>
      <c r="K50" s="1600">
        <v>382.4</v>
      </c>
      <c r="L50" s="1599" t="s">
        <v>4848</v>
      </c>
      <c r="M50" s="1601">
        <v>44287</v>
      </c>
    </row>
    <row r="51" spans="1:13" s="1382" customFormat="1" ht="90">
      <c r="A51" s="1586">
        <v>44</v>
      </c>
      <c r="B51" s="1598" t="s">
        <v>971</v>
      </c>
      <c r="C51" s="1599" t="s">
        <v>2080</v>
      </c>
      <c r="D51" s="1599" t="s">
        <v>2081</v>
      </c>
      <c r="E51" s="1599" t="s">
        <v>4833</v>
      </c>
      <c r="F51" s="1586" t="s">
        <v>4834</v>
      </c>
      <c r="G51" s="1586">
        <v>97</v>
      </c>
      <c r="H51" s="1602" t="s">
        <v>1788</v>
      </c>
      <c r="I51" s="1586" t="s">
        <v>1037</v>
      </c>
      <c r="J51" s="1609">
        <v>-6.83E-2</v>
      </c>
      <c r="K51" s="1609">
        <v>-0.46</v>
      </c>
      <c r="L51" s="1599" t="s">
        <v>4849</v>
      </c>
      <c r="M51" s="1601">
        <v>44287</v>
      </c>
    </row>
    <row r="52" spans="1:13" s="1382" customFormat="1" ht="30">
      <c r="A52" s="1586">
        <v>45</v>
      </c>
      <c r="B52" s="1598" t="s">
        <v>971</v>
      </c>
      <c r="C52" s="1599" t="s">
        <v>2085</v>
      </c>
      <c r="D52" s="1599" t="s">
        <v>2086</v>
      </c>
      <c r="E52" s="1599" t="s">
        <v>4833</v>
      </c>
      <c r="F52" s="1586" t="s">
        <v>4834</v>
      </c>
      <c r="G52" s="1586">
        <v>97</v>
      </c>
      <c r="H52" s="1602" t="s">
        <v>1788</v>
      </c>
      <c r="I52" s="1586" t="s">
        <v>1037</v>
      </c>
      <c r="J52" s="1609">
        <v>-4.3099999999999999E-2</v>
      </c>
      <c r="K52" s="1609">
        <v>-6.4799999999999996E-2</v>
      </c>
      <c r="L52" s="1599" t="s">
        <v>4850</v>
      </c>
      <c r="M52" s="1601">
        <v>44287</v>
      </c>
    </row>
    <row r="53" spans="1:13" s="1382" customFormat="1" ht="30">
      <c r="A53" s="1586">
        <v>46</v>
      </c>
      <c r="B53" s="1598" t="s">
        <v>971</v>
      </c>
      <c r="C53" s="1599" t="s">
        <v>2088</v>
      </c>
      <c r="D53" s="1599" t="s">
        <v>2089</v>
      </c>
      <c r="E53" s="1599" t="s">
        <v>4833</v>
      </c>
      <c r="F53" s="1586" t="s">
        <v>4834</v>
      </c>
      <c r="G53" s="1586">
        <v>97</v>
      </c>
      <c r="H53" s="1602" t="s">
        <v>1788</v>
      </c>
      <c r="I53" s="1586" t="s">
        <v>1037</v>
      </c>
      <c r="J53" s="1609">
        <v>-4.6199999999999998E-2</v>
      </c>
      <c r="K53" s="1609">
        <v>-5.9499999999999997E-2</v>
      </c>
      <c r="L53" s="1599" t="s">
        <v>4851</v>
      </c>
      <c r="M53" s="1601">
        <v>44287</v>
      </c>
    </row>
    <row r="54" spans="1:13" s="1382" customFormat="1" ht="15">
      <c r="A54" s="1586">
        <v>47</v>
      </c>
      <c r="B54" s="1598" t="s">
        <v>1022</v>
      </c>
      <c r="C54" s="1599" t="s">
        <v>2109</v>
      </c>
      <c r="D54" s="1599" t="s">
        <v>4832</v>
      </c>
      <c r="E54" s="1599" t="s">
        <v>4833</v>
      </c>
      <c r="F54" s="1586" t="s">
        <v>4834</v>
      </c>
      <c r="G54" s="1586">
        <v>77</v>
      </c>
      <c r="H54" s="1586" t="s">
        <v>1739</v>
      </c>
      <c r="I54" s="1586" t="s">
        <v>958</v>
      </c>
      <c r="J54" s="1610">
        <v>2</v>
      </c>
      <c r="K54" s="1610">
        <v>1.5</v>
      </c>
      <c r="L54" s="1599" t="s">
        <v>4835</v>
      </c>
      <c r="M54" s="1601">
        <v>44287</v>
      </c>
    </row>
    <row r="55" spans="1:13" s="1382" customFormat="1" ht="15">
      <c r="A55" s="1586">
        <v>48</v>
      </c>
      <c r="B55" s="1598" t="s">
        <v>1022</v>
      </c>
      <c r="C55" s="1599" t="s">
        <v>2109</v>
      </c>
      <c r="D55" s="1599" t="s">
        <v>4832</v>
      </c>
      <c r="E55" s="1599" t="s">
        <v>4833</v>
      </c>
      <c r="F55" s="1586" t="s">
        <v>4834</v>
      </c>
      <c r="G55" s="1586">
        <v>77</v>
      </c>
      <c r="H55" s="1586" t="s">
        <v>1739</v>
      </c>
      <c r="I55" s="1586" t="s">
        <v>987</v>
      </c>
      <c r="J55" s="1610">
        <v>2</v>
      </c>
      <c r="K55" s="1610">
        <v>1.5</v>
      </c>
      <c r="L55" s="1599" t="s">
        <v>4835</v>
      </c>
      <c r="M55" s="1601">
        <v>44287</v>
      </c>
    </row>
    <row r="56" spans="1:13" s="1382" customFormat="1" ht="15">
      <c r="A56" s="1586">
        <v>49</v>
      </c>
      <c r="B56" s="1598" t="s">
        <v>1022</v>
      </c>
      <c r="C56" s="1599" t="s">
        <v>2109</v>
      </c>
      <c r="D56" s="1599" t="s">
        <v>4832</v>
      </c>
      <c r="E56" s="1599" t="s">
        <v>4833</v>
      </c>
      <c r="F56" s="1586" t="s">
        <v>4834</v>
      </c>
      <c r="G56" s="1586">
        <v>77</v>
      </c>
      <c r="H56" s="1586" t="s">
        <v>1739</v>
      </c>
      <c r="I56" s="1586" t="s">
        <v>991</v>
      </c>
      <c r="J56" s="1610">
        <v>2</v>
      </c>
      <c r="K56" s="1610">
        <v>1.5</v>
      </c>
      <c r="L56" s="1599" t="s">
        <v>4835</v>
      </c>
      <c r="M56" s="1601">
        <v>44287</v>
      </c>
    </row>
    <row r="57" spans="1:13" s="1382" customFormat="1" ht="15">
      <c r="A57" s="1586">
        <v>50</v>
      </c>
      <c r="B57" s="1598" t="s">
        <v>1022</v>
      </c>
      <c r="C57" s="1599" t="s">
        <v>2117</v>
      </c>
      <c r="D57" s="1599" t="s">
        <v>4841</v>
      </c>
      <c r="E57" s="1599" t="s">
        <v>4833</v>
      </c>
      <c r="F57" s="1586" t="s">
        <v>4834</v>
      </c>
      <c r="G57" s="1586">
        <v>77</v>
      </c>
      <c r="H57" s="1586" t="s">
        <v>1739</v>
      </c>
      <c r="I57" s="1586" t="s">
        <v>968</v>
      </c>
      <c r="J57" s="1600" t="s">
        <v>4836</v>
      </c>
      <c r="K57" s="1611">
        <v>148.4</v>
      </c>
      <c r="L57" s="1599" t="s">
        <v>4842</v>
      </c>
      <c r="M57" s="1601">
        <v>44287</v>
      </c>
    </row>
    <row r="58" spans="1:13" s="1382" customFormat="1" ht="15">
      <c r="A58" s="1586">
        <v>51</v>
      </c>
      <c r="B58" s="1598" t="s">
        <v>1022</v>
      </c>
      <c r="C58" s="1599" t="s">
        <v>2117</v>
      </c>
      <c r="D58" s="1599" t="s">
        <v>4841</v>
      </c>
      <c r="E58" s="1599" t="s">
        <v>4833</v>
      </c>
      <c r="F58" s="1586" t="s">
        <v>4834</v>
      </c>
      <c r="G58" s="1586">
        <v>77</v>
      </c>
      <c r="H58" s="1586" t="s">
        <v>1739</v>
      </c>
      <c r="I58" s="1586" t="s">
        <v>979</v>
      </c>
      <c r="J58" s="1600" t="s">
        <v>4836</v>
      </c>
      <c r="K58" s="1611">
        <v>146.5</v>
      </c>
      <c r="L58" s="1599" t="s">
        <v>4842</v>
      </c>
      <c r="M58" s="1601">
        <v>44287</v>
      </c>
    </row>
    <row r="59" spans="1:13" s="1382" customFormat="1" ht="15">
      <c r="A59" s="1586">
        <v>52</v>
      </c>
      <c r="B59" s="1598" t="s">
        <v>1022</v>
      </c>
      <c r="C59" s="1599" t="s">
        <v>2117</v>
      </c>
      <c r="D59" s="1599" t="s">
        <v>4841</v>
      </c>
      <c r="E59" s="1599" t="s">
        <v>4833</v>
      </c>
      <c r="F59" s="1586" t="s">
        <v>4834</v>
      </c>
      <c r="G59" s="1586">
        <v>77</v>
      </c>
      <c r="H59" s="1586" t="s">
        <v>1739</v>
      </c>
      <c r="I59" s="1586" t="s">
        <v>958</v>
      </c>
      <c r="J59" s="1600" t="s">
        <v>4836</v>
      </c>
      <c r="K59" s="1611">
        <v>144.6</v>
      </c>
      <c r="L59" s="1599" t="s">
        <v>4842</v>
      </c>
      <c r="M59" s="1601">
        <v>44287</v>
      </c>
    </row>
    <row r="60" spans="1:13" s="1382" customFormat="1" ht="15">
      <c r="A60" s="1586">
        <v>53</v>
      </c>
      <c r="B60" s="1598" t="s">
        <v>1022</v>
      </c>
      <c r="C60" s="1599" t="s">
        <v>2117</v>
      </c>
      <c r="D60" s="1599" t="s">
        <v>4841</v>
      </c>
      <c r="E60" s="1599" t="s">
        <v>4833</v>
      </c>
      <c r="F60" s="1586" t="s">
        <v>4834</v>
      </c>
      <c r="G60" s="1586">
        <v>77</v>
      </c>
      <c r="H60" s="1586" t="s">
        <v>1739</v>
      </c>
      <c r="I60" s="1586" t="s">
        <v>987</v>
      </c>
      <c r="J60" s="1600" t="s">
        <v>4836</v>
      </c>
      <c r="K60" s="1611">
        <v>142.69999999999999</v>
      </c>
      <c r="L60" s="1599" t="s">
        <v>4842</v>
      </c>
      <c r="M60" s="1601">
        <v>44287</v>
      </c>
    </row>
    <row r="61" spans="1:13" s="1382" customFormat="1" ht="15">
      <c r="A61" s="1586">
        <v>54</v>
      </c>
      <c r="B61" s="1598" t="s">
        <v>1022</v>
      </c>
      <c r="C61" s="1599" t="s">
        <v>2117</v>
      </c>
      <c r="D61" s="1599" t="s">
        <v>4841</v>
      </c>
      <c r="E61" s="1599" t="s">
        <v>4833</v>
      </c>
      <c r="F61" s="1586" t="s">
        <v>4834</v>
      </c>
      <c r="G61" s="1586">
        <v>77</v>
      </c>
      <c r="H61" s="1586" t="s">
        <v>1739</v>
      </c>
      <c r="I61" s="1586" t="s">
        <v>991</v>
      </c>
      <c r="J61" s="1600" t="s">
        <v>4836</v>
      </c>
      <c r="K61" s="1611">
        <v>140.69999999999999</v>
      </c>
      <c r="L61" s="1599" t="s">
        <v>4842</v>
      </c>
      <c r="M61" s="1601">
        <v>44287</v>
      </c>
    </row>
    <row r="62" spans="1:13" s="1382" customFormat="1" ht="15">
      <c r="A62" s="1586">
        <v>55</v>
      </c>
      <c r="B62" s="1598" t="s">
        <v>1022</v>
      </c>
      <c r="C62" s="1599" t="s">
        <v>2121</v>
      </c>
      <c r="D62" s="1599" t="s">
        <v>4843</v>
      </c>
      <c r="E62" s="1599" t="s">
        <v>4833</v>
      </c>
      <c r="F62" s="1586" t="s">
        <v>4834</v>
      </c>
      <c r="G62" s="1586">
        <v>77</v>
      </c>
      <c r="H62" s="1586" t="s">
        <v>1739</v>
      </c>
      <c r="I62" s="1586" t="s">
        <v>968</v>
      </c>
      <c r="J62" s="1600" t="s">
        <v>4836</v>
      </c>
      <c r="K62" s="1610">
        <v>2.81</v>
      </c>
      <c r="L62" s="1599" t="s">
        <v>4844</v>
      </c>
      <c r="M62" s="1601">
        <v>44287</v>
      </c>
    </row>
    <row r="63" spans="1:13" s="1382" customFormat="1" ht="15">
      <c r="A63" s="1586">
        <v>56</v>
      </c>
      <c r="B63" s="1598" t="s">
        <v>1022</v>
      </c>
      <c r="C63" s="1599" t="s">
        <v>2121</v>
      </c>
      <c r="D63" s="1599" t="s">
        <v>4843</v>
      </c>
      <c r="E63" s="1599" t="s">
        <v>4833</v>
      </c>
      <c r="F63" s="1586" t="s">
        <v>4834</v>
      </c>
      <c r="G63" s="1586">
        <v>77</v>
      </c>
      <c r="H63" s="1586" t="s">
        <v>1739</v>
      </c>
      <c r="I63" s="1586" t="s">
        <v>979</v>
      </c>
      <c r="J63" s="1600" t="s">
        <v>4836</v>
      </c>
      <c r="K63" s="1610">
        <v>2.81</v>
      </c>
      <c r="L63" s="1599" t="s">
        <v>4844</v>
      </c>
      <c r="M63" s="1601">
        <v>44287</v>
      </c>
    </row>
    <row r="64" spans="1:13" s="1382" customFormat="1" ht="15">
      <c r="A64" s="1586">
        <v>57</v>
      </c>
      <c r="B64" s="1598" t="s">
        <v>1022</v>
      </c>
      <c r="C64" s="1599" t="s">
        <v>2121</v>
      </c>
      <c r="D64" s="1599" t="s">
        <v>4843</v>
      </c>
      <c r="E64" s="1599" t="s">
        <v>4833</v>
      </c>
      <c r="F64" s="1586" t="s">
        <v>4834</v>
      </c>
      <c r="G64" s="1586">
        <v>77</v>
      </c>
      <c r="H64" s="1586" t="s">
        <v>1739</v>
      </c>
      <c r="I64" s="1586" t="s">
        <v>958</v>
      </c>
      <c r="J64" s="1600" t="s">
        <v>4836</v>
      </c>
      <c r="K64" s="1610">
        <v>2.81</v>
      </c>
      <c r="L64" s="1599" t="s">
        <v>4844</v>
      </c>
      <c r="M64" s="1601">
        <v>44287</v>
      </c>
    </row>
    <row r="65" spans="1:13" s="1382" customFormat="1" ht="15">
      <c r="A65" s="1586">
        <v>58</v>
      </c>
      <c r="B65" s="1598" t="s">
        <v>1022</v>
      </c>
      <c r="C65" s="1599" t="s">
        <v>2121</v>
      </c>
      <c r="D65" s="1599" t="s">
        <v>4843</v>
      </c>
      <c r="E65" s="1599" t="s">
        <v>4833</v>
      </c>
      <c r="F65" s="1586" t="s">
        <v>4834</v>
      </c>
      <c r="G65" s="1586">
        <v>77</v>
      </c>
      <c r="H65" s="1586" t="s">
        <v>1739</v>
      </c>
      <c r="I65" s="1586" t="s">
        <v>987</v>
      </c>
      <c r="J65" s="1600" t="s">
        <v>4836</v>
      </c>
      <c r="K65" s="1610">
        <v>2.81</v>
      </c>
      <c r="L65" s="1599" t="s">
        <v>4844</v>
      </c>
      <c r="M65" s="1601">
        <v>44287</v>
      </c>
    </row>
    <row r="66" spans="1:13" s="1382" customFormat="1" ht="15">
      <c r="A66" s="1586">
        <v>59</v>
      </c>
      <c r="B66" s="1598" t="s">
        <v>1022</v>
      </c>
      <c r="C66" s="1599" t="s">
        <v>2121</v>
      </c>
      <c r="D66" s="1599" t="s">
        <v>4843</v>
      </c>
      <c r="E66" s="1599" t="s">
        <v>4833</v>
      </c>
      <c r="F66" s="1586" t="s">
        <v>4834</v>
      </c>
      <c r="G66" s="1586">
        <v>77</v>
      </c>
      <c r="H66" s="1586" t="s">
        <v>1739</v>
      </c>
      <c r="I66" s="1586" t="s">
        <v>991</v>
      </c>
      <c r="J66" s="1600" t="s">
        <v>4836</v>
      </c>
      <c r="K66" s="1610">
        <v>2.81</v>
      </c>
      <c r="L66" s="1599" t="s">
        <v>4844</v>
      </c>
      <c r="M66" s="1601">
        <v>44287</v>
      </c>
    </row>
    <row r="67" spans="1:13" s="1382" customFormat="1" ht="45">
      <c r="A67" s="1586">
        <v>60</v>
      </c>
      <c r="B67" s="1598" t="s">
        <v>1022</v>
      </c>
      <c r="C67" s="1599" t="s">
        <v>2179</v>
      </c>
      <c r="D67" s="1599" t="s">
        <v>625</v>
      </c>
      <c r="E67" s="1599" t="s">
        <v>4833</v>
      </c>
      <c r="F67" s="1586" t="s">
        <v>4834</v>
      </c>
      <c r="G67" s="1586">
        <v>97</v>
      </c>
      <c r="H67" s="1602" t="s">
        <v>1789</v>
      </c>
      <c r="I67" s="1586" t="s">
        <v>1037</v>
      </c>
      <c r="J67" s="1600">
        <v>-6.3549999999999995E-2</v>
      </c>
      <c r="K67" s="1600">
        <v>-0.26200000000000001</v>
      </c>
      <c r="L67" s="1599" t="s">
        <v>4852</v>
      </c>
      <c r="M67" s="1601">
        <v>44287</v>
      </c>
    </row>
    <row r="68" spans="1:13" s="1382" customFormat="1" ht="30">
      <c r="A68" s="1586">
        <v>61</v>
      </c>
      <c r="B68" s="1598" t="s">
        <v>1022</v>
      </c>
      <c r="C68" s="1599" t="s">
        <v>2184</v>
      </c>
      <c r="D68" s="1599" t="s">
        <v>1814</v>
      </c>
      <c r="E68" s="1599" t="s">
        <v>4833</v>
      </c>
      <c r="F68" s="1586" t="s">
        <v>4834</v>
      </c>
      <c r="G68" s="1586">
        <v>97</v>
      </c>
      <c r="H68" s="1602" t="s">
        <v>1788</v>
      </c>
      <c r="I68" s="1586" t="s">
        <v>1037</v>
      </c>
      <c r="J68" s="1600">
        <v>-6.6600000000000006E-2</v>
      </c>
      <c r="K68" s="1600">
        <v>-0.03</v>
      </c>
      <c r="L68" s="1599" t="s">
        <v>4853</v>
      </c>
      <c r="M68" s="1601">
        <v>44287</v>
      </c>
    </row>
    <row r="69" spans="1:13" s="1382" customFormat="1" ht="30">
      <c r="A69" s="1586">
        <v>62</v>
      </c>
      <c r="B69" s="1598" t="s">
        <v>1022</v>
      </c>
      <c r="C69" s="1599" t="s">
        <v>2184</v>
      </c>
      <c r="D69" s="1599" t="s">
        <v>1814</v>
      </c>
      <c r="E69" s="1599" t="s">
        <v>4833</v>
      </c>
      <c r="F69" s="1586" t="s">
        <v>4834</v>
      </c>
      <c r="G69" s="1586">
        <v>101</v>
      </c>
      <c r="H69" s="1602" t="s">
        <v>1792</v>
      </c>
      <c r="I69" s="1586" t="s">
        <v>1037</v>
      </c>
      <c r="J69" s="1600">
        <v>5.5500000000000001E-2</v>
      </c>
      <c r="K69" s="1600">
        <v>2.5000000000000001E-2</v>
      </c>
      <c r="L69" s="1599" t="s">
        <v>4853</v>
      </c>
      <c r="M69" s="1601">
        <v>44287</v>
      </c>
    </row>
    <row r="70" spans="1:13" s="1382" customFormat="1" ht="30">
      <c r="A70" s="1586">
        <v>63</v>
      </c>
      <c r="B70" s="1598" t="s">
        <v>1022</v>
      </c>
      <c r="C70" s="1599" t="s">
        <v>2188</v>
      </c>
      <c r="D70" s="1599" t="s">
        <v>4854</v>
      </c>
      <c r="E70" s="1599" t="s">
        <v>4833</v>
      </c>
      <c r="F70" s="1586" t="s">
        <v>4834</v>
      </c>
      <c r="G70" s="1586">
        <v>97</v>
      </c>
      <c r="H70" s="1602" t="s">
        <v>1788</v>
      </c>
      <c r="I70" s="1586" t="s">
        <v>1037</v>
      </c>
      <c r="J70" s="1600">
        <v>-0.40036899999999997</v>
      </c>
      <c r="K70" s="1600">
        <v>-0.45300000000000001</v>
      </c>
      <c r="L70" s="1599" t="s">
        <v>4855</v>
      </c>
      <c r="M70" s="1601">
        <v>44287</v>
      </c>
    </row>
    <row r="71" spans="1:13" s="1382" customFormat="1" ht="30">
      <c r="A71" s="1586">
        <v>64</v>
      </c>
      <c r="B71" s="1598" t="s">
        <v>1022</v>
      </c>
      <c r="C71" s="1599" t="s">
        <v>2188</v>
      </c>
      <c r="D71" s="1599" t="s">
        <v>4854</v>
      </c>
      <c r="E71" s="1599" t="s">
        <v>4833</v>
      </c>
      <c r="F71" s="1586" t="s">
        <v>4834</v>
      </c>
      <c r="G71" s="1586">
        <v>101</v>
      </c>
      <c r="H71" s="1602" t="s">
        <v>1792</v>
      </c>
      <c r="I71" s="1586" t="s">
        <v>1037</v>
      </c>
      <c r="J71" s="1600">
        <v>0.606595</v>
      </c>
      <c r="K71" s="1600">
        <v>0.55400000000000005</v>
      </c>
      <c r="L71" s="1599" t="s">
        <v>4855</v>
      </c>
      <c r="M71" s="1601">
        <v>44287</v>
      </c>
    </row>
    <row r="72" spans="1:13" s="1382" customFormat="1" ht="30">
      <c r="A72" s="1586">
        <v>65</v>
      </c>
      <c r="B72" s="1598" t="s">
        <v>1022</v>
      </c>
      <c r="C72" s="1599" t="s">
        <v>2210</v>
      </c>
      <c r="D72" s="1599" t="s">
        <v>4856</v>
      </c>
      <c r="E72" s="1599" t="s">
        <v>4833</v>
      </c>
      <c r="F72" s="1586" t="s">
        <v>4834</v>
      </c>
      <c r="G72" s="1586">
        <v>97</v>
      </c>
      <c r="H72" s="1602" t="s">
        <v>1788</v>
      </c>
      <c r="I72" s="1586" t="s">
        <v>1037</v>
      </c>
      <c r="J72" s="1612">
        <v>-2.3E-3</v>
      </c>
      <c r="K72" s="1612">
        <v>-2.3800000000000002E-3</v>
      </c>
      <c r="L72" s="1599" t="s">
        <v>4857</v>
      </c>
      <c r="M72" s="1601">
        <v>44287</v>
      </c>
    </row>
    <row r="73" spans="1:13" s="1382" customFormat="1" ht="30">
      <c r="A73" s="1586">
        <v>66</v>
      </c>
      <c r="B73" s="1598" t="s">
        <v>1022</v>
      </c>
      <c r="C73" s="1599" t="s">
        <v>2230</v>
      </c>
      <c r="D73" s="1599" t="s">
        <v>4858</v>
      </c>
      <c r="E73" s="1599" t="s">
        <v>4833</v>
      </c>
      <c r="F73" s="1586" t="s">
        <v>4834</v>
      </c>
      <c r="G73" s="1586">
        <v>97</v>
      </c>
      <c r="H73" s="1602" t="s">
        <v>1788</v>
      </c>
      <c r="I73" s="1586" t="s">
        <v>1037</v>
      </c>
      <c r="J73" s="1609">
        <v>-4.6899999999999997E-2</v>
      </c>
      <c r="K73" s="1609">
        <v>-5.3100000000000001E-2</v>
      </c>
      <c r="L73" s="1599" t="s">
        <v>4859</v>
      </c>
      <c r="M73" s="1601">
        <v>44287</v>
      </c>
    </row>
    <row r="74" spans="1:13" s="1382" customFormat="1" ht="15">
      <c r="A74" s="1586">
        <v>67</v>
      </c>
      <c r="B74" s="1598" t="s">
        <v>989</v>
      </c>
      <c r="C74" s="1599" t="s">
        <v>2402</v>
      </c>
      <c r="D74" s="1599" t="s">
        <v>4860</v>
      </c>
      <c r="E74" s="1599" t="s">
        <v>4833</v>
      </c>
      <c r="F74" s="1586" t="s">
        <v>4834</v>
      </c>
      <c r="G74" s="1586">
        <v>67</v>
      </c>
      <c r="H74" s="1586" t="s">
        <v>955</v>
      </c>
      <c r="I74" s="1586" t="s">
        <v>968</v>
      </c>
      <c r="J74" s="1600">
        <v>186.57761434904049</v>
      </c>
      <c r="K74" s="1600" t="s">
        <v>4836</v>
      </c>
      <c r="L74" s="1599" t="s">
        <v>4837</v>
      </c>
      <c r="M74" s="1601">
        <v>44287</v>
      </c>
    </row>
    <row r="75" spans="1:13" s="1382" customFormat="1" ht="15">
      <c r="A75" s="1586">
        <v>68</v>
      </c>
      <c r="B75" s="1598" t="s">
        <v>989</v>
      </c>
      <c r="C75" s="1599" t="s">
        <v>2402</v>
      </c>
      <c r="D75" s="1599" t="s">
        <v>4860</v>
      </c>
      <c r="E75" s="1599" t="s">
        <v>4833</v>
      </c>
      <c r="F75" s="1586" t="s">
        <v>4834</v>
      </c>
      <c r="G75" s="1586">
        <v>67</v>
      </c>
      <c r="H75" s="1586" t="s">
        <v>955</v>
      </c>
      <c r="I75" s="1586" t="s">
        <v>979</v>
      </c>
      <c r="J75" s="1600">
        <v>186.57761434904049</v>
      </c>
      <c r="K75" s="1600" t="s">
        <v>4836</v>
      </c>
      <c r="L75" s="1599" t="s">
        <v>4837</v>
      </c>
      <c r="M75" s="1601">
        <v>44287</v>
      </c>
    </row>
    <row r="76" spans="1:13" s="1382" customFormat="1" ht="15">
      <c r="A76" s="1586">
        <v>69</v>
      </c>
      <c r="B76" s="1598" t="s">
        <v>989</v>
      </c>
      <c r="C76" s="1599" t="s">
        <v>2402</v>
      </c>
      <c r="D76" s="1599" t="s">
        <v>4860</v>
      </c>
      <c r="E76" s="1599" t="s">
        <v>4833</v>
      </c>
      <c r="F76" s="1586" t="s">
        <v>4834</v>
      </c>
      <c r="G76" s="1586">
        <v>67</v>
      </c>
      <c r="H76" s="1586" t="s">
        <v>955</v>
      </c>
      <c r="I76" s="1586" t="s">
        <v>958</v>
      </c>
      <c r="J76" s="1600">
        <v>186.57761434904049</v>
      </c>
      <c r="K76" s="1600" t="s">
        <v>4836</v>
      </c>
      <c r="L76" s="1599" t="s">
        <v>4837</v>
      </c>
      <c r="M76" s="1601">
        <v>44287</v>
      </c>
    </row>
    <row r="77" spans="1:13" s="1382" customFormat="1" ht="15">
      <c r="A77" s="1586">
        <v>70</v>
      </c>
      <c r="B77" s="1598" t="s">
        <v>989</v>
      </c>
      <c r="C77" s="1599" t="s">
        <v>2402</v>
      </c>
      <c r="D77" s="1599" t="s">
        <v>4860</v>
      </c>
      <c r="E77" s="1599" t="s">
        <v>4833</v>
      </c>
      <c r="F77" s="1586" t="s">
        <v>4834</v>
      </c>
      <c r="G77" s="1586">
        <v>67</v>
      </c>
      <c r="H77" s="1586" t="s">
        <v>955</v>
      </c>
      <c r="I77" s="1586" t="s">
        <v>987</v>
      </c>
      <c r="J77" s="1600">
        <v>186.57761434904049</v>
      </c>
      <c r="K77" s="1600" t="s">
        <v>4836</v>
      </c>
      <c r="L77" s="1599" t="s">
        <v>4837</v>
      </c>
      <c r="M77" s="1601">
        <v>44287</v>
      </c>
    </row>
    <row r="78" spans="1:13" s="1382" customFormat="1" ht="15">
      <c r="A78" s="1586">
        <v>71</v>
      </c>
      <c r="B78" s="1598" t="s">
        <v>989</v>
      </c>
      <c r="C78" s="1599" t="s">
        <v>2402</v>
      </c>
      <c r="D78" s="1599" t="s">
        <v>4860</v>
      </c>
      <c r="E78" s="1599" t="s">
        <v>4833</v>
      </c>
      <c r="F78" s="1586" t="s">
        <v>4834</v>
      </c>
      <c r="G78" s="1586">
        <v>67</v>
      </c>
      <c r="H78" s="1586" t="s">
        <v>955</v>
      </c>
      <c r="I78" s="1586" t="s">
        <v>991</v>
      </c>
      <c r="J78" s="1600">
        <v>186.57761434904049</v>
      </c>
      <c r="K78" s="1600" t="s">
        <v>4836</v>
      </c>
      <c r="L78" s="1599" t="s">
        <v>4837</v>
      </c>
      <c r="M78" s="1601">
        <v>44287</v>
      </c>
    </row>
    <row r="79" spans="1:13" s="1382" customFormat="1" ht="15">
      <c r="A79" s="1586">
        <v>72</v>
      </c>
      <c r="B79" s="1598" t="s">
        <v>989</v>
      </c>
      <c r="C79" s="1599" t="s">
        <v>2407</v>
      </c>
      <c r="D79" s="1599" t="s">
        <v>4861</v>
      </c>
      <c r="E79" s="1599" t="s">
        <v>4833</v>
      </c>
      <c r="F79" s="1586" t="s">
        <v>4834</v>
      </c>
      <c r="G79" s="1586">
        <v>67</v>
      </c>
      <c r="H79" s="1586" t="s">
        <v>955</v>
      </c>
      <c r="I79" s="1586" t="s">
        <v>968</v>
      </c>
      <c r="J79" s="1600">
        <v>109.90615346050799</v>
      </c>
      <c r="K79" s="1600" t="s">
        <v>4836</v>
      </c>
      <c r="L79" s="1599" t="s">
        <v>4837</v>
      </c>
      <c r="M79" s="1601">
        <v>44287</v>
      </c>
    </row>
    <row r="80" spans="1:13" s="1382" customFormat="1" ht="15">
      <c r="A80" s="1586">
        <v>73</v>
      </c>
      <c r="B80" s="1598" t="s">
        <v>989</v>
      </c>
      <c r="C80" s="1599" t="s">
        <v>2407</v>
      </c>
      <c r="D80" s="1599" t="s">
        <v>4861</v>
      </c>
      <c r="E80" s="1599" t="s">
        <v>4833</v>
      </c>
      <c r="F80" s="1586" t="s">
        <v>4834</v>
      </c>
      <c r="G80" s="1586">
        <v>67</v>
      </c>
      <c r="H80" s="1586" t="s">
        <v>955</v>
      </c>
      <c r="I80" s="1586" t="s">
        <v>979</v>
      </c>
      <c r="J80" s="1600">
        <v>109.90615346050799</v>
      </c>
      <c r="K80" s="1600" t="s">
        <v>4836</v>
      </c>
      <c r="L80" s="1599" t="s">
        <v>4837</v>
      </c>
      <c r="M80" s="1601">
        <v>44287</v>
      </c>
    </row>
    <row r="81" spans="1:13" s="1382" customFormat="1" ht="15">
      <c r="A81" s="1586">
        <v>74</v>
      </c>
      <c r="B81" s="1598" t="s">
        <v>989</v>
      </c>
      <c r="C81" s="1599" t="s">
        <v>2407</v>
      </c>
      <c r="D81" s="1599" t="s">
        <v>4861</v>
      </c>
      <c r="E81" s="1599" t="s">
        <v>4833</v>
      </c>
      <c r="F81" s="1586" t="s">
        <v>4834</v>
      </c>
      <c r="G81" s="1586">
        <v>67</v>
      </c>
      <c r="H81" s="1586" t="s">
        <v>955</v>
      </c>
      <c r="I81" s="1586" t="s">
        <v>958</v>
      </c>
      <c r="J81" s="1600">
        <v>109.90615346050799</v>
      </c>
      <c r="K81" s="1600" t="s">
        <v>4836</v>
      </c>
      <c r="L81" s="1599" t="s">
        <v>4837</v>
      </c>
      <c r="M81" s="1601">
        <v>44287</v>
      </c>
    </row>
    <row r="82" spans="1:13" s="1382" customFormat="1" ht="15">
      <c r="A82" s="1586">
        <v>75</v>
      </c>
      <c r="B82" s="1598" t="s">
        <v>989</v>
      </c>
      <c r="C82" s="1599" t="s">
        <v>2407</v>
      </c>
      <c r="D82" s="1599" t="s">
        <v>4861</v>
      </c>
      <c r="E82" s="1599" t="s">
        <v>4833</v>
      </c>
      <c r="F82" s="1586" t="s">
        <v>4834</v>
      </c>
      <c r="G82" s="1586">
        <v>67</v>
      </c>
      <c r="H82" s="1586" t="s">
        <v>955</v>
      </c>
      <c r="I82" s="1586" t="s">
        <v>987</v>
      </c>
      <c r="J82" s="1600">
        <v>109.90615346050799</v>
      </c>
      <c r="K82" s="1600" t="s">
        <v>4836</v>
      </c>
      <c r="L82" s="1599" t="s">
        <v>4837</v>
      </c>
      <c r="M82" s="1601">
        <v>44287</v>
      </c>
    </row>
    <row r="83" spans="1:13" s="1382" customFormat="1" ht="15">
      <c r="A83" s="1586">
        <v>76</v>
      </c>
      <c r="B83" s="1598" t="s">
        <v>989</v>
      </c>
      <c r="C83" s="1599" t="s">
        <v>2407</v>
      </c>
      <c r="D83" s="1599" t="s">
        <v>4861</v>
      </c>
      <c r="E83" s="1599" t="s">
        <v>4833</v>
      </c>
      <c r="F83" s="1586" t="s">
        <v>4834</v>
      </c>
      <c r="G83" s="1586">
        <v>67</v>
      </c>
      <c r="H83" s="1586" t="s">
        <v>955</v>
      </c>
      <c r="I83" s="1586" t="s">
        <v>991</v>
      </c>
      <c r="J83" s="1600">
        <v>109.90615346050799</v>
      </c>
      <c r="K83" s="1600" t="s">
        <v>4836</v>
      </c>
      <c r="L83" s="1599" t="s">
        <v>4837</v>
      </c>
      <c r="M83" s="1601">
        <v>44287</v>
      </c>
    </row>
    <row r="84" spans="1:13" s="1382" customFormat="1" ht="15">
      <c r="A84" s="1586">
        <v>77</v>
      </c>
      <c r="B84" s="1598" t="s">
        <v>989</v>
      </c>
      <c r="C84" s="1599" t="s">
        <v>2393</v>
      </c>
      <c r="D84" s="1599" t="s">
        <v>4832</v>
      </c>
      <c r="E84" s="1599" t="s">
        <v>4833</v>
      </c>
      <c r="F84" s="1586" t="s">
        <v>4834</v>
      </c>
      <c r="G84" s="1586">
        <v>77</v>
      </c>
      <c r="H84" s="1586" t="s">
        <v>1739</v>
      </c>
      <c r="I84" s="1586" t="s">
        <v>958</v>
      </c>
      <c r="J84" s="1600">
        <v>2</v>
      </c>
      <c r="K84" s="1600">
        <v>1.5</v>
      </c>
      <c r="L84" s="1599" t="s">
        <v>4835</v>
      </c>
      <c r="M84" s="1601">
        <v>44287</v>
      </c>
    </row>
    <row r="85" spans="1:13" s="1382" customFormat="1" ht="15">
      <c r="A85" s="1586">
        <v>78</v>
      </c>
      <c r="B85" s="1598" t="s">
        <v>989</v>
      </c>
      <c r="C85" s="1599" t="s">
        <v>2393</v>
      </c>
      <c r="D85" s="1599" t="s">
        <v>4832</v>
      </c>
      <c r="E85" s="1599" t="s">
        <v>4833</v>
      </c>
      <c r="F85" s="1586" t="s">
        <v>4834</v>
      </c>
      <c r="G85" s="1586">
        <v>77</v>
      </c>
      <c r="H85" s="1586" t="s">
        <v>1739</v>
      </c>
      <c r="I85" s="1586" t="s">
        <v>987</v>
      </c>
      <c r="J85" s="1600">
        <v>2</v>
      </c>
      <c r="K85" s="1600">
        <v>1.5</v>
      </c>
      <c r="L85" s="1599" t="s">
        <v>4835</v>
      </c>
      <c r="M85" s="1601">
        <v>44287</v>
      </c>
    </row>
    <row r="86" spans="1:13" s="1382" customFormat="1" ht="15">
      <c r="A86" s="1586">
        <v>79</v>
      </c>
      <c r="B86" s="1598" t="s">
        <v>989</v>
      </c>
      <c r="C86" s="1599" t="s">
        <v>2393</v>
      </c>
      <c r="D86" s="1599" t="s">
        <v>4832</v>
      </c>
      <c r="E86" s="1599" t="s">
        <v>4833</v>
      </c>
      <c r="F86" s="1586" t="s">
        <v>4834</v>
      </c>
      <c r="G86" s="1586">
        <v>77</v>
      </c>
      <c r="H86" s="1586" t="s">
        <v>1739</v>
      </c>
      <c r="I86" s="1586" t="s">
        <v>991</v>
      </c>
      <c r="J86" s="1600">
        <v>2</v>
      </c>
      <c r="K86" s="1600">
        <v>1.5</v>
      </c>
      <c r="L86" s="1599" t="s">
        <v>4835</v>
      </c>
      <c r="M86" s="1601">
        <v>44287</v>
      </c>
    </row>
    <row r="87" spans="1:13" s="1382" customFormat="1" ht="15">
      <c r="A87" s="1586">
        <v>80</v>
      </c>
      <c r="B87" s="1613" t="s">
        <v>989</v>
      </c>
      <c r="C87" s="1599" t="s">
        <v>2434</v>
      </c>
      <c r="D87" s="1599" t="s">
        <v>4841</v>
      </c>
      <c r="E87" s="1599" t="s">
        <v>4833</v>
      </c>
      <c r="F87" s="1586" t="s">
        <v>4834</v>
      </c>
      <c r="G87" s="1586">
        <v>77</v>
      </c>
      <c r="H87" s="1586" t="s">
        <v>1739</v>
      </c>
      <c r="I87" s="1586" t="s">
        <v>968</v>
      </c>
      <c r="J87" s="1600" t="s">
        <v>4836</v>
      </c>
      <c r="K87" s="1611">
        <v>151.9</v>
      </c>
      <c r="L87" s="1599" t="s">
        <v>4842</v>
      </c>
      <c r="M87" s="1601">
        <v>44287</v>
      </c>
    </row>
    <row r="88" spans="1:13" s="1382" customFormat="1" ht="15">
      <c r="A88" s="1586">
        <v>81</v>
      </c>
      <c r="B88" s="1613" t="s">
        <v>989</v>
      </c>
      <c r="C88" s="1599" t="s">
        <v>2434</v>
      </c>
      <c r="D88" s="1599" t="s">
        <v>4841</v>
      </c>
      <c r="E88" s="1599" t="s">
        <v>4833</v>
      </c>
      <c r="F88" s="1586" t="s">
        <v>4834</v>
      </c>
      <c r="G88" s="1586">
        <v>77</v>
      </c>
      <c r="H88" s="1586" t="s">
        <v>1739</v>
      </c>
      <c r="I88" s="1586" t="s">
        <v>979</v>
      </c>
      <c r="J88" s="1600" t="s">
        <v>4836</v>
      </c>
      <c r="K88" s="1611">
        <v>147.1</v>
      </c>
      <c r="L88" s="1599" t="s">
        <v>4842</v>
      </c>
      <c r="M88" s="1601">
        <v>44287</v>
      </c>
    </row>
    <row r="89" spans="1:13" s="1382" customFormat="1" ht="15">
      <c r="A89" s="1586">
        <v>82</v>
      </c>
      <c r="B89" s="1613" t="s">
        <v>989</v>
      </c>
      <c r="C89" s="1599" t="s">
        <v>2434</v>
      </c>
      <c r="D89" s="1599" t="s">
        <v>4841</v>
      </c>
      <c r="E89" s="1599" t="s">
        <v>4833</v>
      </c>
      <c r="F89" s="1586" t="s">
        <v>4834</v>
      </c>
      <c r="G89" s="1586">
        <v>77</v>
      </c>
      <c r="H89" s="1586" t="s">
        <v>1739</v>
      </c>
      <c r="I89" s="1586" t="s">
        <v>958</v>
      </c>
      <c r="J89" s="1600" t="s">
        <v>4836</v>
      </c>
      <c r="K89" s="1611">
        <v>142.4</v>
      </c>
      <c r="L89" s="1599" t="s">
        <v>4842</v>
      </c>
      <c r="M89" s="1601">
        <v>44287</v>
      </c>
    </row>
    <row r="90" spans="1:13" s="1382" customFormat="1" ht="15">
      <c r="A90" s="1586">
        <v>83</v>
      </c>
      <c r="B90" s="1613" t="s">
        <v>989</v>
      </c>
      <c r="C90" s="1599" t="s">
        <v>2434</v>
      </c>
      <c r="D90" s="1599" t="s">
        <v>4841</v>
      </c>
      <c r="E90" s="1599" t="s">
        <v>4833</v>
      </c>
      <c r="F90" s="1586" t="s">
        <v>4834</v>
      </c>
      <c r="G90" s="1586">
        <v>77</v>
      </c>
      <c r="H90" s="1586" t="s">
        <v>1739</v>
      </c>
      <c r="I90" s="1586" t="s">
        <v>987</v>
      </c>
      <c r="J90" s="1600" t="s">
        <v>4836</v>
      </c>
      <c r="K90" s="1611">
        <v>137.9</v>
      </c>
      <c r="L90" s="1599" t="s">
        <v>4842</v>
      </c>
      <c r="M90" s="1601">
        <v>44287</v>
      </c>
    </row>
    <row r="91" spans="1:13" s="1382" customFormat="1" ht="15">
      <c r="A91" s="1586">
        <v>84</v>
      </c>
      <c r="B91" s="1613" t="s">
        <v>989</v>
      </c>
      <c r="C91" s="1599" t="s">
        <v>2434</v>
      </c>
      <c r="D91" s="1599" t="s">
        <v>4841</v>
      </c>
      <c r="E91" s="1599" t="s">
        <v>4833</v>
      </c>
      <c r="F91" s="1586" t="s">
        <v>4834</v>
      </c>
      <c r="G91" s="1586">
        <v>77</v>
      </c>
      <c r="H91" s="1586" t="s">
        <v>1739</v>
      </c>
      <c r="I91" s="1586" t="s">
        <v>991</v>
      </c>
      <c r="J91" s="1600" t="s">
        <v>4836</v>
      </c>
      <c r="K91" s="1611">
        <v>133.4</v>
      </c>
      <c r="L91" s="1599" t="s">
        <v>4842</v>
      </c>
      <c r="M91" s="1601">
        <v>44287</v>
      </c>
    </row>
    <row r="92" spans="1:13" s="1382" customFormat="1" ht="15">
      <c r="A92" s="1586">
        <v>85</v>
      </c>
      <c r="B92" s="1613" t="s">
        <v>989</v>
      </c>
      <c r="C92" s="1599" t="s">
        <v>2438</v>
      </c>
      <c r="D92" s="1599" t="s">
        <v>4843</v>
      </c>
      <c r="E92" s="1599" t="s">
        <v>4833</v>
      </c>
      <c r="F92" s="1586" t="s">
        <v>4834</v>
      </c>
      <c r="G92" s="1586">
        <v>77</v>
      </c>
      <c r="H92" s="1586" t="s">
        <v>1739</v>
      </c>
      <c r="I92" s="1586" t="s">
        <v>968</v>
      </c>
      <c r="J92" s="1600" t="s">
        <v>4836</v>
      </c>
      <c r="K92" s="1610">
        <v>7.64</v>
      </c>
      <c r="L92" s="1599" t="s">
        <v>4862</v>
      </c>
      <c r="M92" s="1601">
        <v>44287</v>
      </c>
    </row>
    <row r="93" spans="1:13" s="1382" customFormat="1" ht="15">
      <c r="A93" s="1586">
        <v>86</v>
      </c>
      <c r="B93" s="1613" t="s">
        <v>989</v>
      </c>
      <c r="C93" s="1599" t="s">
        <v>2438</v>
      </c>
      <c r="D93" s="1599" t="s">
        <v>4843</v>
      </c>
      <c r="E93" s="1599" t="s">
        <v>4833</v>
      </c>
      <c r="F93" s="1586" t="s">
        <v>4834</v>
      </c>
      <c r="G93" s="1586">
        <v>77</v>
      </c>
      <c r="H93" s="1586" t="s">
        <v>1739</v>
      </c>
      <c r="I93" s="1586" t="s">
        <v>979</v>
      </c>
      <c r="J93" s="1600" t="s">
        <v>4836</v>
      </c>
      <c r="K93" s="1610">
        <v>6.43</v>
      </c>
      <c r="L93" s="1599" t="s">
        <v>4862</v>
      </c>
      <c r="M93" s="1601">
        <v>44287</v>
      </c>
    </row>
    <row r="94" spans="1:13" s="1382" customFormat="1" ht="15">
      <c r="A94" s="1586">
        <v>87</v>
      </c>
      <c r="B94" s="1613" t="s">
        <v>989</v>
      </c>
      <c r="C94" s="1599" t="s">
        <v>2438</v>
      </c>
      <c r="D94" s="1599" t="s">
        <v>4843</v>
      </c>
      <c r="E94" s="1599" t="s">
        <v>4833</v>
      </c>
      <c r="F94" s="1586" t="s">
        <v>4834</v>
      </c>
      <c r="G94" s="1586">
        <v>77</v>
      </c>
      <c r="H94" s="1586" t="s">
        <v>1739</v>
      </c>
      <c r="I94" s="1586" t="s">
        <v>958</v>
      </c>
      <c r="J94" s="1600" t="s">
        <v>4836</v>
      </c>
      <c r="K94" s="1610">
        <v>5.23</v>
      </c>
      <c r="L94" s="1599" t="s">
        <v>4862</v>
      </c>
      <c r="M94" s="1601">
        <v>44287</v>
      </c>
    </row>
    <row r="95" spans="1:13" s="1382" customFormat="1" ht="15">
      <c r="A95" s="1586">
        <v>88</v>
      </c>
      <c r="B95" s="1613" t="s">
        <v>989</v>
      </c>
      <c r="C95" s="1599" t="s">
        <v>2438</v>
      </c>
      <c r="D95" s="1599" t="s">
        <v>4843</v>
      </c>
      <c r="E95" s="1599" t="s">
        <v>4833</v>
      </c>
      <c r="F95" s="1586" t="s">
        <v>4834</v>
      </c>
      <c r="G95" s="1586">
        <v>77</v>
      </c>
      <c r="H95" s="1586" t="s">
        <v>1739</v>
      </c>
      <c r="I95" s="1586" t="s">
        <v>987</v>
      </c>
      <c r="J95" s="1600" t="s">
        <v>4836</v>
      </c>
      <c r="K95" s="1610">
        <v>4.0199999999999996</v>
      </c>
      <c r="L95" s="1599" t="s">
        <v>4862</v>
      </c>
      <c r="M95" s="1601">
        <v>44287</v>
      </c>
    </row>
    <row r="96" spans="1:13" s="1382" customFormat="1" ht="15">
      <c r="A96" s="1586">
        <v>89</v>
      </c>
      <c r="B96" s="1613" t="s">
        <v>989</v>
      </c>
      <c r="C96" s="1599" t="s">
        <v>2438</v>
      </c>
      <c r="D96" s="1599" t="s">
        <v>4843</v>
      </c>
      <c r="E96" s="1599" t="s">
        <v>4833</v>
      </c>
      <c r="F96" s="1586" t="s">
        <v>4834</v>
      </c>
      <c r="G96" s="1586">
        <v>77</v>
      </c>
      <c r="H96" s="1586" t="s">
        <v>1739</v>
      </c>
      <c r="I96" s="1586" t="s">
        <v>991</v>
      </c>
      <c r="J96" s="1600" t="s">
        <v>4836</v>
      </c>
      <c r="K96" s="1610">
        <v>2.81</v>
      </c>
      <c r="L96" s="1599" t="s">
        <v>4862</v>
      </c>
      <c r="M96" s="1601">
        <v>44287</v>
      </c>
    </row>
    <row r="97" spans="1:13" s="1382" customFormat="1" ht="15">
      <c r="A97" s="1586">
        <v>90</v>
      </c>
      <c r="B97" s="1598" t="s">
        <v>989</v>
      </c>
      <c r="C97" s="1599" t="s">
        <v>2402</v>
      </c>
      <c r="D97" s="1599" t="s">
        <v>4860</v>
      </c>
      <c r="E97" s="1599" t="s">
        <v>4833</v>
      </c>
      <c r="F97" s="1586" t="s">
        <v>4834</v>
      </c>
      <c r="G97" s="1586">
        <v>92</v>
      </c>
      <c r="H97" s="1586" t="s">
        <v>1742</v>
      </c>
      <c r="I97" s="1586" t="s">
        <v>968</v>
      </c>
      <c r="J97" s="1600" t="s">
        <v>4713</v>
      </c>
      <c r="K97" s="1600" t="s">
        <v>4836</v>
      </c>
      <c r="L97" s="1599" t="s">
        <v>4837</v>
      </c>
      <c r="M97" s="1601">
        <v>44287</v>
      </c>
    </row>
    <row r="98" spans="1:13" s="1382" customFormat="1" ht="15">
      <c r="A98" s="1586">
        <v>91</v>
      </c>
      <c r="B98" s="1598" t="s">
        <v>989</v>
      </c>
      <c r="C98" s="1599" t="s">
        <v>2402</v>
      </c>
      <c r="D98" s="1599" t="s">
        <v>4860</v>
      </c>
      <c r="E98" s="1599" t="s">
        <v>4833</v>
      </c>
      <c r="F98" s="1586" t="s">
        <v>4834</v>
      </c>
      <c r="G98" s="1586">
        <v>92</v>
      </c>
      <c r="H98" s="1586" t="s">
        <v>1742</v>
      </c>
      <c r="I98" s="1586" t="s">
        <v>979</v>
      </c>
      <c r="J98" s="1600" t="s">
        <v>4713</v>
      </c>
      <c r="K98" s="1600" t="s">
        <v>4836</v>
      </c>
      <c r="L98" s="1599" t="s">
        <v>4837</v>
      </c>
      <c r="M98" s="1601">
        <v>44287</v>
      </c>
    </row>
    <row r="99" spans="1:13" s="1382" customFormat="1" ht="15">
      <c r="A99" s="1586">
        <v>92</v>
      </c>
      <c r="B99" s="1598" t="s">
        <v>989</v>
      </c>
      <c r="C99" s="1599" t="s">
        <v>2402</v>
      </c>
      <c r="D99" s="1599" t="s">
        <v>4860</v>
      </c>
      <c r="E99" s="1599" t="s">
        <v>4833</v>
      </c>
      <c r="F99" s="1586" t="s">
        <v>4834</v>
      </c>
      <c r="G99" s="1586">
        <v>92</v>
      </c>
      <c r="H99" s="1586" t="s">
        <v>1742</v>
      </c>
      <c r="I99" s="1586" t="s">
        <v>958</v>
      </c>
      <c r="J99" s="1600" t="s">
        <v>4713</v>
      </c>
      <c r="K99" s="1600" t="s">
        <v>4836</v>
      </c>
      <c r="L99" s="1599" t="s">
        <v>4837</v>
      </c>
      <c r="M99" s="1601">
        <v>44287</v>
      </c>
    </row>
    <row r="100" spans="1:13" s="1382" customFormat="1" ht="15">
      <c r="A100" s="1586">
        <v>93</v>
      </c>
      <c r="B100" s="1598" t="s">
        <v>989</v>
      </c>
      <c r="C100" s="1599" t="s">
        <v>2402</v>
      </c>
      <c r="D100" s="1599" t="s">
        <v>4860</v>
      </c>
      <c r="E100" s="1599" t="s">
        <v>4833</v>
      </c>
      <c r="F100" s="1586" t="s">
        <v>4834</v>
      </c>
      <c r="G100" s="1586">
        <v>92</v>
      </c>
      <c r="H100" s="1586" t="s">
        <v>1742</v>
      </c>
      <c r="I100" s="1586" t="s">
        <v>987</v>
      </c>
      <c r="J100" s="1600" t="s">
        <v>4713</v>
      </c>
      <c r="K100" s="1600" t="s">
        <v>4836</v>
      </c>
      <c r="L100" s="1599" t="s">
        <v>4837</v>
      </c>
      <c r="M100" s="1601">
        <v>44287</v>
      </c>
    </row>
    <row r="101" spans="1:13" s="1382" customFormat="1" ht="15">
      <c r="A101" s="1586">
        <v>94</v>
      </c>
      <c r="B101" s="1598" t="s">
        <v>989</v>
      </c>
      <c r="C101" s="1599" t="s">
        <v>2402</v>
      </c>
      <c r="D101" s="1599" t="s">
        <v>4860</v>
      </c>
      <c r="E101" s="1599" t="s">
        <v>4833</v>
      </c>
      <c r="F101" s="1586" t="s">
        <v>4834</v>
      </c>
      <c r="G101" s="1586">
        <v>92</v>
      </c>
      <c r="H101" s="1586" t="s">
        <v>1742</v>
      </c>
      <c r="I101" s="1586" t="s">
        <v>991</v>
      </c>
      <c r="J101" s="1600" t="s">
        <v>4713</v>
      </c>
      <c r="K101" s="1600" t="s">
        <v>4836</v>
      </c>
      <c r="L101" s="1599" t="s">
        <v>4837</v>
      </c>
      <c r="M101" s="1601">
        <v>44287</v>
      </c>
    </row>
    <row r="102" spans="1:13" s="1382" customFormat="1" ht="15">
      <c r="A102" s="1586">
        <v>95</v>
      </c>
      <c r="B102" s="1598" t="s">
        <v>989</v>
      </c>
      <c r="C102" s="1599" t="s">
        <v>2407</v>
      </c>
      <c r="D102" s="1599" t="s">
        <v>4861</v>
      </c>
      <c r="E102" s="1599" t="s">
        <v>4833</v>
      </c>
      <c r="F102" s="1586" t="s">
        <v>4834</v>
      </c>
      <c r="G102" s="1586">
        <v>92</v>
      </c>
      <c r="H102" s="1586" t="s">
        <v>1742</v>
      </c>
      <c r="I102" s="1586" t="s">
        <v>968</v>
      </c>
      <c r="J102" s="1600" t="s">
        <v>4713</v>
      </c>
      <c r="K102" s="1600" t="s">
        <v>4836</v>
      </c>
      <c r="L102" s="1599" t="s">
        <v>4837</v>
      </c>
      <c r="M102" s="1601">
        <v>44287</v>
      </c>
    </row>
    <row r="103" spans="1:13" s="1382" customFormat="1" ht="15">
      <c r="A103" s="1586">
        <v>96</v>
      </c>
      <c r="B103" s="1598" t="s">
        <v>989</v>
      </c>
      <c r="C103" s="1599" t="s">
        <v>2407</v>
      </c>
      <c r="D103" s="1599" t="s">
        <v>4861</v>
      </c>
      <c r="E103" s="1599" t="s">
        <v>4833</v>
      </c>
      <c r="F103" s="1586" t="s">
        <v>4834</v>
      </c>
      <c r="G103" s="1586">
        <v>92</v>
      </c>
      <c r="H103" s="1586" t="s">
        <v>1742</v>
      </c>
      <c r="I103" s="1586" t="s">
        <v>979</v>
      </c>
      <c r="J103" s="1600" t="s">
        <v>4713</v>
      </c>
      <c r="K103" s="1600" t="s">
        <v>4836</v>
      </c>
      <c r="L103" s="1599" t="s">
        <v>4837</v>
      </c>
      <c r="M103" s="1601">
        <v>44287</v>
      </c>
    </row>
    <row r="104" spans="1:13" s="1382" customFormat="1" ht="15">
      <c r="A104" s="1586">
        <v>97</v>
      </c>
      <c r="B104" s="1598" t="s">
        <v>989</v>
      </c>
      <c r="C104" s="1599" t="s">
        <v>2407</v>
      </c>
      <c r="D104" s="1599" t="s">
        <v>4861</v>
      </c>
      <c r="E104" s="1599" t="s">
        <v>4833</v>
      </c>
      <c r="F104" s="1586" t="s">
        <v>4834</v>
      </c>
      <c r="G104" s="1586">
        <v>92</v>
      </c>
      <c r="H104" s="1586" t="s">
        <v>1742</v>
      </c>
      <c r="I104" s="1586" t="s">
        <v>958</v>
      </c>
      <c r="J104" s="1600" t="s">
        <v>4713</v>
      </c>
      <c r="K104" s="1600" t="s">
        <v>4836</v>
      </c>
      <c r="L104" s="1599" t="s">
        <v>4837</v>
      </c>
      <c r="M104" s="1601">
        <v>44287</v>
      </c>
    </row>
    <row r="105" spans="1:13" s="1382" customFormat="1" ht="15">
      <c r="A105" s="1586">
        <v>98</v>
      </c>
      <c r="B105" s="1598" t="s">
        <v>989</v>
      </c>
      <c r="C105" s="1599" t="s">
        <v>2407</v>
      </c>
      <c r="D105" s="1599" t="s">
        <v>4861</v>
      </c>
      <c r="E105" s="1599" t="s">
        <v>4833</v>
      </c>
      <c r="F105" s="1586" t="s">
        <v>4834</v>
      </c>
      <c r="G105" s="1586">
        <v>92</v>
      </c>
      <c r="H105" s="1586" t="s">
        <v>1742</v>
      </c>
      <c r="I105" s="1586" t="s">
        <v>987</v>
      </c>
      <c r="J105" s="1600" t="s">
        <v>4713</v>
      </c>
      <c r="K105" s="1600" t="s">
        <v>4836</v>
      </c>
      <c r="L105" s="1599" t="s">
        <v>4837</v>
      </c>
      <c r="M105" s="1601">
        <v>44287</v>
      </c>
    </row>
    <row r="106" spans="1:13" s="1382" customFormat="1" ht="15">
      <c r="A106" s="1586">
        <v>99</v>
      </c>
      <c r="B106" s="1598" t="s">
        <v>989</v>
      </c>
      <c r="C106" s="1599" t="s">
        <v>2407</v>
      </c>
      <c r="D106" s="1599" t="s">
        <v>4861</v>
      </c>
      <c r="E106" s="1599" t="s">
        <v>4833</v>
      </c>
      <c r="F106" s="1586" t="s">
        <v>4834</v>
      </c>
      <c r="G106" s="1586">
        <v>92</v>
      </c>
      <c r="H106" s="1586" t="s">
        <v>1742</v>
      </c>
      <c r="I106" s="1586" t="s">
        <v>991</v>
      </c>
      <c r="J106" s="1600" t="s">
        <v>4713</v>
      </c>
      <c r="K106" s="1600" t="s">
        <v>4836</v>
      </c>
      <c r="L106" s="1599" t="s">
        <v>4837</v>
      </c>
      <c r="M106" s="1601">
        <v>44287</v>
      </c>
    </row>
    <row r="107" spans="1:13" s="1382" customFormat="1" ht="45">
      <c r="A107" s="1586">
        <v>100</v>
      </c>
      <c r="B107" s="1598" t="s">
        <v>989</v>
      </c>
      <c r="C107" s="1599" t="s">
        <v>2402</v>
      </c>
      <c r="D107" s="1599" t="s">
        <v>4860</v>
      </c>
      <c r="E107" s="1599" t="s">
        <v>4833</v>
      </c>
      <c r="F107" s="1586" t="s">
        <v>4834</v>
      </c>
      <c r="G107" s="1586">
        <v>97</v>
      </c>
      <c r="H107" s="1614" t="s">
        <v>1789</v>
      </c>
      <c r="I107" s="1586" t="s">
        <v>1037</v>
      </c>
      <c r="J107" s="1600" t="s">
        <v>4836</v>
      </c>
      <c r="K107" s="1600">
        <v>-0.17499999999999999</v>
      </c>
      <c r="L107" s="1599" t="s">
        <v>4863</v>
      </c>
      <c r="M107" s="1601">
        <v>44287</v>
      </c>
    </row>
    <row r="108" spans="1:13" s="1382" customFormat="1" ht="45">
      <c r="A108" s="1586">
        <v>101</v>
      </c>
      <c r="B108" s="1598" t="s">
        <v>989</v>
      </c>
      <c r="C108" s="1599" t="s">
        <v>2407</v>
      </c>
      <c r="D108" s="1599" t="s">
        <v>4861</v>
      </c>
      <c r="E108" s="1599" t="s">
        <v>4833</v>
      </c>
      <c r="F108" s="1586" t="s">
        <v>4834</v>
      </c>
      <c r="G108" s="1586">
        <v>97</v>
      </c>
      <c r="H108" s="1614" t="s">
        <v>1789</v>
      </c>
      <c r="I108" s="1586" t="s">
        <v>1037</v>
      </c>
      <c r="J108" s="1600" t="s">
        <v>4836</v>
      </c>
      <c r="K108" s="1600">
        <v>-0.18</v>
      </c>
      <c r="L108" s="1599" t="s">
        <v>4864</v>
      </c>
      <c r="M108" s="1601">
        <v>44287</v>
      </c>
    </row>
    <row r="109" spans="1:13" s="1382" customFormat="1" ht="45">
      <c r="A109" s="1586">
        <v>102</v>
      </c>
      <c r="B109" s="1613" t="s">
        <v>989</v>
      </c>
      <c r="C109" s="1614" t="s">
        <v>2577</v>
      </c>
      <c r="D109" s="1614" t="s">
        <v>2579</v>
      </c>
      <c r="E109" s="1599" t="s">
        <v>4833</v>
      </c>
      <c r="F109" s="1586" t="s">
        <v>4834</v>
      </c>
      <c r="G109" s="1586">
        <v>97</v>
      </c>
      <c r="H109" s="1614" t="s">
        <v>1788</v>
      </c>
      <c r="I109" s="1586" t="s">
        <v>1037</v>
      </c>
      <c r="J109" s="1600">
        <v>-0.29430000000000001</v>
      </c>
      <c r="K109" s="1600">
        <v>-0.36899999999999999</v>
      </c>
      <c r="L109" s="1599" t="s">
        <v>4865</v>
      </c>
      <c r="M109" s="1601">
        <v>44287</v>
      </c>
    </row>
    <row r="110" spans="1:13" s="1382" customFormat="1" ht="30">
      <c r="A110" s="1586">
        <v>103</v>
      </c>
      <c r="B110" s="1613" t="s">
        <v>989</v>
      </c>
      <c r="C110" s="1614" t="s">
        <v>2582</v>
      </c>
      <c r="D110" s="1614" t="s">
        <v>2584</v>
      </c>
      <c r="E110" s="1599" t="s">
        <v>4833</v>
      </c>
      <c r="F110" s="1586" t="s">
        <v>4834</v>
      </c>
      <c r="G110" s="1586">
        <v>97</v>
      </c>
      <c r="H110" s="1614" t="s">
        <v>1788</v>
      </c>
      <c r="I110" s="1586" t="s">
        <v>1037</v>
      </c>
      <c r="J110" s="1609">
        <v>-4.7399999999999998E-2</v>
      </c>
      <c r="K110" s="1609">
        <v>-4.6199999999999998E-2</v>
      </c>
      <c r="L110" s="1599" t="s">
        <v>4866</v>
      </c>
      <c r="M110" s="1601">
        <v>44287</v>
      </c>
    </row>
    <row r="111" spans="1:13" s="1382" customFormat="1" ht="30">
      <c r="A111" s="1586">
        <v>104</v>
      </c>
      <c r="B111" s="1613" t="s">
        <v>989</v>
      </c>
      <c r="C111" s="1614" t="s">
        <v>2586</v>
      </c>
      <c r="D111" s="1614" t="s">
        <v>2588</v>
      </c>
      <c r="E111" s="1599" t="s">
        <v>4833</v>
      </c>
      <c r="F111" s="1586" t="s">
        <v>4834</v>
      </c>
      <c r="G111" s="1586">
        <v>97</v>
      </c>
      <c r="H111" s="1614" t="s">
        <v>1788</v>
      </c>
      <c r="I111" s="1586" t="s">
        <v>1037</v>
      </c>
      <c r="J111" s="1600">
        <v>-0.19900000000000001</v>
      </c>
      <c r="K111" s="1600">
        <v>-0.19400000000000001</v>
      </c>
      <c r="L111" s="1599" t="s">
        <v>4867</v>
      </c>
      <c r="M111" s="1601">
        <v>44287</v>
      </c>
    </row>
    <row r="112" spans="1:13" s="1382" customFormat="1" ht="30">
      <c r="A112" s="1586">
        <v>105</v>
      </c>
      <c r="B112" s="1613" t="s">
        <v>989</v>
      </c>
      <c r="C112" s="1614" t="s">
        <v>2591</v>
      </c>
      <c r="D112" s="1614" t="s">
        <v>4868</v>
      </c>
      <c r="E112" s="1599" t="s">
        <v>4833</v>
      </c>
      <c r="F112" s="1586" t="s">
        <v>4834</v>
      </c>
      <c r="G112" s="1586">
        <v>97</v>
      </c>
      <c r="H112" s="1614" t="s">
        <v>1788</v>
      </c>
      <c r="I112" s="1586" t="s">
        <v>1037</v>
      </c>
      <c r="J112" s="1609">
        <v>-9.74E-2</v>
      </c>
      <c r="K112" s="1600">
        <v>-0.127</v>
      </c>
      <c r="L112" s="1599" t="s">
        <v>4869</v>
      </c>
      <c r="M112" s="1601">
        <v>44287</v>
      </c>
    </row>
    <row r="113" spans="1:13" s="1382" customFormat="1" ht="45">
      <c r="A113" s="1586">
        <v>106</v>
      </c>
      <c r="B113" s="1613" t="s">
        <v>989</v>
      </c>
      <c r="C113" s="1614" t="s">
        <v>2596</v>
      </c>
      <c r="D113" s="1614" t="s">
        <v>2598</v>
      </c>
      <c r="E113" s="1599" t="s">
        <v>4833</v>
      </c>
      <c r="F113" s="1586" t="s">
        <v>4834</v>
      </c>
      <c r="G113" s="1586">
        <v>97</v>
      </c>
      <c r="H113" s="1614" t="s">
        <v>1788</v>
      </c>
      <c r="I113" s="1586" t="s">
        <v>1037</v>
      </c>
      <c r="J113" s="1609">
        <v>-7.1000000000000004E-3</v>
      </c>
      <c r="K113" s="1609">
        <v>-7.3000000000000001E-3</v>
      </c>
      <c r="L113" s="1599" t="s">
        <v>4870</v>
      </c>
      <c r="M113" s="1601">
        <v>44287</v>
      </c>
    </row>
    <row r="114" spans="1:13" s="1382" customFormat="1" ht="30">
      <c r="A114" s="1586">
        <v>107</v>
      </c>
      <c r="B114" s="1613" t="s">
        <v>989</v>
      </c>
      <c r="C114" s="1614" t="s">
        <v>2612</v>
      </c>
      <c r="D114" s="1614" t="s">
        <v>2614</v>
      </c>
      <c r="E114" s="1599" t="s">
        <v>4833</v>
      </c>
      <c r="F114" s="1586" t="s">
        <v>4834</v>
      </c>
      <c r="G114" s="1586">
        <v>97</v>
      </c>
      <c r="H114" s="1614" t="s">
        <v>1788</v>
      </c>
      <c r="I114" s="1586" t="s">
        <v>1037</v>
      </c>
      <c r="J114" s="1609">
        <v>-2.0899999999999998E-2</v>
      </c>
      <c r="K114" s="1609">
        <v>-2.7400000000000001E-2</v>
      </c>
      <c r="L114" s="1599" t="s">
        <v>4871</v>
      </c>
      <c r="M114" s="1601">
        <v>44287</v>
      </c>
    </row>
    <row r="115" spans="1:13" s="1382" customFormat="1" ht="30">
      <c r="A115" s="1586">
        <v>108</v>
      </c>
      <c r="B115" s="1613" t="s">
        <v>989</v>
      </c>
      <c r="C115" s="1614" t="s">
        <v>2605</v>
      </c>
      <c r="D115" s="1614" t="s">
        <v>2056</v>
      </c>
      <c r="E115" s="1599" t="s">
        <v>4833</v>
      </c>
      <c r="F115" s="1586" t="s">
        <v>4834</v>
      </c>
      <c r="G115" s="1586">
        <v>97</v>
      </c>
      <c r="H115" s="1614" t="s">
        <v>1788</v>
      </c>
      <c r="I115" s="1586" t="s">
        <v>1037</v>
      </c>
      <c r="J115" s="1609">
        <v>-1.78E-2</v>
      </c>
      <c r="K115" s="1609">
        <v>-1.83E-2</v>
      </c>
      <c r="L115" s="1599" t="s">
        <v>4872</v>
      </c>
      <c r="M115" s="1601">
        <v>44287</v>
      </c>
    </row>
    <row r="116" spans="1:13" s="1382" customFormat="1" ht="15">
      <c r="A116" s="1586">
        <v>109</v>
      </c>
      <c r="B116" s="1598" t="s">
        <v>989</v>
      </c>
      <c r="C116" s="1599" t="s">
        <v>2402</v>
      </c>
      <c r="D116" s="1599" t="s">
        <v>4860</v>
      </c>
      <c r="E116" s="1599" t="s">
        <v>4833</v>
      </c>
      <c r="F116" s="1586" t="s">
        <v>4834</v>
      </c>
      <c r="G116" s="1586">
        <v>100</v>
      </c>
      <c r="H116" s="1586" t="s">
        <v>1791</v>
      </c>
      <c r="I116" s="1586" t="s">
        <v>1037</v>
      </c>
      <c r="J116" s="1600">
        <v>-0.26645000000000002</v>
      </c>
      <c r="K116" s="1600" t="s">
        <v>4836</v>
      </c>
      <c r="L116" s="1599" t="s">
        <v>4837</v>
      </c>
      <c r="M116" s="1601">
        <v>44287</v>
      </c>
    </row>
    <row r="117" spans="1:13" s="1382" customFormat="1" ht="15">
      <c r="A117" s="1586">
        <v>110</v>
      </c>
      <c r="B117" s="1598" t="s">
        <v>989</v>
      </c>
      <c r="C117" s="1599" t="s">
        <v>2407</v>
      </c>
      <c r="D117" s="1599" t="s">
        <v>4861</v>
      </c>
      <c r="E117" s="1599" t="s">
        <v>4833</v>
      </c>
      <c r="F117" s="1586" t="s">
        <v>4834</v>
      </c>
      <c r="G117" s="1586">
        <v>100</v>
      </c>
      <c r="H117" s="1586" t="s">
        <v>1791</v>
      </c>
      <c r="I117" s="1586" t="s">
        <v>1037</v>
      </c>
      <c r="J117" s="1600">
        <v>-0.48801299999999997</v>
      </c>
      <c r="K117" s="1600" t="s">
        <v>4836</v>
      </c>
      <c r="L117" s="1599" t="s">
        <v>4837</v>
      </c>
      <c r="M117" s="1601">
        <v>44287</v>
      </c>
    </row>
    <row r="118" spans="1:13" s="1382" customFormat="1" ht="15">
      <c r="A118" s="1586">
        <v>111</v>
      </c>
      <c r="B118" s="1598" t="s">
        <v>989</v>
      </c>
      <c r="C118" s="1599" t="s">
        <v>2402</v>
      </c>
      <c r="D118" s="1599" t="s">
        <v>4860</v>
      </c>
      <c r="E118" s="1599" t="s">
        <v>4833</v>
      </c>
      <c r="F118" s="1586" t="s">
        <v>4834</v>
      </c>
      <c r="G118" s="1586">
        <v>104</v>
      </c>
      <c r="H118" s="1586" t="s">
        <v>1795</v>
      </c>
      <c r="I118" s="1586" t="s">
        <v>1037</v>
      </c>
      <c r="J118" s="1600">
        <v>0.26645000000000002</v>
      </c>
      <c r="K118" s="1600" t="s">
        <v>4836</v>
      </c>
      <c r="L118" s="1599" t="s">
        <v>4837</v>
      </c>
      <c r="M118" s="1601">
        <v>44287</v>
      </c>
    </row>
    <row r="119" spans="1:13" s="1382" customFormat="1" ht="15">
      <c r="A119" s="1586">
        <v>112</v>
      </c>
      <c r="B119" s="1598" t="s">
        <v>989</v>
      </c>
      <c r="C119" s="1599" t="s">
        <v>2407</v>
      </c>
      <c r="D119" s="1599" t="s">
        <v>4861</v>
      </c>
      <c r="E119" s="1599" t="s">
        <v>4833</v>
      </c>
      <c r="F119" s="1586" t="s">
        <v>4834</v>
      </c>
      <c r="G119" s="1586">
        <v>104</v>
      </c>
      <c r="H119" s="1586" t="s">
        <v>1795</v>
      </c>
      <c r="I119" s="1586" t="s">
        <v>1037</v>
      </c>
      <c r="J119" s="1600">
        <v>0.48801299999999997</v>
      </c>
      <c r="K119" s="1600" t="s">
        <v>4836</v>
      </c>
      <c r="L119" s="1599" t="s">
        <v>4837</v>
      </c>
      <c r="M119" s="1601">
        <v>44287</v>
      </c>
    </row>
    <row r="120" spans="1:13" s="1382" customFormat="1" ht="45">
      <c r="A120" s="1586">
        <v>113</v>
      </c>
      <c r="B120" s="1613" t="s">
        <v>989</v>
      </c>
      <c r="C120" s="1614" t="s">
        <v>4873</v>
      </c>
      <c r="D120" s="1599" t="s">
        <v>4874</v>
      </c>
      <c r="E120" s="1599" t="s">
        <v>4833</v>
      </c>
      <c r="F120" s="1586" t="s">
        <v>4834</v>
      </c>
      <c r="G120" s="1586"/>
      <c r="H120" s="1586"/>
      <c r="I120" s="1586"/>
      <c r="J120" s="1600" t="s">
        <v>4875</v>
      </c>
      <c r="K120" s="1600" t="s">
        <v>4875</v>
      </c>
      <c r="L120" s="1599" t="s">
        <v>4876</v>
      </c>
      <c r="M120" s="1601">
        <v>44287</v>
      </c>
    </row>
    <row r="121" spans="1:13" s="1382" customFormat="1" ht="15">
      <c r="A121" s="1586">
        <v>114</v>
      </c>
      <c r="B121" s="1613" t="s">
        <v>1015</v>
      </c>
      <c r="C121" s="1614" t="s">
        <v>4581</v>
      </c>
      <c r="D121" s="1614" t="s">
        <v>4832</v>
      </c>
      <c r="E121" s="1599" t="s">
        <v>4833</v>
      </c>
      <c r="F121" s="1586" t="s">
        <v>4834</v>
      </c>
      <c r="G121" s="1586">
        <v>77</v>
      </c>
      <c r="H121" s="1586" t="s">
        <v>1739</v>
      </c>
      <c r="I121" s="1586" t="s">
        <v>958</v>
      </c>
      <c r="J121" s="1600">
        <v>2</v>
      </c>
      <c r="K121" s="1600">
        <v>1.5</v>
      </c>
      <c r="L121" s="1599" t="s">
        <v>4835</v>
      </c>
      <c r="M121" s="1601">
        <v>44287</v>
      </c>
    </row>
    <row r="122" spans="1:13" s="1382" customFormat="1" ht="15">
      <c r="A122" s="1586">
        <v>115</v>
      </c>
      <c r="B122" s="1613" t="s">
        <v>1015</v>
      </c>
      <c r="C122" s="1614" t="s">
        <v>4581</v>
      </c>
      <c r="D122" s="1614" t="s">
        <v>4832</v>
      </c>
      <c r="E122" s="1599" t="s">
        <v>4833</v>
      </c>
      <c r="F122" s="1586" t="s">
        <v>4834</v>
      </c>
      <c r="G122" s="1586">
        <v>77</v>
      </c>
      <c r="H122" s="1586" t="s">
        <v>1739</v>
      </c>
      <c r="I122" s="1586" t="s">
        <v>987</v>
      </c>
      <c r="J122" s="1600">
        <v>2</v>
      </c>
      <c r="K122" s="1600">
        <v>1.5</v>
      </c>
      <c r="L122" s="1599" t="s">
        <v>4835</v>
      </c>
      <c r="M122" s="1601">
        <v>44287</v>
      </c>
    </row>
    <row r="123" spans="1:13" s="1382" customFormat="1" ht="15">
      <c r="A123" s="1586">
        <v>116</v>
      </c>
      <c r="B123" s="1613" t="s">
        <v>1015</v>
      </c>
      <c r="C123" s="1614" t="s">
        <v>4581</v>
      </c>
      <c r="D123" s="1614" t="s">
        <v>4832</v>
      </c>
      <c r="E123" s="1599" t="s">
        <v>4833</v>
      </c>
      <c r="F123" s="1586" t="s">
        <v>4834</v>
      </c>
      <c r="G123" s="1586">
        <v>77</v>
      </c>
      <c r="H123" s="1586" t="s">
        <v>1739</v>
      </c>
      <c r="I123" s="1586" t="s">
        <v>991</v>
      </c>
      <c r="J123" s="1600">
        <v>2</v>
      </c>
      <c r="K123" s="1600">
        <v>1.5</v>
      </c>
      <c r="L123" s="1599" t="s">
        <v>4835</v>
      </c>
      <c r="M123" s="1601">
        <v>44287</v>
      </c>
    </row>
    <row r="124" spans="1:13" s="1382" customFormat="1" ht="15">
      <c r="A124" s="1586">
        <v>117</v>
      </c>
      <c r="B124" s="1598" t="s">
        <v>1015</v>
      </c>
      <c r="C124" s="1599" t="s">
        <v>4587</v>
      </c>
      <c r="D124" s="1599" t="s">
        <v>625</v>
      </c>
      <c r="E124" s="1599" t="s">
        <v>4833</v>
      </c>
      <c r="F124" s="1586" t="s">
        <v>4834</v>
      </c>
      <c r="G124" s="1586">
        <v>67</v>
      </c>
      <c r="H124" s="1586" t="s">
        <v>1737</v>
      </c>
      <c r="I124" s="1586" t="s">
        <v>968</v>
      </c>
      <c r="J124" s="1600">
        <v>348.76805357173879</v>
      </c>
      <c r="K124" s="1600" t="s">
        <v>4836</v>
      </c>
      <c r="L124" s="1599" t="s">
        <v>4837</v>
      </c>
      <c r="M124" s="1601">
        <v>44287</v>
      </c>
    </row>
    <row r="125" spans="1:13" s="1382" customFormat="1" ht="15">
      <c r="A125" s="1586">
        <v>118</v>
      </c>
      <c r="B125" s="1598" t="s">
        <v>1015</v>
      </c>
      <c r="C125" s="1599" t="s">
        <v>4587</v>
      </c>
      <c r="D125" s="1599" t="s">
        <v>625</v>
      </c>
      <c r="E125" s="1599" t="s">
        <v>4833</v>
      </c>
      <c r="F125" s="1586" t="s">
        <v>4834</v>
      </c>
      <c r="G125" s="1586">
        <v>67</v>
      </c>
      <c r="H125" s="1586" t="s">
        <v>1737</v>
      </c>
      <c r="I125" s="1586" t="s">
        <v>979</v>
      </c>
      <c r="J125" s="1600">
        <v>348.76805357173879</v>
      </c>
      <c r="K125" s="1600" t="s">
        <v>4836</v>
      </c>
      <c r="L125" s="1599" t="s">
        <v>4837</v>
      </c>
      <c r="M125" s="1601">
        <v>44287</v>
      </c>
    </row>
    <row r="126" spans="1:13" s="1382" customFormat="1" ht="15">
      <c r="A126" s="1586">
        <v>119</v>
      </c>
      <c r="B126" s="1598" t="s">
        <v>1015</v>
      </c>
      <c r="C126" s="1599" t="s">
        <v>4587</v>
      </c>
      <c r="D126" s="1599" t="s">
        <v>625</v>
      </c>
      <c r="E126" s="1599" t="s">
        <v>4833</v>
      </c>
      <c r="F126" s="1586" t="s">
        <v>4834</v>
      </c>
      <c r="G126" s="1586">
        <v>67</v>
      </c>
      <c r="H126" s="1586" t="s">
        <v>1737</v>
      </c>
      <c r="I126" s="1586" t="s">
        <v>958</v>
      </c>
      <c r="J126" s="1600">
        <v>348.76805357173879</v>
      </c>
      <c r="K126" s="1600" t="s">
        <v>4836</v>
      </c>
      <c r="L126" s="1599" t="s">
        <v>4837</v>
      </c>
      <c r="M126" s="1601">
        <v>44287</v>
      </c>
    </row>
    <row r="127" spans="1:13" s="1382" customFormat="1" ht="15">
      <c r="A127" s="1586">
        <v>120</v>
      </c>
      <c r="B127" s="1598" t="s">
        <v>1015</v>
      </c>
      <c r="C127" s="1599" t="s">
        <v>4587</v>
      </c>
      <c r="D127" s="1599" t="s">
        <v>625</v>
      </c>
      <c r="E127" s="1599" t="s">
        <v>4833</v>
      </c>
      <c r="F127" s="1586" t="s">
        <v>4834</v>
      </c>
      <c r="G127" s="1586">
        <v>67</v>
      </c>
      <c r="H127" s="1586" t="s">
        <v>1737</v>
      </c>
      <c r="I127" s="1586" t="s">
        <v>987</v>
      </c>
      <c r="J127" s="1600">
        <v>348.76805357173879</v>
      </c>
      <c r="K127" s="1600" t="s">
        <v>4836</v>
      </c>
      <c r="L127" s="1599" t="s">
        <v>4837</v>
      </c>
      <c r="M127" s="1601">
        <v>44287</v>
      </c>
    </row>
    <row r="128" spans="1:13" s="1382" customFormat="1" ht="15">
      <c r="A128" s="1586">
        <v>121</v>
      </c>
      <c r="B128" s="1598" t="s">
        <v>1015</v>
      </c>
      <c r="C128" s="1599" t="s">
        <v>4587</v>
      </c>
      <c r="D128" s="1599" t="s">
        <v>625</v>
      </c>
      <c r="E128" s="1599" t="s">
        <v>4833</v>
      </c>
      <c r="F128" s="1586" t="s">
        <v>4834</v>
      </c>
      <c r="G128" s="1586">
        <v>67</v>
      </c>
      <c r="H128" s="1586" t="s">
        <v>1737</v>
      </c>
      <c r="I128" s="1586" t="s">
        <v>991</v>
      </c>
      <c r="J128" s="1600">
        <v>348.76805357173879</v>
      </c>
      <c r="K128" s="1600" t="s">
        <v>4836</v>
      </c>
      <c r="L128" s="1599" t="s">
        <v>4837</v>
      </c>
      <c r="M128" s="1601">
        <v>44287</v>
      </c>
    </row>
    <row r="129" spans="1:13" s="1382" customFormat="1" ht="15">
      <c r="A129" s="1586">
        <v>122</v>
      </c>
      <c r="B129" s="1598" t="s">
        <v>1015</v>
      </c>
      <c r="C129" s="1599" t="s">
        <v>4587</v>
      </c>
      <c r="D129" s="1599" t="s">
        <v>625</v>
      </c>
      <c r="E129" s="1599" t="s">
        <v>4833</v>
      </c>
      <c r="F129" s="1586" t="s">
        <v>4834</v>
      </c>
      <c r="G129" s="1586">
        <v>92</v>
      </c>
      <c r="H129" s="1586" t="s">
        <v>1742</v>
      </c>
      <c r="I129" s="1586" t="s">
        <v>968</v>
      </c>
      <c r="J129" s="1600" t="s">
        <v>4713</v>
      </c>
      <c r="K129" s="1600" t="s">
        <v>4836</v>
      </c>
      <c r="L129" s="1599" t="s">
        <v>4837</v>
      </c>
      <c r="M129" s="1601">
        <v>44287</v>
      </c>
    </row>
    <row r="130" spans="1:13" s="1382" customFormat="1" ht="15">
      <c r="A130" s="1586">
        <v>123</v>
      </c>
      <c r="B130" s="1598" t="s">
        <v>1015</v>
      </c>
      <c r="C130" s="1599" t="s">
        <v>4587</v>
      </c>
      <c r="D130" s="1599" t="s">
        <v>625</v>
      </c>
      <c r="E130" s="1599" t="s">
        <v>4833</v>
      </c>
      <c r="F130" s="1586" t="s">
        <v>4834</v>
      </c>
      <c r="G130" s="1586">
        <v>92</v>
      </c>
      <c r="H130" s="1586" t="s">
        <v>1742</v>
      </c>
      <c r="I130" s="1586" t="s">
        <v>979</v>
      </c>
      <c r="J130" s="1600" t="s">
        <v>4713</v>
      </c>
      <c r="K130" s="1600" t="s">
        <v>4836</v>
      </c>
      <c r="L130" s="1599" t="s">
        <v>4837</v>
      </c>
      <c r="M130" s="1601">
        <v>44287</v>
      </c>
    </row>
    <row r="131" spans="1:13" s="1382" customFormat="1" ht="15">
      <c r="A131" s="1586">
        <v>124</v>
      </c>
      <c r="B131" s="1598" t="s">
        <v>1015</v>
      </c>
      <c r="C131" s="1599" t="s">
        <v>4587</v>
      </c>
      <c r="D131" s="1599" t="s">
        <v>625</v>
      </c>
      <c r="E131" s="1599" t="s">
        <v>4833</v>
      </c>
      <c r="F131" s="1586" t="s">
        <v>4834</v>
      </c>
      <c r="G131" s="1586">
        <v>92</v>
      </c>
      <c r="H131" s="1586" t="s">
        <v>1742</v>
      </c>
      <c r="I131" s="1586" t="s">
        <v>958</v>
      </c>
      <c r="J131" s="1600" t="s">
        <v>4713</v>
      </c>
      <c r="K131" s="1600" t="s">
        <v>4836</v>
      </c>
      <c r="L131" s="1599" t="s">
        <v>4837</v>
      </c>
      <c r="M131" s="1601">
        <v>44287</v>
      </c>
    </row>
    <row r="132" spans="1:13" s="1382" customFormat="1" ht="15">
      <c r="A132" s="1586">
        <v>125</v>
      </c>
      <c r="B132" s="1598" t="s">
        <v>1015</v>
      </c>
      <c r="C132" s="1599" t="s">
        <v>4587</v>
      </c>
      <c r="D132" s="1599" t="s">
        <v>625</v>
      </c>
      <c r="E132" s="1599" t="s">
        <v>4833</v>
      </c>
      <c r="F132" s="1586" t="s">
        <v>4834</v>
      </c>
      <c r="G132" s="1586">
        <v>92</v>
      </c>
      <c r="H132" s="1586" t="s">
        <v>1742</v>
      </c>
      <c r="I132" s="1586" t="s">
        <v>987</v>
      </c>
      <c r="J132" s="1600" t="s">
        <v>4713</v>
      </c>
      <c r="K132" s="1600" t="s">
        <v>4836</v>
      </c>
      <c r="L132" s="1599" t="s">
        <v>4837</v>
      </c>
      <c r="M132" s="1601">
        <v>44287</v>
      </c>
    </row>
    <row r="133" spans="1:13" s="1382" customFormat="1" ht="15">
      <c r="A133" s="1586">
        <v>126</v>
      </c>
      <c r="B133" s="1598" t="s">
        <v>1015</v>
      </c>
      <c r="C133" s="1599" t="s">
        <v>4587</v>
      </c>
      <c r="D133" s="1599" t="s">
        <v>625</v>
      </c>
      <c r="E133" s="1599" t="s">
        <v>4833</v>
      </c>
      <c r="F133" s="1586" t="s">
        <v>4834</v>
      </c>
      <c r="G133" s="1586">
        <v>92</v>
      </c>
      <c r="H133" s="1586" t="s">
        <v>1742</v>
      </c>
      <c r="I133" s="1586" t="s">
        <v>991</v>
      </c>
      <c r="J133" s="1600" t="s">
        <v>4713</v>
      </c>
      <c r="K133" s="1600" t="s">
        <v>4836</v>
      </c>
      <c r="L133" s="1599" t="s">
        <v>4837</v>
      </c>
      <c r="M133" s="1601">
        <v>44287</v>
      </c>
    </row>
    <row r="134" spans="1:13" s="1382" customFormat="1" ht="45">
      <c r="A134" s="1586">
        <v>127</v>
      </c>
      <c r="B134" s="1598" t="s">
        <v>1015</v>
      </c>
      <c r="C134" s="1599" t="s">
        <v>4587</v>
      </c>
      <c r="D134" s="1599" t="s">
        <v>625</v>
      </c>
      <c r="E134" s="1599" t="s">
        <v>4833</v>
      </c>
      <c r="F134" s="1586" t="s">
        <v>4834</v>
      </c>
      <c r="G134" s="1586">
        <v>97</v>
      </c>
      <c r="H134" s="1602" t="s">
        <v>1789</v>
      </c>
      <c r="I134" s="1586" t="s">
        <v>1037</v>
      </c>
      <c r="J134" s="1600" t="s">
        <v>4836</v>
      </c>
      <c r="K134" s="1600">
        <v>-0.253</v>
      </c>
      <c r="L134" s="1599" t="s">
        <v>4877</v>
      </c>
      <c r="M134" s="1601">
        <v>44287</v>
      </c>
    </row>
    <row r="135" spans="1:13" s="1382" customFormat="1" ht="15">
      <c r="A135" s="1586">
        <v>128</v>
      </c>
      <c r="B135" s="1598" t="s">
        <v>1015</v>
      </c>
      <c r="C135" s="1599" t="s">
        <v>4587</v>
      </c>
      <c r="D135" s="1599" t="s">
        <v>625</v>
      </c>
      <c r="E135" s="1599" t="s">
        <v>4833</v>
      </c>
      <c r="F135" s="1586" t="s">
        <v>4834</v>
      </c>
      <c r="G135" s="1586">
        <v>100</v>
      </c>
      <c r="H135" s="1586" t="s">
        <v>1791</v>
      </c>
      <c r="I135" s="1586" t="s">
        <v>1037</v>
      </c>
      <c r="J135" s="1600">
        <v>-0.70199387493371368</v>
      </c>
      <c r="K135" s="1600" t="s">
        <v>4836</v>
      </c>
      <c r="L135" s="1599" t="s">
        <v>4837</v>
      </c>
      <c r="M135" s="1601">
        <v>44287</v>
      </c>
    </row>
    <row r="136" spans="1:13" s="1382" customFormat="1" ht="15">
      <c r="A136" s="1586">
        <v>129</v>
      </c>
      <c r="B136" s="1598" t="s">
        <v>1015</v>
      </c>
      <c r="C136" s="1599" t="s">
        <v>4587</v>
      </c>
      <c r="D136" s="1599" t="s">
        <v>625</v>
      </c>
      <c r="E136" s="1599" t="s">
        <v>4833</v>
      </c>
      <c r="F136" s="1586" t="s">
        <v>4834</v>
      </c>
      <c r="G136" s="1586">
        <v>104</v>
      </c>
      <c r="H136" s="1586" t="s">
        <v>1795</v>
      </c>
      <c r="I136" s="1586" t="s">
        <v>1037</v>
      </c>
      <c r="J136" s="1600">
        <v>0.70199387493371368</v>
      </c>
      <c r="K136" s="1600" t="s">
        <v>4836</v>
      </c>
      <c r="L136" s="1599" t="s">
        <v>4837</v>
      </c>
      <c r="M136" s="1601">
        <v>44287</v>
      </c>
    </row>
    <row r="137" spans="1:13" s="1382" customFormat="1" ht="15">
      <c r="A137" s="1586">
        <v>130</v>
      </c>
      <c r="B137" s="1598" t="s">
        <v>1015</v>
      </c>
      <c r="C137" s="1599" t="s">
        <v>4590</v>
      </c>
      <c r="D137" s="1599" t="s">
        <v>4843</v>
      </c>
      <c r="E137" s="1599" t="s">
        <v>4833</v>
      </c>
      <c r="F137" s="1586" t="s">
        <v>4834</v>
      </c>
      <c r="G137" s="1586">
        <v>77</v>
      </c>
      <c r="H137" s="1586" t="s">
        <v>1739</v>
      </c>
      <c r="I137" s="1586" t="s">
        <v>968</v>
      </c>
      <c r="J137" s="1600" t="s">
        <v>4836</v>
      </c>
      <c r="K137" s="1600">
        <v>6.14</v>
      </c>
      <c r="L137" s="1599" t="s">
        <v>4862</v>
      </c>
      <c r="M137" s="1601">
        <v>44287</v>
      </c>
    </row>
    <row r="138" spans="1:13" s="1382" customFormat="1" ht="15">
      <c r="A138" s="1586">
        <v>131</v>
      </c>
      <c r="B138" s="1598" t="s">
        <v>1015</v>
      </c>
      <c r="C138" s="1599" t="s">
        <v>4590</v>
      </c>
      <c r="D138" s="1599" t="s">
        <v>4843</v>
      </c>
      <c r="E138" s="1599" t="s">
        <v>4833</v>
      </c>
      <c r="F138" s="1586" t="s">
        <v>4834</v>
      </c>
      <c r="G138" s="1586">
        <v>77</v>
      </c>
      <c r="H138" s="1586" t="s">
        <v>1739</v>
      </c>
      <c r="I138" s="1586" t="s">
        <v>979</v>
      </c>
      <c r="J138" s="1600" t="s">
        <v>4836</v>
      </c>
      <c r="K138" s="1600">
        <v>5.3</v>
      </c>
      <c r="L138" s="1599" t="s">
        <v>4862</v>
      </c>
      <c r="M138" s="1601">
        <v>44287</v>
      </c>
    </row>
    <row r="139" spans="1:13" s="1382" customFormat="1" ht="15">
      <c r="A139" s="1586">
        <v>132</v>
      </c>
      <c r="B139" s="1598" t="s">
        <v>1015</v>
      </c>
      <c r="C139" s="1599" t="s">
        <v>4590</v>
      </c>
      <c r="D139" s="1599" t="s">
        <v>4843</v>
      </c>
      <c r="E139" s="1599" t="s">
        <v>4833</v>
      </c>
      <c r="F139" s="1586" t="s">
        <v>4834</v>
      </c>
      <c r="G139" s="1586">
        <v>77</v>
      </c>
      <c r="H139" s="1586" t="s">
        <v>1739</v>
      </c>
      <c r="I139" s="1586" t="s">
        <v>958</v>
      </c>
      <c r="J139" s="1600" t="s">
        <v>4836</v>
      </c>
      <c r="K139" s="1600">
        <v>4.4800000000000004</v>
      </c>
      <c r="L139" s="1599" t="s">
        <v>4862</v>
      </c>
      <c r="M139" s="1601">
        <v>44287</v>
      </c>
    </row>
    <row r="140" spans="1:13" s="1382" customFormat="1" ht="15">
      <c r="A140" s="1586">
        <v>133</v>
      </c>
      <c r="B140" s="1598" t="s">
        <v>1015</v>
      </c>
      <c r="C140" s="1599" t="s">
        <v>4590</v>
      </c>
      <c r="D140" s="1599" t="s">
        <v>4843</v>
      </c>
      <c r="E140" s="1599" t="s">
        <v>4833</v>
      </c>
      <c r="F140" s="1586" t="s">
        <v>4834</v>
      </c>
      <c r="G140" s="1586">
        <v>77</v>
      </c>
      <c r="H140" s="1586" t="s">
        <v>1739</v>
      </c>
      <c r="I140" s="1586" t="s">
        <v>987</v>
      </c>
      <c r="J140" s="1600" t="s">
        <v>4836</v>
      </c>
      <c r="K140" s="1600">
        <v>3.64</v>
      </c>
      <c r="L140" s="1599" t="s">
        <v>4862</v>
      </c>
      <c r="M140" s="1601">
        <v>44287</v>
      </c>
    </row>
    <row r="141" spans="1:13" s="1382" customFormat="1" ht="15">
      <c r="A141" s="1586">
        <v>134</v>
      </c>
      <c r="B141" s="1598" t="s">
        <v>1015</v>
      </c>
      <c r="C141" s="1599" t="s">
        <v>4590</v>
      </c>
      <c r="D141" s="1599" t="s">
        <v>4843</v>
      </c>
      <c r="E141" s="1599" t="s">
        <v>4833</v>
      </c>
      <c r="F141" s="1586" t="s">
        <v>4834</v>
      </c>
      <c r="G141" s="1586">
        <v>77</v>
      </c>
      <c r="H141" s="1586" t="s">
        <v>1739</v>
      </c>
      <c r="I141" s="1586" t="s">
        <v>991</v>
      </c>
      <c r="J141" s="1600" t="s">
        <v>4836</v>
      </c>
      <c r="K141" s="1600">
        <v>2.81</v>
      </c>
      <c r="L141" s="1599" t="s">
        <v>4862</v>
      </c>
      <c r="M141" s="1601">
        <v>44287</v>
      </c>
    </row>
    <row r="142" spans="1:13" s="1382" customFormat="1" ht="15">
      <c r="A142" s="1586">
        <v>135</v>
      </c>
      <c r="B142" s="1598" t="s">
        <v>1015</v>
      </c>
      <c r="C142" s="1599" t="s">
        <v>4593</v>
      </c>
      <c r="D142" s="1599" t="s">
        <v>4841</v>
      </c>
      <c r="E142" s="1599" t="s">
        <v>4833</v>
      </c>
      <c r="F142" s="1586" t="s">
        <v>4834</v>
      </c>
      <c r="G142" s="1586">
        <v>77</v>
      </c>
      <c r="H142" s="1586" t="s">
        <v>1739</v>
      </c>
      <c r="I142" s="1586" t="s">
        <v>968</v>
      </c>
      <c r="J142" s="1600" t="s">
        <v>4836</v>
      </c>
      <c r="K142" s="1600">
        <v>196.1</v>
      </c>
      <c r="L142" s="1599" t="s">
        <v>4842</v>
      </c>
      <c r="M142" s="1601">
        <v>44287</v>
      </c>
    </row>
    <row r="143" spans="1:13" s="1382" customFormat="1" ht="15">
      <c r="A143" s="1586">
        <v>136</v>
      </c>
      <c r="B143" s="1598" t="s">
        <v>1015</v>
      </c>
      <c r="C143" s="1599" t="s">
        <v>4593</v>
      </c>
      <c r="D143" s="1599" t="s">
        <v>4841</v>
      </c>
      <c r="E143" s="1599" t="s">
        <v>4833</v>
      </c>
      <c r="F143" s="1586" t="s">
        <v>4834</v>
      </c>
      <c r="G143" s="1586">
        <v>77</v>
      </c>
      <c r="H143" s="1586" t="s">
        <v>1739</v>
      </c>
      <c r="I143" s="1586" t="s">
        <v>979</v>
      </c>
      <c r="J143" s="1600" t="s">
        <v>4836</v>
      </c>
      <c r="K143" s="1600">
        <v>193.6</v>
      </c>
      <c r="L143" s="1599" t="s">
        <v>4842</v>
      </c>
      <c r="M143" s="1601">
        <v>44287</v>
      </c>
    </row>
    <row r="144" spans="1:13" s="1382" customFormat="1" ht="15">
      <c r="A144" s="1586">
        <v>137</v>
      </c>
      <c r="B144" s="1598" t="s">
        <v>1015</v>
      </c>
      <c r="C144" s="1599" t="s">
        <v>4593</v>
      </c>
      <c r="D144" s="1599" t="s">
        <v>4841</v>
      </c>
      <c r="E144" s="1599" t="s">
        <v>4833</v>
      </c>
      <c r="F144" s="1586" t="s">
        <v>4834</v>
      </c>
      <c r="G144" s="1586">
        <v>77</v>
      </c>
      <c r="H144" s="1586" t="s">
        <v>1739</v>
      </c>
      <c r="I144" s="1586" t="s">
        <v>958</v>
      </c>
      <c r="J144" s="1600" t="s">
        <v>4836</v>
      </c>
      <c r="K144" s="1600">
        <v>191</v>
      </c>
      <c r="L144" s="1599" t="s">
        <v>4842</v>
      </c>
      <c r="M144" s="1601">
        <v>44287</v>
      </c>
    </row>
    <row r="145" spans="1:13" s="1382" customFormat="1" ht="15">
      <c r="A145" s="1586">
        <v>138</v>
      </c>
      <c r="B145" s="1598" t="s">
        <v>1015</v>
      </c>
      <c r="C145" s="1599" t="s">
        <v>4593</v>
      </c>
      <c r="D145" s="1599" t="s">
        <v>4841</v>
      </c>
      <c r="E145" s="1599" t="s">
        <v>4833</v>
      </c>
      <c r="F145" s="1586" t="s">
        <v>4834</v>
      </c>
      <c r="G145" s="1586">
        <v>77</v>
      </c>
      <c r="H145" s="1586" t="s">
        <v>1739</v>
      </c>
      <c r="I145" s="1586" t="s">
        <v>987</v>
      </c>
      <c r="J145" s="1600" t="s">
        <v>4836</v>
      </c>
      <c r="K145" s="1600">
        <v>188.4</v>
      </c>
      <c r="L145" s="1599" t="s">
        <v>4842</v>
      </c>
      <c r="M145" s="1601">
        <v>44287</v>
      </c>
    </row>
    <row r="146" spans="1:13" s="1382" customFormat="1" ht="15">
      <c r="A146" s="1586">
        <v>139</v>
      </c>
      <c r="B146" s="1598" t="s">
        <v>1015</v>
      </c>
      <c r="C146" s="1599" t="s">
        <v>4593</v>
      </c>
      <c r="D146" s="1599" t="s">
        <v>4841</v>
      </c>
      <c r="E146" s="1599" t="s">
        <v>4833</v>
      </c>
      <c r="F146" s="1586" t="s">
        <v>4834</v>
      </c>
      <c r="G146" s="1586">
        <v>77</v>
      </c>
      <c r="H146" s="1586" t="s">
        <v>1739</v>
      </c>
      <c r="I146" s="1586" t="s">
        <v>991</v>
      </c>
      <c r="J146" s="1600" t="s">
        <v>4836</v>
      </c>
      <c r="K146" s="1600">
        <v>185.8</v>
      </c>
      <c r="L146" s="1599" t="s">
        <v>4842</v>
      </c>
      <c r="M146" s="1601">
        <v>44287</v>
      </c>
    </row>
    <row r="147" spans="1:13" s="1382" customFormat="1" ht="30">
      <c r="A147" s="1586">
        <v>140</v>
      </c>
      <c r="B147" s="1598" t="s">
        <v>1015</v>
      </c>
      <c r="C147" s="1599" t="s">
        <v>4607</v>
      </c>
      <c r="D147" s="1599" t="s">
        <v>1899</v>
      </c>
      <c r="E147" s="1599" t="s">
        <v>4833</v>
      </c>
      <c r="F147" s="1586" t="s">
        <v>4834</v>
      </c>
      <c r="G147" s="1586">
        <v>101</v>
      </c>
      <c r="H147" s="1602" t="s">
        <v>1792</v>
      </c>
      <c r="I147" s="1586" t="s">
        <v>1037</v>
      </c>
      <c r="J147" s="1600">
        <v>0.139214</v>
      </c>
      <c r="K147" s="1600" t="s">
        <v>4836</v>
      </c>
      <c r="L147" s="1599" t="s">
        <v>4878</v>
      </c>
      <c r="M147" s="1601">
        <v>44287</v>
      </c>
    </row>
    <row r="148" spans="1:13" s="1382" customFormat="1" ht="30">
      <c r="A148" s="1603">
        <v>141</v>
      </c>
      <c r="B148" s="1604" t="s">
        <v>1036</v>
      </c>
      <c r="C148" s="1605" t="s">
        <v>3264</v>
      </c>
      <c r="D148" s="1605" t="s">
        <v>3266</v>
      </c>
      <c r="E148" s="1605" t="s">
        <v>815</v>
      </c>
      <c r="F148" s="1603" t="s">
        <v>4834</v>
      </c>
      <c r="G148" s="1603">
        <v>20</v>
      </c>
      <c r="H148" s="1603" t="s">
        <v>1754</v>
      </c>
      <c r="I148" s="1603" t="s">
        <v>1037</v>
      </c>
      <c r="J148" s="1606" t="s">
        <v>1039</v>
      </c>
      <c r="K148" s="1606" t="s">
        <v>2090</v>
      </c>
      <c r="L148" s="1605" t="s">
        <v>4879</v>
      </c>
      <c r="M148" s="1607">
        <v>44225</v>
      </c>
    </row>
    <row r="149" spans="1:13" s="1382" customFormat="1" ht="30">
      <c r="A149" s="1603">
        <v>142</v>
      </c>
      <c r="B149" s="1604" t="s">
        <v>1036</v>
      </c>
      <c r="C149" s="1605" t="s">
        <v>3311</v>
      </c>
      <c r="D149" s="1605" t="s">
        <v>3313</v>
      </c>
      <c r="E149" s="1605" t="s">
        <v>815</v>
      </c>
      <c r="F149" s="1603" t="s">
        <v>4834</v>
      </c>
      <c r="G149" s="1603">
        <v>41</v>
      </c>
      <c r="H149" s="1603" t="s">
        <v>4845</v>
      </c>
      <c r="I149" s="1603" t="s">
        <v>958</v>
      </c>
      <c r="J149" s="1606">
        <v>44.9</v>
      </c>
      <c r="K149" s="1606">
        <v>55.1</v>
      </c>
      <c r="L149" s="1605" t="s">
        <v>4879</v>
      </c>
      <c r="M149" s="1607">
        <v>44225</v>
      </c>
    </row>
    <row r="150" spans="1:13" s="1382" customFormat="1" ht="15">
      <c r="A150" s="1603">
        <v>143</v>
      </c>
      <c r="B150" s="1615" t="s">
        <v>1003</v>
      </c>
      <c r="C150" s="1616" t="s">
        <v>3814</v>
      </c>
      <c r="D150" s="1616" t="s">
        <v>3816</v>
      </c>
      <c r="E150" s="1616" t="s">
        <v>815</v>
      </c>
      <c r="F150" s="1617" t="s">
        <v>4834</v>
      </c>
      <c r="G150" s="1617">
        <v>62</v>
      </c>
      <c r="H150" s="1617" t="s">
        <v>956</v>
      </c>
      <c r="I150" s="1617" t="s">
        <v>968</v>
      </c>
      <c r="J150" s="1618" t="s">
        <v>4836</v>
      </c>
      <c r="K150" s="1618" t="s">
        <v>961</v>
      </c>
      <c r="L150" s="1616" t="s">
        <v>4880</v>
      </c>
      <c r="M150" s="1619">
        <v>44225</v>
      </c>
    </row>
    <row r="151" spans="1:13" s="1382" customFormat="1" ht="15">
      <c r="A151" s="1603">
        <v>144</v>
      </c>
      <c r="B151" s="1615" t="s">
        <v>1003</v>
      </c>
      <c r="C151" s="1616" t="s">
        <v>3814</v>
      </c>
      <c r="D151" s="1616" t="s">
        <v>3816</v>
      </c>
      <c r="E151" s="1616" t="s">
        <v>815</v>
      </c>
      <c r="F151" s="1617" t="s">
        <v>4834</v>
      </c>
      <c r="G151" s="1617">
        <v>62</v>
      </c>
      <c r="H151" s="1617" t="s">
        <v>956</v>
      </c>
      <c r="I151" s="1617" t="s">
        <v>979</v>
      </c>
      <c r="J151" s="1618" t="s">
        <v>4836</v>
      </c>
      <c r="K151" s="1618" t="s">
        <v>961</v>
      </c>
      <c r="L151" s="1616" t="s">
        <v>4880</v>
      </c>
      <c r="M151" s="1619">
        <v>44225</v>
      </c>
    </row>
    <row r="152" spans="1:13" s="1382" customFormat="1" ht="15">
      <c r="A152" s="1603">
        <v>145</v>
      </c>
      <c r="B152" s="1615" t="s">
        <v>1003</v>
      </c>
      <c r="C152" s="1616" t="s">
        <v>3814</v>
      </c>
      <c r="D152" s="1616" t="s">
        <v>3816</v>
      </c>
      <c r="E152" s="1616" t="s">
        <v>815</v>
      </c>
      <c r="F152" s="1617" t="s">
        <v>4834</v>
      </c>
      <c r="G152" s="1617">
        <v>62</v>
      </c>
      <c r="H152" s="1617" t="s">
        <v>956</v>
      </c>
      <c r="I152" s="1617" t="s">
        <v>958</v>
      </c>
      <c r="J152" s="1618" t="s">
        <v>4836</v>
      </c>
      <c r="K152" s="1618" t="s">
        <v>961</v>
      </c>
      <c r="L152" s="1616" t="s">
        <v>4880</v>
      </c>
      <c r="M152" s="1619">
        <v>44225</v>
      </c>
    </row>
    <row r="153" spans="1:13" s="1382" customFormat="1" ht="15">
      <c r="A153" s="1603">
        <v>146</v>
      </c>
      <c r="B153" s="1615" t="s">
        <v>1003</v>
      </c>
      <c r="C153" s="1616" t="s">
        <v>3814</v>
      </c>
      <c r="D153" s="1616" t="s">
        <v>3816</v>
      </c>
      <c r="E153" s="1616" t="s">
        <v>815</v>
      </c>
      <c r="F153" s="1617" t="s">
        <v>4834</v>
      </c>
      <c r="G153" s="1617">
        <v>62</v>
      </c>
      <c r="H153" s="1617" t="s">
        <v>956</v>
      </c>
      <c r="I153" s="1617" t="s">
        <v>987</v>
      </c>
      <c r="J153" s="1618" t="s">
        <v>4836</v>
      </c>
      <c r="K153" s="1618" t="s">
        <v>961</v>
      </c>
      <c r="L153" s="1616" t="s">
        <v>4880</v>
      </c>
      <c r="M153" s="1619">
        <v>44225</v>
      </c>
    </row>
    <row r="154" spans="1:13" s="1382" customFormat="1" ht="15">
      <c r="A154" s="1603">
        <v>147</v>
      </c>
      <c r="B154" s="1604" t="s">
        <v>1008</v>
      </c>
      <c r="C154" s="1605" t="s">
        <v>3924</v>
      </c>
      <c r="D154" s="1605" t="s">
        <v>625</v>
      </c>
      <c r="E154" s="1605" t="s">
        <v>815</v>
      </c>
      <c r="F154" s="1603" t="s">
        <v>4834</v>
      </c>
      <c r="G154" s="1603">
        <v>41</v>
      </c>
      <c r="H154" s="1603" t="s">
        <v>4845</v>
      </c>
      <c r="I154" s="1603" t="s">
        <v>968</v>
      </c>
      <c r="J154" s="1606">
        <v>-0.8</v>
      </c>
      <c r="K154" s="1606">
        <v>0.8</v>
      </c>
      <c r="L154" s="1605" t="s">
        <v>4881</v>
      </c>
      <c r="M154" s="1607">
        <v>44225</v>
      </c>
    </row>
    <row r="155" spans="1:13" s="1382" customFormat="1" ht="15">
      <c r="A155" s="1603">
        <v>148</v>
      </c>
      <c r="B155" s="1604" t="s">
        <v>1008</v>
      </c>
      <c r="C155" s="1605" t="s">
        <v>3924</v>
      </c>
      <c r="D155" s="1605" t="s">
        <v>625</v>
      </c>
      <c r="E155" s="1605" t="s">
        <v>815</v>
      </c>
      <c r="F155" s="1603" t="s">
        <v>4834</v>
      </c>
      <c r="G155" s="1603">
        <v>41</v>
      </c>
      <c r="H155" s="1603" t="s">
        <v>4845</v>
      </c>
      <c r="I155" s="1603" t="s">
        <v>979</v>
      </c>
      <c r="J155" s="1606">
        <v>-1.9</v>
      </c>
      <c r="K155" s="1606">
        <v>1.9</v>
      </c>
      <c r="L155" s="1605" t="s">
        <v>4881</v>
      </c>
      <c r="M155" s="1607">
        <v>44225</v>
      </c>
    </row>
    <row r="156" spans="1:13" s="1382" customFormat="1" ht="15">
      <c r="A156" s="1603">
        <v>149</v>
      </c>
      <c r="B156" s="1604" t="s">
        <v>1008</v>
      </c>
      <c r="C156" s="1605" t="s">
        <v>3924</v>
      </c>
      <c r="D156" s="1605" t="s">
        <v>625</v>
      </c>
      <c r="E156" s="1605" t="s">
        <v>815</v>
      </c>
      <c r="F156" s="1603" t="s">
        <v>4834</v>
      </c>
      <c r="G156" s="1603">
        <v>41</v>
      </c>
      <c r="H156" s="1603" t="s">
        <v>4845</v>
      </c>
      <c r="I156" s="1603" t="s">
        <v>958</v>
      </c>
      <c r="J156" s="1606">
        <v>-3.7</v>
      </c>
      <c r="K156" s="1606">
        <v>3.7</v>
      </c>
      <c r="L156" s="1605" t="s">
        <v>4881</v>
      </c>
      <c r="M156" s="1607">
        <v>44225</v>
      </c>
    </row>
    <row r="157" spans="1:13" s="1382" customFormat="1" ht="15">
      <c r="A157" s="1603">
        <v>150</v>
      </c>
      <c r="B157" s="1604" t="s">
        <v>1008</v>
      </c>
      <c r="C157" s="1605" t="s">
        <v>3924</v>
      </c>
      <c r="D157" s="1605" t="s">
        <v>625</v>
      </c>
      <c r="E157" s="1605" t="s">
        <v>815</v>
      </c>
      <c r="F157" s="1603" t="s">
        <v>4834</v>
      </c>
      <c r="G157" s="1603">
        <v>41</v>
      </c>
      <c r="H157" s="1603" t="s">
        <v>4845</v>
      </c>
      <c r="I157" s="1603" t="s">
        <v>987</v>
      </c>
      <c r="J157" s="1606">
        <v>-6.6</v>
      </c>
      <c r="K157" s="1606">
        <v>6.6</v>
      </c>
      <c r="L157" s="1605" t="s">
        <v>4881</v>
      </c>
      <c r="M157" s="1607">
        <v>44225</v>
      </c>
    </row>
    <row r="158" spans="1:13" s="1382" customFormat="1" ht="15">
      <c r="A158" s="1603">
        <v>151</v>
      </c>
      <c r="B158" s="1604" t="s">
        <v>1008</v>
      </c>
      <c r="C158" s="1605" t="s">
        <v>3924</v>
      </c>
      <c r="D158" s="1605" t="s">
        <v>625</v>
      </c>
      <c r="E158" s="1605" t="s">
        <v>815</v>
      </c>
      <c r="F158" s="1603" t="s">
        <v>4834</v>
      </c>
      <c r="G158" s="1603">
        <v>41</v>
      </c>
      <c r="H158" s="1603" t="s">
        <v>4845</v>
      </c>
      <c r="I158" s="1603" t="s">
        <v>991</v>
      </c>
      <c r="J158" s="1606">
        <v>-10.8</v>
      </c>
      <c r="K158" s="1606">
        <v>10.8</v>
      </c>
      <c r="L158" s="1605" t="s">
        <v>4881</v>
      </c>
      <c r="M158" s="1607">
        <v>44225</v>
      </c>
    </row>
    <row r="159" spans="1:13" s="1382" customFormat="1" ht="15">
      <c r="A159" s="1603">
        <v>152</v>
      </c>
      <c r="B159" s="1604" t="s">
        <v>1008</v>
      </c>
      <c r="C159" s="1605" t="s">
        <v>3924</v>
      </c>
      <c r="D159" s="1605" t="s">
        <v>625</v>
      </c>
      <c r="E159" s="1605" t="s">
        <v>815</v>
      </c>
      <c r="F159" s="1603" t="s">
        <v>4834</v>
      </c>
      <c r="G159" s="1603">
        <v>72</v>
      </c>
      <c r="H159" s="1603" t="s">
        <v>1738</v>
      </c>
      <c r="I159" s="1603" t="s">
        <v>968</v>
      </c>
      <c r="J159" s="1606">
        <v>5</v>
      </c>
      <c r="K159" s="1606">
        <v>-5</v>
      </c>
      <c r="L159" s="1605" t="s">
        <v>4881</v>
      </c>
      <c r="M159" s="1607">
        <v>44225</v>
      </c>
    </row>
    <row r="160" spans="1:13" s="1382" customFormat="1" ht="15">
      <c r="A160" s="1603">
        <v>153</v>
      </c>
      <c r="B160" s="1604" t="s">
        <v>1008</v>
      </c>
      <c r="C160" s="1605" t="s">
        <v>3924</v>
      </c>
      <c r="D160" s="1605" t="s">
        <v>625</v>
      </c>
      <c r="E160" s="1605" t="s">
        <v>815</v>
      </c>
      <c r="F160" s="1603" t="s">
        <v>4834</v>
      </c>
      <c r="G160" s="1603">
        <v>72</v>
      </c>
      <c r="H160" s="1603" t="s">
        <v>1738</v>
      </c>
      <c r="I160" s="1603" t="s">
        <v>979</v>
      </c>
      <c r="J160" s="1606">
        <v>5</v>
      </c>
      <c r="K160" s="1606">
        <v>-5</v>
      </c>
      <c r="L160" s="1605" t="s">
        <v>4881</v>
      </c>
      <c r="M160" s="1607">
        <v>44225</v>
      </c>
    </row>
    <row r="161" spans="1:13" s="1382" customFormat="1" ht="15">
      <c r="A161" s="1603">
        <v>154</v>
      </c>
      <c r="B161" s="1604" t="s">
        <v>1008</v>
      </c>
      <c r="C161" s="1605" t="s">
        <v>3924</v>
      </c>
      <c r="D161" s="1605" t="s">
        <v>625</v>
      </c>
      <c r="E161" s="1605" t="s">
        <v>815</v>
      </c>
      <c r="F161" s="1603" t="s">
        <v>4834</v>
      </c>
      <c r="G161" s="1603">
        <v>72</v>
      </c>
      <c r="H161" s="1603" t="s">
        <v>1738</v>
      </c>
      <c r="I161" s="1603" t="s">
        <v>958</v>
      </c>
      <c r="J161" s="1606">
        <v>5</v>
      </c>
      <c r="K161" s="1606">
        <v>-5</v>
      </c>
      <c r="L161" s="1605" t="s">
        <v>4881</v>
      </c>
      <c r="M161" s="1607">
        <v>44225</v>
      </c>
    </row>
    <row r="162" spans="1:13" s="1382" customFormat="1" ht="15">
      <c r="A162" s="1603">
        <v>155</v>
      </c>
      <c r="B162" s="1604" t="s">
        <v>1008</v>
      </c>
      <c r="C162" s="1605" t="s">
        <v>3924</v>
      </c>
      <c r="D162" s="1605" t="s">
        <v>625</v>
      </c>
      <c r="E162" s="1605" t="s">
        <v>815</v>
      </c>
      <c r="F162" s="1603" t="s">
        <v>4834</v>
      </c>
      <c r="G162" s="1603">
        <v>72</v>
      </c>
      <c r="H162" s="1603" t="s">
        <v>1738</v>
      </c>
      <c r="I162" s="1603" t="s">
        <v>987</v>
      </c>
      <c r="J162" s="1606">
        <v>5</v>
      </c>
      <c r="K162" s="1606">
        <v>-5</v>
      </c>
      <c r="L162" s="1605" t="s">
        <v>4881</v>
      </c>
      <c r="M162" s="1607">
        <v>44225</v>
      </c>
    </row>
    <row r="163" spans="1:13" s="1382" customFormat="1" ht="15">
      <c r="A163" s="1603">
        <v>156</v>
      </c>
      <c r="B163" s="1604" t="s">
        <v>1008</v>
      </c>
      <c r="C163" s="1605" t="s">
        <v>3924</v>
      </c>
      <c r="D163" s="1605" t="s">
        <v>625</v>
      </c>
      <c r="E163" s="1605" t="s">
        <v>815</v>
      </c>
      <c r="F163" s="1603" t="s">
        <v>4834</v>
      </c>
      <c r="G163" s="1603">
        <v>72</v>
      </c>
      <c r="H163" s="1603" t="s">
        <v>1738</v>
      </c>
      <c r="I163" s="1603" t="s">
        <v>991</v>
      </c>
      <c r="J163" s="1606">
        <v>5</v>
      </c>
      <c r="K163" s="1606">
        <v>-5</v>
      </c>
      <c r="L163" s="1605" t="s">
        <v>4881</v>
      </c>
      <c r="M163" s="1607">
        <v>44225</v>
      </c>
    </row>
    <row r="164" spans="1:13" s="1382" customFormat="1" ht="15">
      <c r="A164" s="1603">
        <v>157</v>
      </c>
      <c r="B164" s="1604" t="s">
        <v>1008</v>
      </c>
      <c r="C164" s="1605" t="s">
        <v>3924</v>
      </c>
      <c r="D164" s="1605" t="s">
        <v>625</v>
      </c>
      <c r="E164" s="1605" t="s">
        <v>815</v>
      </c>
      <c r="F164" s="1603" t="s">
        <v>4834</v>
      </c>
      <c r="G164" s="1603">
        <v>87</v>
      </c>
      <c r="H164" s="1603" t="s">
        <v>1741</v>
      </c>
      <c r="I164" s="1603" t="s">
        <v>968</v>
      </c>
      <c r="J164" s="1606">
        <v>-2.5</v>
      </c>
      <c r="K164" s="1606">
        <v>2.5</v>
      </c>
      <c r="L164" s="1605" t="s">
        <v>4881</v>
      </c>
      <c r="M164" s="1607">
        <v>44225</v>
      </c>
    </row>
    <row r="165" spans="1:13" s="1382" customFormat="1" ht="15">
      <c r="A165" s="1603">
        <v>158</v>
      </c>
      <c r="B165" s="1604" t="s">
        <v>1008</v>
      </c>
      <c r="C165" s="1605" t="s">
        <v>3924</v>
      </c>
      <c r="D165" s="1605" t="s">
        <v>625</v>
      </c>
      <c r="E165" s="1605" t="s">
        <v>815</v>
      </c>
      <c r="F165" s="1603" t="s">
        <v>4834</v>
      </c>
      <c r="G165" s="1603">
        <v>87</v>
      </c>
      <c r="H165" s="1603" t="s">
        <v>1741</v>
      </c>
      <c r="I165" s="1603" t="s">
        <v>979</v>
      </c>
      <c r="J165" s="1606">
        <v>-5.0999999999999996</v>
      </c>
      <c r="K165" s="1606">
        <v>5.0999999999999996</v>
      </c>
      <c r="L165" s="1605" t="s">
        <v>4881</v>
      </c>
      <c r="M165" s="1607">
        <v>44225</v>
      </c>
    </row>
    <row r="166" spans="1:13" s="1382" customFormat="1" ht="15">
      <c r="A166" s="1603">
        <v>159</v>
      </c>
      <c r="B166" s="1604" t="s">
        <v>1008</v>
      </c>
      <c r="C166" s="1605" t="s">
        <v>3924</v>
      </c>
      <c r="D166" s="1605" t="s">
        <v>625</v>
      </c>
      <c r="E166" s="1605" t="s">
        <v>815</v>
      </c>
      <c r="F166" s="1603" t="s">
        <v>4834</v>
      </c>
      <c r="G166" s="1603">
        <v>87</v>
      </c>
      <c r="H166" s="1603" t="s">
        <v>1741</v>
      </c>
      <c r="I166" s="1603" t="s">
        <v>958</v>
      </c>
      <c r="J166" s="1606">
        <v>-8.9</v>
      </c>
      <c r="K166" s="1606">
        <v>8.9</v>
      </c>
      <c r="L166" s="1605" t="s">
        <v>4881</v>
      </c>
      <c r="M166" s="1607">
        <v>44225</v>
      </c>
    </row>
    <row r="167" spans="1:13" s="1382" customFormat="1" ht="15">
      <c r="A167" s="1603">
        <v>160</v>
      </c>
      <c r="B167" s="1604" t="s">
        <v>1008</v>
      </c>
      <c r="C167" s="1605" t="s">
        <v>3924</v>
      </c>
      <c r="D167" s="1605" t="s">
        <v>625</v>
      </c>
      <c r="E167" s="1605" t="s">
        <v>815</v>
      </c>
      <c r="F167" s="1603" t="s">
        <v>4834</v>
      </c>
      <c r="G167" s="1603">
        <v>87</v>
      </c>
      <c r="H167" s="1603" t="s">
        <v>1741</v>
      </c>
      <c r="I167" s="1603" t="s">
        <v>987</v>
      </c>
      <c r="J167" s="1606">
        <v>-13.200000000000001</v>
      </c>
      <c r="K167" s="1606">
        <v>13.2</v>
      </c>
      <c r="L167" s="1605" t="s">
        <v>4881</v>
      </c>
      <c r="M167" s="1607">
        <v>44225</v>
      </c>
    </row>
    <row r="168" spans="1:13" s="1382" customFormat="1" ht="15">
      <c r="A168" s="1603">
        <v>161</v>
      </c>
      <c r="B168" s="1604" t="s">
        <v>1008</v>
      </c>
      <c r="C168" s="1605" t="s">
        <v>3924</v>
      </c>
      <c r="D168" s="1605" t="s">
        <v>625</v>
      </c>
      <c r="E168" s="1605" t="s">
        <v>815</v>
      </c>
      <c r="F168" s="1603" t="s">
        <v>4834</v>
      </c>
      <c r="G168" s="1603">
        <v>87</v>
      </c>
      <c r="H168" s="1603" t="s">
        <v>1741</v>
      </c>
      <c r="I168" s="1603" t="s">
        <v>991</v>
      </c>
      <c r="J168" s="1606">
        <v>-17.200000000000003</v>
      </c>
      <c r="K168" s="1606">
        <v>17.2</v>
      </c>
      <c r="L168" s="1605" t="s">
        <v>4881</v>
      </c>
      <c r="M168" s="1607">
        <v>44225</v>
      </c>
    </row>
    <row r="169" spans="1:13" s="1382" customFormat="1" ht="45">
      <c r="A169" s="1603">
        <v>162</v>
      </c>
      <c r="B169" s="1604" t="s">
        <v>4882</v>
      </c>
      <c r="C169" s="1605" t="s">
        <v>1037</v>
      </c>
      <c r="D169" s="1605" t="s">
        <v>4883</v>
      </c>
      <c r="E169" s="1605" t="s">
        <v>4884</v>
      </c>
      <c r="F169" s="1603" t="s">
        <v>4885</v>
      </c>
      <c r="G169" s="1603">
        <v>22</v>
      </c>
      <c r="H169" s="1620" t="s">
        <v>4886</v>
      </c>
      <c r="I169" s="1603" t="s">
        <v>3913</v>
      </c>
      <c r="J169" s="1606" t="s">
        <v>4836</v>
      </c>
      <c r="K169" s="1621">
        <v>0</v>
      </c>
      <c r="L169" s="1605" t="s">
        <v>4887</v>
      </c>
      <c r="M169" s="1607">
        <v>44327</v>
      </c>
    </row>
    <row r="170" spans="1:13" s="1382" customFormat="1" ht="15">
      <c r="A170" s="1603">
        <v>163</v>
      </c>
      <c r="B170" s="1604" t="s">
        <v>1012</v>
      </c>
      <c r="C170" s="1605" t="s">
        <v>4501</v>
      </c>
      <c r="D170" s="1605" t="s">
        <v>4503</v>
      </c>
      <c r="E170" s="1605" t="s">
        <v>815</v>
      </c>
      <c r="F170" s="1603" t="s">
        <v>4834</v>
      </c>
      <c r="G170" s="1603">
        <v>97</v>
      </c>
      <c r="H170" s="1603" t="s">
        <v>4888</v>
      </c>
      <c r="I170" s="1603" t="s">
        <v>1037</v>
      </c>
      <c r="J170" s="1603">
        <v>-0.2888</v>
      </c>
      <c r="K170" s="1622">
        <v>-4.2500000000000003E-2</v>
      </c>
      <c r="L170" s="1605" t="s">
        <v>4889</v>
      </c>
      <c r="M170" s="1607">
        <v>44328</v>
      </c>
    </row>
    <row r="171" spans="1:13" s="1382" customFormat="1" ht="15">
      <c r="A171" s="1603">
        <v>164</v>
      </c>
      <c r="B171" s="1604" t="s">
        <v>981</v>
      </c>
      <c r="C171" s="1605" t="s">
        <v>4300</v>
      </c>
      <c r="D171" s="1605" t="s">
        <v>4302</v>
      </c>
      <c r="E171" s="1605" t="s">
        <v>815</v>
      </c>
      <c r="F171" s="1603" t="s">
        <v>4834</v>
      </c>
      <c r="G171" s="1603">
        <v>97</v>
      </c>
      <c r="H171" s="1603" t="s">
        <v>4888</v>
      </c>
      <c r="I171" s="1603" t="s">
        <v>1037</v>
      </c>
      <c r="J171" s="1623">
        <v>-8.0000000000000004E-4</v>
      </c>
      <c r="K171" s="1623">
        <v>-7.6000000000000004E-4</v>
      </c>
      <c r="L171" s="1605" t="s">
        <v>4890</v>
      </c>
      <c r="M171" s="1607">
        <v>44328</v>
      </c>
    </row>
    <row r="172" spans="1:13" s="1382" customFormat="1" ht="45">
      <c r="A172" s="1603">
        <v>165</v>
      </c>
      <c r="B172" s="1624" t="s">
        <v>1033</v>
      </c>
      <c r="C172" s="1605" t="s">
        <v>2838</v>
      </c>
      <c r="D172" s="1605" t="s">
        <v>4891</v>
      </c>
      <c r="E172" s="1605" t="s">
        <v>4884</v>
      </c>
      <c r="F172" s="1603" t="s">
        <v>4834</v>
      </c>
      <c r="G172" s="1603">
        <v>41</v>
      </c>
      <c r="H172" s="1603" t="s">
        <v>4845</v>
      </c>
      <c r="I172" s="1603" t="s">
        <v>4892</v>
      </c>
      <c r="J172" s="1620" t="s">
        <v>4893</v>
      </c>
      <c r="K172" s="1620" t="s">
        <v>4894</v>
      </c>
      <c r="L172" s="1605" t="s">
        <v>4895</v>
      </c>
      <c r="M172" s="1607">
        <v>44328</v>
      </c>
    </row>
    <row r="173" spans="1:13" s="1382" customFormat="1" ht="45">
      <c r="A173" s="1603">
        <v>166</v>
      </c>
      <c r="B173" s="1604" t="s">
        <v>1033</v>
      </c>
      <c r="C173" s="1605" t="s">
        <v>2846</v>
      </c>
      <c r="D173" s="1605" t="s">
        <v>625</v>
      </c>
      <c r="E173" s="1605" t="s">
        <v>4884</v>
      </c>
      <c r="F173" s="1603" t="s">
        <v>4834</v>
      </c>
      <c r="G173" s="1603">
        <v>41</v>
      </c>
      <c r="H173" s="1603" t="s">
        <v>4845</v>
      </c>
      <c r="I173" s="1603" t="s">
        <v>4892</v>
      </c>
      <c r="J173" s="1620" t="s">
        <v>4894</v>
      </c>
      <c r="K173" s="1620" t="s">
        <v>4896</v>
      </c>
      <c r="L173" s="1605" t="s">
        <v>4895</v>
      </c>
      <c r="M173" s="1607">
        <v>44328</v>
      </c>
    </row>
    <row r="174" spans="1:13" s="1382" customFormat="1" ht="45">
      <c r="A174" s="1603">
        <v>167</v>
      </c>
      <c r="B174" s="1624" t="s">
        <v>1033</v>
      </c>
      <c r="C174" s="1605" t="s">
        <v>2859</v>
      </c>
      <c r="D174" s="1605" t="s">
        <v>4841</v>
      </c>
      <c r="E174" s="1605" t="s">
        <v>4884</v>
      </c>
      <c r="F174" s="1603" t="s">
        <v>4834</v>
      </c>
      <c r="G174" s="1603">
        <v>41</v>
      </c>
      <c r="H174" s="1603" t="s">
        <v>4845</v>
      </c>
      <c r="I174" s="1603" t="s">
        <v>4892</v>
      </c>
      <c r="J174" s="1620" t="s">
        <v>4894</v>
      </c>
      <c r="K174" s="1620" t="s">
        <v>4896</v>
      </c>
      <c r="L174" s="1605" t="s">
        <v>4897</v>
      </c>
      <c r="M174" s="1607">
        <v>44328</v>
      </c>
    </row>
    <row r="175" spans="1:13" s="1382" customFormat="1" ht="45">
      <c r="A175" s="1603">
        <v>168</v>
      </c>
      <c r="B175" s="1604" t="s">
        <v>1033</v>
      </c>
      <c r="C175" s="1605" t="s">
        <v>2921</v>
      </c>
      <c r="D175" s="1605" t="s">
        <v>2487</v>
      </c>
      <c r="E175" s="1605" t="s">
        <v>4884</v>
      </c>
      <c r="F175" s="1603" t="s">
        <v>4834</v>
      </c>
      <c r="G175" s="1603">
        <v>41</v>
      </c>
      <c r="H175" s="1603" t="s">
        <v>4845</v>
      </c>
      <c r="I175" s="1603" t="s">
        <v>4892</v>
      </c>
      <c r="J175" s="1620" t="s">
        <v>4894</v>
      </c>
      <c r="K175" s="1620" t="s">
        <v>4893</v>
      </c>
      <c r="L175" s="1605" t="s">
        <v>4895</v>
      </c>
      <c r="M175" s="1607">
        <v>44328</v>
      </c>
    </row>
    <row r="176" spans="1:13" s="1382" customFormat="1" ht="45">
      <c r="A176" s="1603">
        <v>169</v>
      </c>
      <c r="B176" s="1624" t="s">
        <v>1033</v>
      </c>
      <c r="C176" s="1605" t="s">
        <v>2931</v>
      </c>
      <c r="D176" s="1605" t="s">
        <v>4898</v>
      </c>
      <c r="E176" s="1605" t="s">
        <v>4884</v>
      </c>
      <c r="F176" s="1603" t="s">
        <v>4834</v>
      </c>
      <c r="G176" s="1603">
        <v>41</v>
      </c>
      <c r="H176" s="1603" t="s">
        <v>4845</v>
      </c>
      <c r="I176" s="1603" t="s">
        <v>4892</v>
      </c>
      <c r="J176" s="1620" t="s">
        <v>4896</v>
      </c>
      <c r="K176" s="1620" t="s">
        <v>4894</v>
      </c>
      <c r="L176" s="1605" t="s">
        <v>4895</v>
      </c>
      <c r="M176" s="1607">
        <v>44328</v>
      </c>
    </row>
    <row r="177" spans="1:13" s="1382" customFormat="1" ht="45">
      <c r="A177" s="1603">
        <v>170</v>
      </c>
      <c r="B177" s="1604" t="s">
        <v>1033</v>
      </c>
      <c r="C177" s="1605" t="s">
        <v>2944</v>
      </c>
      <c r="D177" s="1605" t="s">
        <v>2947</v>
      </c>
      <c r="E177" s="1605" t="s">
        <v>4884</v>
      </c>
      <c r="F177" s="1603" t="s">
        <v>4834</v>
      </c>
      <c r="G177" s="1603">
        <v>41</v>
      </c>
      <c r="H177" s="1603" t="s">
        <v>4845</v>
      </c>
      <c r="I177" s="1603" t="s">
        <v>4892</v>
      </c>
      <c r="J177" s="1620" t="s">
        <v>4893</v>
      </c>
      <c r="K177" s="1620" t="s">
        <v>4896</v>
      </c>
      <c r="L177" s="1605" t="s">
        <v>4895</v>
      </c>
      <c r="M177" s="1607">
        <v>44328</v>
      </c>
    </row>
    <row r="178" spans="1:13" s="1382" customFormat="1" ht="45">
      <c r="A178" s="1603">
        <v>171</v>
      </c>
      <c r="B178" s="1624" t="s">
        <v>1033</v>
      </c>
      <c r="C178" s="1605" t="s">
        <v>2973</v>
      </c>
      <c r="D178" s="1605" t="s">
        <v>2975</v>
      </c>
      <c r="E178" s="1605" t="s">
        <v>4884</v>
      </c>
      <c r="F178" s="1603" t="s">
        <v>4834</v>
      </c>
      <c r="G178" s="1603">
        <v>41</v>
      </c>
      <c r="H178" s="1603" t="s">
        <v>4845</v>
      </c>
      <c r="I178" s="1620" t="s">
        <v>4899</v>
      </c>
      <c r="J178" s="1620" t="s">
        <v>4893</v>
      </c>
      <c r="K178" s="1620" t="s">
        <v>4896</v>
      </c>
      <c r="L178" s="1605" t="s">
        <v>4895</v>
      </c>
      <c r="M178" s="1607">
        <v>44328</v>
      </c>
    </row>
    <row r="179" spans="1:13" s="1382" customFormat="1" ht="45">
      <c r="A179" s="1603">
        <v>172</v>
      </c>
      <c r="B179" s="1604" t="s">
        <v>4882</v>
      </c>
      <c r="C179" s="1604" t="s">
        <v>1037</v>
      </c>
      <c r="D179" s="1605" t="s">
        <v>4900</v>
      </c>
      <c r="E179" s="1605" t="s">
        <v>815</v>
      </c>
      <c r="F179" s="1603" t="s">
        <v>4834</v>
      </c>
      <c r="G179" s="1620" t="s">
        <v>4901</v>
      </c>
      <c r="H179" s="1603" t="s">
        <v>4902</v>
      </c>
      <c r="I179" s="1603" t="s">
        <v>1037</v>
      </c>
      <c r="J179" s="1620" t="s">
        <v>4903</v>
      </c>
      <c r="K179" s="1620" t="s">
        <v>4904</v>
      </c>
      <c r="L179" s="1625" t="s">
        <v>4905</v>
      </c>
      <c r="M179" s="1607">
        <v>44329</v>
      </c>
    </row>
    <row r="180" spans="1:13" s="1382" customFormat="1" ht="45">
      <c r="A180" s="1603">
        <v>173</v>
      </c>
      <c r="B180" s="1604" t="s">
        <v>981</v>
      </c>
      <c r="C180" s="1605" t="s">
        <v>4107</v>
      </c>
      <c r="D180" s="1605" t="s">
        <v>4906</v>
      </c>
      <c r="E180" s="1605" t="s">
        <v>4884</v>
      </c>
      <c r="F180" s="1603" t="s">
        <v>4834</v>
      </c>
      <c r="G180" s="1603">
        <v>87</v>
      </c>
      <c r="H180" s="1603" t="s">
        <v>1741</v>
      </c>
      <c r="I180" s="1603" t="s">
        <v>968</v>
      </c>
      <c r="J180" s="1626">
        <v>1.1805555555555564E-3</v>
      </c>
      <c r="K180" s="1626">
        <v>3.4606481481481485E-3</v>
      </c>
      <c r="L180" s="1605" t="s">
        <v>4907</v>
      </c>
      <c r="M180" s="1607">
        <v>44334</v>
      </c>
    </row>
    <row r="181" spans="1:13" s="1382" customFormat="1" ht="45">
      <c r="A181" s="1603">
        <v>174</v>
      </c>
      <c r="B181" s="1604" t="s">
        <v>981</v>
      </c>
      <c r="C181" s="1605" t="s">
        <v>4107</v>
      </c>
      <c r="D181" s="1605" t="s">
        <v>4906</v>
      </c>
      <c r="E181" s="1605" t="s">
        <v>4884</v>
      </c>
      <c r="F181" s="1603" t="s">
        <v>4834</v>
      </c>
      <c r="G181" s="1603">
        <v>87</v>
      </c>
      <c r="H181" s="1603" t="s">
        <v>1741</v>
      </c>
      <c r="I181" s="1603" t="s">
        <v>979</v>
      </c>
      <c r="J181" s="1626">
        <v>1.2037037037037038E-3</v>
      </c>
      <c r="K181" s="1626">
        <v>3.0092592592592588E-3</v>
      </c>
      <c r="L181" s="1605" t="s">
        <v>4907</v>
      </c>
      <c r="M181" s="1607">
        <v>44334</v>
      </c>
    </row>
    <row r="182" spans="1:13" s="1382" customFormat="1" ht="45">
      <c r="A182" s="1603">
        <v>175</v>
      </c>
      <c r="B182" s="1604" t="s">
        <v>981</v>
      </c>
      <c r="C182" s="1605" t="s">
        <v>4107</v>
      </c>
      <c r="D182" s="1605" t="s">
        <v>4906</v>
      </c>
      <c r="E182" s="1605" t="s">
        <v>4884</v>
      </c>
      <c r="F182" s="1603" t="s">
        <v>4834</v>
      </c>
      <c r="G182" s="1603">
        <v>87</v>
      </c>
      <c r="H182" s="1603" t="s">
        <v>1741</v>
      </c>
      <c r="I182" s="1603" t="s">
        <v>958</v>
      </c>
      <c r="J182" s="1626">
        <v>1.1458333333333342E-3</v>
      </c>
      <c r="K182" s="1626">
        <v>2.615740740740741E-3</v>
      </c>
      <c r="L182" s="1605" t="s">
        <v>4907</v>
      </c>
      <c r="M182" s="1607">
        <v>44334</v>
      </c>
    </row>
    <row r="183" spans="1:13" s="1382" customFormat="1" ht="45">
      <c r="A183" s="1603">
        <v>176</v>
      </c>
      <c r="B183" s="1604" t="s">
        <v>981</v>
      </c>
      <c r="C183" s="1605" t="s">
        <v>4107</v>
      </c>
      <c r="D183" s="1605" t="s">
        <v>4906</v>
      </c>
      <c r="E183" s="1605" t="s">
        <v>4884</v>
      </c>
      <c r="F183" s="1603" t="s">
        <v>4834</v>
      </c>
      <c r="G183" s="1603">
        <v>87</v>
      </c>
      <c r="H183" s="1603" t="s">
        <v>1741</v>
      </c>
      <c r="I183" s="1603" t="s">
        <v>987</v>
      </c>
      <c r="J183" s="1626">
        <v>1.3773148148148147E-3</v>
      </c>
      <c r="K183" s="1626">
        <v>2.1990740740740742E-3</v>
      </c>
      <c r="L183" s="1605" t="s">
        <v>4907</v>
      </c>
      <c r="M183" s="1607">
        <v>44334</v>
      </c>
    </row>
    <row r="184" spans="1:13" s="1382" customFormat="1" ht="45">
      <c r="A184" s="1603">
        <v>177</v>
      </c>
      <c r="B184" s="1604" t="s">
        <v>981</v>
      </c>
      <c r="C184" s="1605" t="s">
        <v>4107</v>
      </c>
      <c r="D184" s="1605" t="s">
        <v>4906</v>
      </c>
      <c r="E184" s="1605" t="s">
        <v>4884</v>
      </c>
      <c r="F184" s="1603" t="s">
        <v>4834</v>
      </c>
      <c r="G184" s="1603">
        <v>87</v>
      </c>
      <c r="H184" s="1603" t="s">
        <v>1741</v>
      </c>
      <c r="I184" s="1603" t="s">
        <v>991</v>
      </c>
      <c r="J184" s="1626">
        <v>1.3888888888888889E-3</v>
      </c>
      <c r="K184" s="1626">
        <v>1.8865740740740742E-3</v>
      </c>
      <c r="L184" s="1605" t="s">
        <v>4907</v>
      </c>
      <c r="M184" s="1607">
        <v>44334</v>
      </c>
    </row>
    <row r="185" spans="1:13" s="1382" customFormat="1" ht="45">
      <c r="A185" s="1603">
        <v>178</v>
      </c>
      <c r="B185" s="1604" t="s">
        <v>981</v>
      </c>
      <c r="C185" s="1605" t="s">
        <v>4908</v>
      </c>
      <c r="D185" s="1605" t="s">
        <v>4909</v>
      </c>
      <c r="E185" s="1605" t="s">
        <v>4884</v>
      </c>
      <c r="F185" s="1603" t="s">
        <v>4834</v>
      </c>
      <c r="G185" s="1603">
        <v>87</v>
      </c>
      <c r="H185" s="1603" t="s">
        <v>1741</v>
      </c>
      <c r="I185" s="1603" t="s">
        <v>968</v>
      </c>
      <c r="J185" s="1606" t="s">
        <v>4836</v>
      </c>
      <c r="K185" s="1621">
        <v>5</v>
      </c>
      <c r="L185" s="1605" t="s">
        <v>4907</v>
      </c>
      <c r="M185" s="1607">
        <v>44334</v>
      </c>
    </row>
    <row r="186" spans="1:13" s="1382" customFormat="1" ht="45">
      <c r="A186" s="1603">
        <v>179</v>
      </c>
      <c r="B186" s="1604" t="s">
        <v>981</v>
      </c>
      <c r="C186" s="1605" t="s">
        <v>4908</v>
      </c>
      <c r="D186" s="1605" t="s">
        <v>4909</v>
      </c>
      <c r="E186" s="1605" t="s">
        <v>4884</v>
      </c>
      <c r="F186" s="1603" t="s">
        <v>4834</v>
      </c>
      <c r="G186" s="1603">
        <v>87</v>
      </c>
      <c r="H186" s="1603" t="s">
        <v>1741</v>
      </c>
      <c r="I186" s="1603" t="s">
        <v>979</v>
      </c>
      <c r="J186" s="1606" t="s">
        <v>4836</v>
      </c>
      <c r="K186" s="1621">
        <v>50</v>
      </c>
      <c r="L186" s="1605" t="s">
        <v>4907</v>
      </c>
      <c r="M186" s="1607">
        <v>44334</v>
      </c>
    </row>
    <row r="187" spans="1:13" s="1382" customFormat="1" ht="45">
      <c r="A187" s="1603">
        <v>180</v>
      </c>
      <c r="B187" s="1604" t="s">
        <v>981</v>
      </c>
      <c r="C187" s="1605" t="s">
        <v>4908</v>
      </c>
      <c r="D187" s="1605" t="s">
        <v>4909</v>
      </c>
      <c r="E187" s="1605" t="s">
        <v>4884</v>
      </c>
      <c r="F187" s="1603" t="s">
        <v>4834</v>
      </c>
      <c r="G187" s="1603">
        <v>87</v>
      </c>
      <c r="H187" s="1603" t="s">
        <v>1741</v>
      </c>
      <c r="I187" s="1603" t="s">
        <v>958</v>
      </c>
      <c r="J187" s="1606" t="s">
        <v>4836</v>
      </c>
      <c r="K187" s="1621">
        <v>100</v>
      </c>
      <c r="L187" s="1605" t="s">
        <v>4907</v>
      </c>
      <c r="M187" s="1607">
        <v>44334</v>
      </c>
    </row>
    <row r="188" spans="1:13" s="1382" customFormat="1" ht="45">
      <c r="A188" s="1603">
        <v>181</v>
      </c>
      <c r="B188" s="1604" t="s">
        <v>981</v>
      </c>
      <c r="C188" s="1605" t="s">
        <v>4908</v>
      </c>
      <c r="D188" s="1605" t="s">
        <v>4909</v>
      </c>
      <c r="E188" s="1605" t="s">
        <v>4884</v>
      </c>
      <c r="F188" s="1603" t="s">
        <v>4834</v>
      </c>
      <c r="G188" s="1603">
        <v>87</v>
      </c>
      <c r="H188" s="1603" t="s">
        <v>1741</v>
      </c>
      <c r="I188" s="1603" t="s">
        <v>987</v>
      </c>
      <c r="J188" s="1606" t="s">
        <v>4836</v>
      </c>
      <c r="K188" s="1621">
        <v>250</v>
      </c>
      <c r="L188" s="1605" t="s">
        <v>4907</v>
      </c>
      <c r="M188" s="1607">
        <v>44334</v>
      </c>
    </row>
    <row r="189" spans="1:13" s="1382" customFormat="1" ht="45">
      <c r="A189" s="1603">
        <v>182</v>
      </c>
      <c r="B189" s="1604" t="s">
        <v>1015</v>
      </c>
      <c r="C189" s="1605" t="s">
        <v>4629</v>
      </c>
      <c r="D189" s="1605" t="s">
        <v>2008</v>
      </c>
      <c r="E189" s="1605" t="s">
        <v>4884</v>
      </c>
      <c r="F189" s="1603" t="s">
        <v>4834</v>
      </c>
      <c r="G189" s="1603">
        <v>87</v>
      </c>
      <c r="H189" s="1603" t="s">
        <v>1741</v>
      </c>
      <c r="I189" s="1603" t="s">
        <v>968</v>
      </c>
      <c r="J189" s="1606">
        <v>3154.7</v>
      </c>
      <c r="K189" s="1627">
        <v>3924</v>
      </c>
      <c r="L189" s="1605" t="s">
        <v>4907</v>
      </c>
      <c r="M189" s="1607">
        <v>44335</v>
      </c>
    </row>
    <row r="190" spans="1:13" s="1382" customFormat="1" ht="45">
      <c r="A190" s="1603">
        <v>183</v>
      </c>
      <c r="B190" s="1604" t="s">
        <v>1015</v>
      </c>
      <c r="C190" s="1605" t="s">
        <v>4629</v>
      </c>
      <c r="D190" s="1605" t="s">
        <v>2008</v>
      </c>
      <c r="E190" s="1605" t="s">
        <v>4884</v>
      </c>
      <c r="F190" s="1603" t="s">
        <v>4834</v>
      </c>
      <c r="G190" s="1603">
        <v>87</v>
      </c>
      <c r="H190" s="1603" t="s">
        <v>1741</v>
      </c>
      <c r="I190" s="1603" t="s">
        <v>979</v>
      </c>
      <c r="J190" s="1606">
        <v>2927.4000000000005</v>
      </c>
      <c r="K190" s="1627">
        <v>3702</v>
      </c>
      <c r="L190" s="1605" t="s">
        <v>4907</v>
      </c>
      <c r="M190" s="1607">
        <v>44335</v>
      </c>
    </row>
    <row r="191" spans="1:13" s="1382" customFormat="1" ht="45">
      <c r="A191" s="1603">
        <v>184</v>
      </c>
      <c r="B191" s="1604" t="s">
        <v>1015</v>
      </c>
      <c r="C191" s="1605" t="s">
        <v>4629</v>
      </c>
      <c r="D191" s="1605" t="s">
        <v>2008</v>
      </c>
      <c r="E191" s="1605" t="s">
        <v>4884</v>
      </c>
      <c r="F191" s="1603" t="s">
        <v>4834</v>
      </c>
      <c r="G191" s="1603">
        <v>87</v>
      </c>
      <c r="H191" s="1603" t="s">
        <v>1741</v>
      </c>
      <c r="I191" s="1603" t="s">
        <v>958</v>
      </c>
      <c r="J191" s="1606">
        <v>2662.0999999999995</v>
      </c>
      <c r="K191" s="1627">
        <v>3519</v>
      </c>
      <c r="L191" s="1605" t="s">
        <v>4907</v>
      </c>
      <c r="M191" s="1607">
        <v>44335</v>
      </c>
    </row>
    <row r="192" spans="1:13" s="1382" customFormat="1" ht="45">
      <c r="A192" s="1603">
        <v>185</v>
      </c>
      <c r="B192" s="1604" t="s">
        <v>1015</v>
      </c>
      <c r="C192" s="1605" t="s">
        <v>4629</v>
      </c>
      <c r="D192" s="1605" t="s">
        <v>2008</v>
      </c>
      <c r="E192" s="1605" t="s">
        <v>4884</v>
      </c>
      <c r="F192" s="1603" t="s">
        <v>4834</v>
      </c>
      <c r="G192" s="1603">
        <v>87</v>
      </c>
      <c r="H192" s="1603" t="s">
        <v>1741</v>
      </c>
      <c r="I192" s="1603" t="s">
        <v>987</v>
      </c>
      <c r="J192" s="1606">
        <v>2368.8000000000002</v>
      </c>
      <c r="K192" s="1627">
        <v>3248</v>
      </c>
      <c r="L192" s="1605" t="s">
        <v>4907</v>
      </c>
      <c r="M192" s="1607">
        <v>44335</v>
      </c>
    </row>
    <row r="193" spans="1:13" s="1382" customFormat="1" ht="45">
      <c r="A193" s="1603">
        <v>186</v>
      </c>
      <c r="B193" s="1604" t="s">
        <v>1015</v>
      </c>
      <c r="C193" s="1605" t="s">
        <v>4629</v>
      </c>
      <c r="D193" s="1605" t="s">
        <v>2008</v>
      </c>
      <c r="E193" s="1605" t="s">
        <v>4884</v>
      </c>
      <c r="F193" s="1603" t="s">
        <v>4834</v>
      </c>
      <c r="G193" s="1603">
        <v>87</v>
      </c>
      <c r="H193" s="1603" t="s">
        <v>1741</v>
      </c>
      <c r="I193" s="1603" t="s">
        <v>991</v>
      </c>
      <c r="J193" s="1606">
        <v>2246.5</v>
      </c>
      <c r="K193" s="1627">
        <v>2957</v>
      </c>
      <c r="L193" s="1605" t="s">
        <v>4907</v>
      </c>
      <c r="M193" s="1607">
        <v>44335</v>
      </c>
    </row>
    <row r="194" spans="1:13" s="1382" customFormat="1" ht="45">
      <c r="A194" s="1603">
        <v>187</v>
      </c>
      <c r="B194" s="1605" t="s">
        <v>4910</v>
      </c>
      <c r="C194" s="1605" t="s">
        <v>1037</v>
      </c>
      <c r="D194" s="1605" t="s">
        <v>4883</v>
      </c>
      <c r="E194" s="1605" t="s">
        <v>4884</v>
      </c>
      <c r="F194" s="1603" t="s">
        <v>4834</v>
      </c>
      <c r="G194" s="1603">
        <v>22</v>
      </c>
      <c r="H194" s="1603" t="s">
        <v>4911</v>
      </c>
      <c r="I194" s="1603" t="s">
        <v>1037</v>
      </c>
      <c r="J194" s="1620" t="s">
        <v>4903</v>
      </c>
      <c r="K194" s="1603" t="s">
        <v>4912</v>
      </c>
      <c r="L194" s="1605" t="s">
        <v>4913</v>
      </c>
      <c r="M194" s="1607">
        <v>44335</v>
      </c>
    </row>
    <row r="195" spans="1:13" s="1382" customFormat="1" ht="60">
      <c r="A195" s="1603">
        <v>188</v>
      </c>
      <c r="B195" s="1605" t="s">
        <v>4914</v>
      </c>
      <c r="C195" s="1605" t="s">
        <v>1037</v>
      </c>
      <c r="D195" s="1605" t="s">
        <v>4883</v>
      </c>
      <c r="E195" s="1605" t="s">
        <v>4884</v>
      </c>
      <c r="F195" s="1603" t="s">
        <v>4834</v>
      </c>
      <c r="G195" s="1603">
        <v>22</v>
      </c>
      <c r="H195" s="1603" t="s">
        <v>4911</v>
      </c>
      <c r="I195" s="1603" t="s">
        <v>1037</v>
      </c>
      <c r="J195" s="1620" t="s">
        <v>4903</v>
      </c>
      <c r="K195" s="1603" t="s">
        <v>4912</v>
      </c>
      <c r="L195" s="1605" t="s">
        <v>4913</v>
      </c>
      <c r="M195" s="1607">
        <v>44335</v>
      </c>
    </row>
    <row r="196" spans="1:13" s="1382" customFormat="1" ht="45">
      <c r="A196" s="1603">
        <v>189</v>
      </c>
      <c r="B196" s="1604" t="s">
        <v>1022</v>
      </c>
      <c r="C196" s="1605" t="s">
        <v>2114</v>
      </c>
      <c r="D196" s="1605" t="s">
        <v>1804</v>
      </c>
      <c r="E196" s="1605" t="s">
        <v>4884</v>
      </c>
      <c r="F196" s="1603" t="s">
        <v>4834</v>
      </c>
      <c r="G196" s="1603">
        <v>87</v>
      </c>
      <c r="H196" s="1603" t="s">
        <v>1741</v>
      </c>
      <c r="I196" s="1603" t="s">
        <v>968</v>
      </c>
      <c r="J196" s="1628">
        <v>3.7166666670000001</v>
      </c>
      <c r="K196" s="1626">
        <v>1.8171296296296297E-3</v>
      </c>
      <c r="L196" s="1605" t="s">
        <v>4915</v>
      </c>
      <c r="M196" s="1607">
        <v>44335</v>
      </c>
    </row>
    <row r="197" spans="1:13" s="1382" customFormat="1" ht="45">
      <c r="A197" s="1603">
        <v>190</v>
      </c>
      <c r="B197" s="1604" t="s">
        <v>1022</v>
      </c>
      <c r="C197" s="1605" t="s">
        <v>2117</v>
      </c>
      <c r="D197" s="1605" t="s">
        <v>1804</v>
      </c>
      <c r="E197" s="1605" t="s">
        <v>4884</v>
      </c>
      <c r="F197" s="1603" t="s">
        <v>4834</v>
      </c>
      <c r="G197" s="1603">
        <v>87</v>
      </c>
      <c r="H197" s="1603" t="s">
        <v>1741</v>
      </c>
      <c r="I197" s="1603" t="s">
        <v>979</v>
      </c>
      <c r="J197" s="1628">
        <v>3.6666666663333336</v>
      </c>
      <c r="K197" s="1626">
        <v>1.6203703703703703E-3</v>
      </c>
      <c r="L197" s="1605" t="s">
        <v>4915</v>
      </c>
      <c r="M197" s="1607">
        <v>44335</v>
      </c>
    </row>
    <row r="198" spans="1:13" s="1382" customFormat="1" ht="45">
      <c r="A198" s="1603">
        <v>191</v>
      </c>
      <c r="B198" s="1604" t="s">
        <v>1022</v>
      </c>
      <c r="C198" s="1605" t="s">
        <v>2121</v>
      </c>
      <c r="D198" s="1605" t="s">
        <v>1804</v>
      </c>
      <c r="E198" s="1605" t="s">
        <v>4884</v>
      </c>
      <c r="F198" s="1603" t="s">
        <v>4834</v>
      </c>
      <c r="G198" s="1603">
        <v>87</v>
      </c>
      <c r="H198" s="1603" t="s">
        <v>1741</v>
      </c>
      <c r="I198" s="1603" t="s">
        <v>958</v>
      </c>
      <c r="J198" s="1628">
        <v>3.583333333000001</v>
      </c>
      <c r="K198" s="1626">
        <v>1.0416666666666667E-3</v>
      </c>
      <c r="L198" s="1605" t="s">
        <v>4915</v>
      </c>
      <c r="M198" s="1607">
        <v>44335</v>
      </c>
    </row>
    <row r="199" spans="1:13" s="1382" customFormat="1" ht="45">
      <c r="A199" s="1603">
        <v>192</v>
      </c>
      <c r="B199" s="1604" t="s">
        <v>1022</v>
      </c>
      <c r="C199" s="1605" t="s">
        <v>2124</v>
      </c>
      <c r="D199" s="1605" t="s">
        <v>1804</v>
      </c>
      <c r="E199" s="1605" t="s">
        <v>4884</v>
      </c>
      <c r="F199" s="1603" t="s">
        <v>4834</v>
      </c>
      <c r="G199" s="1603">
        <v>87</v>
      </c>
      <c r="H199" s="1603" t="s">
        <v>1741</v>
      </c>
      <c r="I199" s="1603" t="s">
        <v>987</v>
      </c>
      <c r="J199" s="1628">
        <v>3.5166666663333337</v>
      </c>
      <c r="K199" s="1626">
        <v>1.0416666666666667E-3</v>
      </c>
      <c r="L199" s="1605" t="s">
        <v>4915</v>
      </c>
      <c r="M199" s="1607">
        <v>44335</v>
      </c>
    </row>
    <row r="200" spans="1:13" s="1382" customFormat="1" ht="45">
      <c r="A200" s="1603">
        <v>193</v>
      </c>
      <c r="B200" s="1604" t="s">
        <v>1022</v>
      </c>
      <c r="C200" s="1605" t="s">
        <v>2128</v>
      </c>
      <c r="D200" s="1605" t="s">
        <v>1804</v>
      </c>
      <c r="E200" s="1605" t="s">
        <v>4884</v>
      </c>
      <c r="F200" s="1603" t="s">
        <v>4834</v>
      </c>
      <c r="G200" s="1603">
        <v>87</v>
      </c>
      <c r="H200" s="1603" t="s">
        <v>1741</v>
      </c>
      <c r="I200" s="1603" t="s">
        <v>991</v>
      </c>
      <c r="J200" s="1628">
        <v>3.5</v>
      </c>
      <c r="K200" s="1626">
        <v>1.0416666666666667E-3</v>
      </c>
      <c r="L200" s="1605" t="s">
        <v>4915</v>
      </c>
      <c r="M200" s="1607">
        <v>44335</v>
      </c>
    </row>
    <row r="201" spans="1:13" s="1382" customFormat="1" ht="45">
      <c r="A201" s="1603">
        <v>194</v>
      </c>
      <c r="B201" s="1604" t="s">
        <v>1022</v>
      </c>
      <c r="C201" s="1629" t="s">
        <v>2230</v>
      </c>
      <c r="D201" s="1629" t="s">
        <v>2232</v>
      </c>
      <c r="E201" s="1605" t="s">
        <v>4884</v>
      </c>
      <c r="F201" s="1603" t="s">
        <v>4834</v>
      </c>
      <c r="G201" s="1603">
        <v>23</v>
      </c>
      <c r="H201" s="1603" t="s">
        <v>1090</v>
      </c>
      <c r="I201" s="1603" t="s">
        <v>4916</v>
      </c>
      <c r="J201" s="1606" t="s">
        <v>966</v>
      </c>
      <c r="K201" s="1606" t="s">
        <v>977</v>
      </c>
      <c r="L201" s="1605" t="s">
        <v>4915</v>
      </c>
      <c r="M201" s="1607">
        <v>44335</v>
      </c>
    </row>
    <row r="202" spans="1:13" s="1382" customFormat="1" ht="45">
      <c r="A202" s="1603">
        <v>195</v>
      </c>
      <c r="B202" s="1604" t="s">
        <v>4882</v>
      </c>
      <c r="C202" s="1605" t="s">
        <v>4882</v>
      </c>
      <c r="D202" s="1605" t="s">
        <v>4882</v>
      </c>
      <c r="E202" s="1605" t="s">
        <v>4884</v>
      </c>
      <c r="F202" s="1603" t="s">
        <v>4834</v>
      </c>
      <c r="G202" s="1603">
        <v>22</v>
      </c>
      <c r="H202" s="1603" t="s">
        <v>109</v>
      </c>
      <c r="I202" s="1603" t="s">
        <v>1037</v>
      </c>
      <c r="J202" s="1620" t="s">
        <v>4903</v>
      </c>
      <c r="K202" s="1630" t="s">
        <v>4904</v>
      </c>
      <c r="L202" s="1605" t="s">
        <v>4917</v>
      </c>
      <c r="M202" s="1607">
        <v>44336</v>
      </c>
    </row>
    <row r="203" spans="1:13" s="1382" customFormat="1" ht="45">
      <c r="A203" s="1603">
        <v>196</v>
      </c>
      <c r="B203" s="1604" t="s">
        <v>1022</v>
      </c>
      <c r="C203" s="1629" t="s">
        <v>2230</v>
      </c>
      <c r="D203" s="1629" t="s">
        <v>2232</v>
      </c>
      <c r="E203" s="1605" t="s">
        <v>4884</v>
      </c>
      <c r="F203" s="1603" t="s">
        <v>4834</v>
      </c>
      <c r="G203" s="1603">
        <v>20</v>
      </c>
      <c r="H203" s="1603" t="s">
        <v>1754</v>
      </c>
      <c r="I203" s="1603" t="s">
        <v>4916</v>
      </c>
      <c r="J203" s="1603" t="s">
        <v>269</v>
      </c>
      <c r="K203" s="1603" t="s">
        <v>990</v>
      </c>
      <c r="L203" s="1605" t="s">
        <v>4915</v>
      </c>
      <c r="M203" s="1607">
        <v>44336</v>
      </c>
    </row>
    <row r="204" spans="1:13" s="1382" customFormat="1" ht="45">
      <c r="A204" s="1603">
        <v>197</v>
      </c>
      <c r="B204" s="1604" t="s">
        <v>999</v>
      </c>
      <c r="C204" s="1629" t="s">
        <v>3634</v>
      </c>
      <c r="D204" s="1605" t="s">
        <v>3636</v>
      </c>
      <c r="E204" s="1605" t="s">
        <v>4884</v>
      </c>
      <c r="F204" s="1603" t="s">
        <v>4834</v>
      </c>
      <c r="G204" s="1603">
        <v>41</v>
      </c>
      <c r="H204" s="1603" t="s">
        <v>4918</v>
      </c>
      <c r="I204" s="1603" t="s">
        <v>4916</v>
      </c>
      <c r="J204" s="1631">
        <v>0</v>
      </c>
      <c r="K204" s="1606" t="s">
        <v>4919</v>
      </c>
      <c r="L204" s="1605" t="s">
        <v>4920</v>
      </c>
      <c r="M204" s="1607">
        <v>44340</v>
      </c>
    </row>
    <row r="205" spans="1:13" s="1382" customFormat="1" ht="45">
      <c r="A205" s="1603">
        <v>198</v>
      </c>
      <c r="B205" s="1604" t="s">
        <v>981</v>
      </c>
      <c r="C205" s="1605" t="s">
        <v>4198</v>
      </c>
      <c r="D205" s="1605" t="s">
        <v>4200</v>
      </c>
      <c r="E205" s="1605" t="s">
        <v>4884</v>
      </c>
      <c r="F205" s="1603" t="s">
        <v>4834</v>
      </c>
      <c r="G205" s="1603">
        <v>41</v>
      </c>
      <c r="H205" s="1603" t="s">
        <v>4918</v>
      </c>
      <c r="I205" s="1603" t="s">
        <v>968</v>
      </c>
      <c r="J205" s="1603">
        <v>319.89999999999998</v>
      </c>
      <c r="K205" s="1606">
        <v>86.5</v>
      </c>
      <c r="L205" s="1605" t="s">
        <v>4921</v>
      </c>
      <c r="M205" s="1607">
        <v>44340</v>
      </c>
    </row>
    <row r="206" spans="1:13" s="1382" customFormat="1" ht="45">
      <c r="A206" s="1603">
        <v>199</v>
      </c>
      <c r="B206" s="1604" t="s">
        <v>1033</v>
      </c>
      <c r="C206" s="1605" t="s">
        <v>2895</v>
      </c>
      <c r="D206" s="1605" t="s">
        <v>2897</v>
      </c>
      <c r="E206" s="1605" t="s">
        <v>4884</v>
      </c>
      <c r="F206" s="1603" t="s">
        <v>4834</v>
      </c>
      <c r="G206" s="1603">
        <v>21</v>
      </c>
      <c r="H206" s="1603" t="s">
        <v>1755</v>
      </c>
      <c r="I206" s="1603" t="s">
        <v>4916</v>
      </c>
      <c r="J206" s="1603" t="s">
        <v>4922</v>
      </c>
      <c r="K206" s="1603" t="s">
        <v>2899</v>
      </c>
      <c r="L206" s="1605" t="s">
        <v>4923</v>
      </c>
      <c r="M206" s="1607">
        <v>44340</v>
      </c>
    </row>
    <row r="207" spans="1:13" s="1382" customFormat="1" ht="45">
      <c r="A207" s="1603">
        <v>200</v>
      </c>
      <c r="B207" s="1604" t="s">
        <v>1033</v>
      </c>
      <c r="C207" s="1605" t="s">
        <v>2917</v>
      </c>
      <c r="D207" s="1605" t="s">
        <v>2919</v>
      </c>
      <c r="E207" s="1605" t="s">
        <v>4884</v>
      </c>
      <c r="F207" s="1603" t="s">
        <v>4834</v>
      </c>
      <c r="G207" s="1603">
        <v>21</v>
      </c>
      <c r="H207" s="1603" t="s">
        <v>1755</v>
      </c>
      <c r="I207" s="1603" t="s">
        <v>4916</v>
      </c>
      <c r="J207" s="1603" t="s">
        <v>4922</v>
      </c>
      <c r="K207" s="1603" t="s">
        <v>2899</v>
      </c>
      <c r="L207" s="1605" t="s">
        <v>4923</v>
      </c>
      <c r="M207" s="1607">
        <v>44340</v>
      </c>
    </row>
    <row r="208" spans="1:13" s="1382" customFormat="1" ht="45">
      <c r="A208" s="1603">
        <v>201</v>
      </c>
      <c r="B208" s="1604" t="s">
        <v>1033</v>
      </c>
      <c r="C208" s="1605" t="s">
        <v>2895</v>
      </c>
      <c r="D208" s="1605" t="s">
        <v>2897</v>
      </c>
      <c r="E208" s="1605" t="s">
        <v>4884</v>
      </c>
      <c r="F208" s="1603" t="s">
        <v>4834</v>
      </c>
      <c r="G208" s="1603">
        <v>20</v>
      </c>
      <c r="H208" s="1603" t="s">
        <v>4924</v>
      </c>
      <c r="I208" s="1603" t="s">
        <v>4916</v>
      </c>
      <c r="J208" s="1603" t="s">
        <v>269</v>
      </c>
      <c r="K208" s="1603" t="s">
        <v>1039</v>
      </c>
      <c r="L208" s="1605" t="s">
        <v>4923</v>
      </c>
      <c r="M208" s="1607">
        <v>44340</v>
      </c>
    </row>
    <row r="209" spans="1:13" s="1382" customFormat="1" ht="45">
      <c r="A209" s="1603">
        <v>202</v>
      </c>
      <c r="B209" s="1604" t="s">
        <v>1033</v>
      </c>
      <c r="C209" s="1605" t="s">
        <v>2917</v>
      </c>
      <c r="D209" s="1605" t="s">
        <v>2919</v>
      </c>
      <c r="E209" s="1605" t="s">
        <v>4884</v>
      </c>
      <c r="F209" s="1603" t="s">
        <v>4834</v>
      </c>
      <c r="G209" s="1603">
        <v>20</v>
      </c>
      <c r="H209" s="1603" t="s">
        <v>4924</v>
      </c>
      <c r="I209" s="1603" t="s">
        <v>4916</v>
      </c>
      <c r="J209" s="1603" t="s">
        <v>269</v>
      </c>
      <c r="K209" s="1603" t="s">
        <v>1039</v>
      </c>
      <c r="L209" s="1605" t="s">
        <v>4923</v>
      </c>
      <c r="M209" s="1607">
        <v>44340</v>
      </c>
    </row>
    <row r="210" spans="1:13" s="1382" customFormat="1" ht="15">
      <c r="A210" s="1586">
        <v>203</v>
      </c>
      <c r="B210" s="1598" t="s">
        <v>1015</v>
      </c>
      <c r="C210" s="1599" t="s">
        <v>4607</v>
      </c>
      <c r="D210" s="1599" t="s">
        <v>1899</v>
      </c>
      <c r="E210" s="1599" t="s">
        <v>4833</v>
      </c>
      <c r="F210" s="1586" t="s">
        <v>4834</v>
      </c>
      <c r="G210" s="1586">
        <v>82</v>
      </c>
      <c r="H210" s="1586" t="s">
        <v>1740</v>
      </c>
      <c r="I210" s="1586" t="s">
        <v>968</v>
      </c>
      <c r="J210" s="1600">
        <v>11</v>
      </c>
      <c r="K210" s="1600" t="s">
        <v>4836</v>
      </c>
      <c r="L210" s="1613" t="s">
        <v>4925</v>
      </c>
      <c r="M210" s="1601">
        <v>44341</v>
      </c>
    </row>
    <row r="211" spans="1:13" s="1382" customFormat="1" ht="15">
      <c r="A211" s="1586">
        <v>204</v>
      </c>
      <c r="B211" s="1598" t="s">
        <v>1015</v>
      </c>
      <c r="C211" s="1599" t="s">
        <v>4607</v>
      </c>
      <c r="D211" s="1599" t="s">
        <v>1899</v>
      </c>
      <c r="E211" s="1599" t="s">
        <v>4833</v>
      </c>
      <c r="F211" s="1586" t="s">
        <v>4834</v>
      </c>
      <c r="G211" s="1586">
        <v>82</v>
      </c>
      <c r="H211" s="1586" t="s">
        <v>1740</v>
      </c>
      <c r="I211" s="1586" t="s">
        <v>979</v>
      </c>
      <c r="J211" s="1600">
        <v>11</v>
      </c>
      <c r="K211" s="1600" t="s">
        <v>4836</v>
      </c>
      <c r="L211" s="1613" t="s">
        <v>4925</v>
      </c>
      <c r="M211" s="1601">
        <v>44341</v>
      </c>
    </row>
    <row r="212" spans="1:13" s="1382" customFormat="1" ht="15">
      <c r="A212" s="1586">
        <v>205</v>
      </c>
      <c r="B212" s="1598" t="s">
        <v>1015</v>
      </c>
      <c r="C212" s="1599" t="s">
        <v>4607</v>
      </c>
      <c r="D212" s="1599" t="s">
        <v>1899</v>
      </c>
      <c r="E212" s="1599" t="s">
        <v>4833</v>
      </c>
      <c r="F212" s="1586" t="s">
        <v>4834</v>
      </c>
      <c r="G212" s="1586">
        <v>82</v>
      </c>
      <c r="H212" s="1586" t="s">
        <v>1740</v>
      </c>
      <c r="I212" s="1586" t="s">
        <v>958</v>
      </c>
      <c r="J212" s="1600">
        <v>11</v>
      </c>
      <c r="K212" s="1600" t="s">
        <v>4836</v>
      </c>
      <c r="L212" s="1613" t="s">
        <v>4925</v>
      </c>
      <c r="M212" s="1601">
        <v>44341</v>
      </c>
    </row>
    <row r="213" spans="1:13" s="1382" customFormat="1" ht="15">
      <c r="A213" s="1586">
        <v>206</v>
      </c>
      <c r="B213" s="1598" t="s">
        <v>1015</v>
      </c>
      <c r="C213" s="1599" t="s">
        <v>4607</v>
      </c>
      <c r="D213" s="1599" t="s">
        <v>1899</v>
      </c>
      <c r="E213" s="1599" t="s">
        <v>4833</v>
      </c>
      <c r="F213" s="1586" t="s">
        <v>4834</v>
      </c>
      <c r="G213" s="1586">
        <v>82</v>
      </c>
      <c r="H213" s="1586" t="s">
        <v>1740</v>
      </c>
      <c r="I213" s="1586" t="s">
        <v>987</v>
      </c>
      <c r="J213" s="1600">
        <v>11</v>
      </c>
      <c r="K213" s="1600" t="s">
        <v>4836</v>
      </c>
      <c r="L213" s="1613" t="s">
        <v>4925</v>
      </c>
      <c r="M213" s="1601">
        <v>44341</v>
      </c>
    </row>
    <row r="214" spans="1:13" s="1382" customFormat="1" ht="15">
      <c r="A214" s="1586">
        <v>207</v>
      </c>
      <c r="B214" s="1598" t="s">
        <v>1015</v>
      </c>
      <c r="C214" s="1599" t="s">
        <v>4607</v>
      </c>
      <c r="D214" s="1599" t="s">
        <v>1899</v>
      </c>
      <c r="E214" s="1599" t="s">
        <v>4833</v>
      </c>
      <c r="F214" s="1586" t="s">
        <v>4834</v>
      </c>
      <c r="G214" s="1586">
        <v>82</v>
      </c>
      <c r="H214" s="1586" t="s">
        <v>1740</v>
      </c>
      <c r="I214" s="1586" t="s">
        <v>991</v>
      </c>
      <c r="J214" s="1600">
        <v>11</v>
      </c>
      <c r="K214" s="1600" t="s">
        <v>4836</v>
      </c>
      <c r="L214" s="1613" t="s">
        <v>4925</v>
      </c>
      <c r="M214" s="1601">
        <v>44341</v>
      </c>
    </row>
    <row r="215" spans="1:13" s="1382" customFormat="1" ht="15">
      <c r="A215" s="1586">
        <v>208</v>
      </c>
      <c r="B215" s="1598" t="s">
        <v>989</v>
      </c>
      <c r="C215" s="1599" t="s">
        <v>2402</v>
      </c>
      <c r="D215" s="1599" t="s">
        <v>2404</v>
      </c>
      <c r="E215" s="1599" t="s">
        <v>4833</v>
      </c>
      <c r="F215" s="1586" t="s">
        <v>4834</v>
      </c>
      <c r="G215" s="1586">
        <v>41</v>
      </c>
      <c r="H215" s="1586" t="s">
        <v>4845</v>
      </c>
      <c r="I215" s="1586" t="s">
        <v>968</v>
      </c>
      <c r="J215" s="1611">
        <v>134</v>
      </c>
      <c r="K215" s="1611">
        <f>'App1'!AQ142</f>
        <v>0</v>
      </c>
      <c r="L215" s="1599" t="s">
        <v>4926</v>
      </c>
      <c r="M215" s="1601">
        <v>44341</v>
      </c>
    </row>
    <row r="216" spans="1:13" s="1382" customFormat="1" ht="15">
      <c r="A216" s="1586">
        <v>209</v>
      </c>
      <c r="B216" s="1598" t="s">
        <v>989</v>
      </c>
      <c r="C216" s="1599" t="s">
        <v>2402</v>
      </c>
      <c r="D216" s="1599" t="s">
        <v>2404</v>
      </c>
      <c r="E216" s="1599" t="s">
        <v>4833</v>
      </c>
      <c r="F216" s="1586" t="s">
        <v>4834</v>
      </c>
      <c r="G216" s="1586">
        <v>41</v>
      </c>
      <c r="H216" s="1586" t="s">
        <v>4845</v>
      </c>
      <c r="I216" s="1586" t="s">
        <v>979</v>
      </c>
      <c r="J216" s="1611">
        <v>132.6</v>
      </c>
      <c r="K216" s="1611">
        <f>'App1'!AR142</f>
        <v>0</v>
      </c>
      <c r="L216" s="1599" t="s">
        <v>4926</v>
      </c>
      <c r="M216" s="1601">
        <v>44341</v>
      </c>
    </row>
    <row r="217" spans="1:13" s="1382" customFormat="1" ht="15">
      <c r="A217" s="1586">
        <v>210</v>
      </c>
      <c r="B217" s="1598" t="s">
        <v>989</v>
      </c>
      <c r="C217" s="1599" t="s">
        <v>2402</v>
      </c>
      <c r="D217" s="1599" t="s">
        <v>2404</v>
      </c>
      <c r="E217" s="1599" t="s">
        <v>4833</v>
      </c>
      <c r="F217" s="1586" t="s">
        <v>4834</v>
      </c>
      <c r="G217" s="1586">
        <v>41</v>
      </c>
      <c r="H217" s="1586" t="s">
        <v>4845</v>
      </c>
      <c r="I217" s="1586" t="s">
        <v>958</v>
      </c>
      <c r="J217" s="1611">
        <v>128.4</v>
      </c>
      <c r="K217" s="1611">
        <f>'App1'!AS142</f>
        <v>0</v>
      </c>
      <c r="L217" s="1599" t="s">
        <v>4926</v>
      </c>
      <c r="M217" s="1601">
        <v>44341</v>
      </c>
    </row>
    <row r="218" spans="1:13" s="1382" customFormat="1" ht="15">
      <c r="A218" s="1586">
        <v>211</v>
      </c>
      <c r="B218" s="1598" t="s">
        <v>989</v>
      </c>
      <c r="C218" s="1599" t="s">
        <v>2402</v>
      </c>
      <c r="D218" s="1599" t="s">
        <v>2404</v>
      </c>
      <c r="E218" s="1599" t="s">
        <v>4833</v>
      </c>
      <c r="F218" s="1586" t="s">
        <v>4834</v>
      </c>
      <c r="G218" s="1586">
        <v>41</v>
      </c>
      <c r="H218" s="1586" t="s">
        <v>4845</v>
      </c>
      <c r="I218" s="1586" t="s">
        <v>987</v>
      </c>
      <c r="J218" s="1611">
        <v>124.4</v>
      </c>
      <c r="K218" s="1611">
        <f>'App1'!AT142</f>
        <v>0</v>
      </c>
      <c r="L218" s="1599" t="s">
        <v>4926</v>
      </c>
      <c r="M218" s="1601">
        <v>44341</v>
      </c>
    </row>
    <row r="219" spans="1:13" s="1382" customFormat="1" ht="15">
      <c r="A219" s="1586">
        <v>212</v>
      </c>
      <c r="B219" s="1598" t="s">
        <v>989</v>
      </c>
      <c r="C219" s="1599" t="s">
        <v>2402</v>
      </c>
      <c r="D219" s="1599" t="s">
        <v>2404</v>
      </c>
      <c r="E219" s="1599" t="s">
        <v>4833</v>
      </c>
      <c r="F219" s="1586" t="s">
        <v>4834</v>
      </c>
      <c r="G219" s="1586">
        <v>41</v>
      </c>
      <c r="H219" s="1586" t="s">
        <v>4845</v>
      </c>
      <c r="I219" s="1586" t="s">
        <v>991</v>
      </c>
      <c r="J219" s="1611">
        <v>120.3</v>
      </c>
      <c r="K219" s="1611">
        <f>'App1'!AU142</f>
        <v>0</v>
      </c>
      <c r="L219" s="1599" t="s">
        <v>4926</v>
      </c>
      <c r="M219" s="1601">
        <v>44341</v>
      </c>
    </row>
    <row r="220" spans="1:13" s="1382" customFormat="1" ht="15">
      <c r="A220" s="1586">
        <v>213</v>
      </c>
      <c r="B220" s="1598" t="s">
        <v>989</v>
      </c>
      <c r="C220" s="1599" t="s">
        <v>2407</v>
      </c>
      <c r="D220" s="1599" t="s">
        <v>2409</v>
      </c>
      <c r="E220" s="1599" t="s">
        <v>4833</v>
      </c>
      <c r="F220" s="1586" t="s">
        <v>4834</v>
      </c>
      <c r="G220" s="1586">
        <v>41</v>
      </c>
      <c r="H220" s="1586" t="s">
        <v>4845</v>
      </c>
      <c r="I220" s="1586" t="s">
        <v>968</v>
      </c>
      <c r="J220" s="1611">
        <v>58.2</v>
      </c>
      <c r="K220" s="1611">
        <f>'App1'!AQ143</f>
        <v>0</v>
      </c>
      <c r="L220" s="1599" t="s">
        <v>4926</v>
      </c>
      <c r="M220" s="1601">
        <v>44341</v>
      </c>
    </row>
    <row r="221" spans="1:13" s="1382" customFormat="1" ht="15">
      <c r="A221" s="1586">
        <v>214</v>
      </c>
      <c r="B221" s="1598" t="s">
        <v>989</v>
      </c>
      <c r="C221" s="1599" t="s">
        <v>2407</v>
      </c>
      <c r="D221" s="1599" t="s">
        <v>2409</v>
      </c>
      <c r="E221" s="1599" t="s">
        <v>4833</v>
      </c>
      <c r="F221" s="1586" t="s">
        <v>4834</v>
      </c>
      <c r="G221" s="1586">
        <v>41</v>
      </c>
      <c r="H221" s="1586" t="s">
        <v>4845</v>
      </c>
      <c r="I221" s="1586" t="s">
        <v>979</v>
      </c>
      <c r="J221" s="1611">
        <v>56.8</v>
      </c>
      <c r="K221" s="1611">
        <f>'App1'!AR143</f>
        <v>0</v>
      </c>
      <c r="L221" s="1599" t="s">
        <v>4926</v>
      </c>
      <c r="M221" s="1601">
        <v>44341</v>
      </c>
    </row>
    <row r="222" spans="1:13" s="1382" customFormat="1" ht="15">
      <c r="A222" s="1586">
        <v>215</v>
      </c>
      <c r="B222" s="1598" t="s">
        <v>989</v>
      </c>
      <c r="C222" s="1599" t="s">
        <v>2407</v>
      </c>
      <c r="D222" s="1599" t="s">
        <v>2409</v>
      </c>
      <c r="E222" s="1599" t="s">
        <v>4833</v>
      </c>
      <c r="F222" s="1586" t="s">
        <v>4834</v>
      </c>
      <c r="G222" s="1586">
        <v>41</v>
      </c>
      <c r="H222" s="1586" t="s">
        <v>4845</v>
      </c>
      <c r="I222" s="1586" t="s">
        <v>958</v>
      </c>
      <c r="J222" s="1611">
        <v>54.7</v>
      </c>
      <c r="K222" s="1611">
        <f>'App1'!AS143</f>
        <v>0</v>
      </c>
      <c r="L222" s="1599" t="s">
        <v>4926</v>
      </c>
      <c r="M222" s="1601">
        <v>44341</v>
      </c>
    </row>
    <row r="223" spans="1:13" s="1382" customFormat="1" ht="15">
      <c r="A223" s="1586">
        <v>216</v>
      </c>
      <c r="B223" s="1598" t="s">
        <v>989</v>
      </c>
      <c r="C223" s="1599" t="s">
        <v>2407</v>
      </c>
      <c r="D223" s="1599" t="s">
        <v>2409</v>
      </c>
      <c r="E223" s="1599" t="s">
        <v>4833</v>
      </c>
      <c r="F223" s="1586" t="s">
        <v>4834</v>
      </c>
      <c r="G223" s="1586">
        <v>41</v>
      </c>
      <c r="H223" s="1586" t="s">
        <v>4845</v>
      </c>
      <c r="I223" s="1586" t="s">
        <v>987</v>
      </c>
      <c r="J223" s="1611">
        <v>52.6</v>
      </c>
      <c r="K223" s="1611">
        <f>'App1'!AT143</f>
        <v>0</v>
      </c>
      <c r="L223" s="1599" t="s">
        <v>4926</v>
      </c>
      <c r="M223" s="1601">
        <v>44341</v>
      </c>
    </row>
    <row r="224" spans="1:13" s="1382" customFormat="1" ht="15">
      <c r="A224" s="1586">
        <v>217</v>
      </c>
      <c r="B224" s="1598" t="s">
        <v>989</v>
      </c>
      <c r="C224" s="1599" t="s">
        <v>2407</v>
      </c>
      <c r="D224" s="1599" t="s">
        <v>2409</v>
      </c>
      <c r="E224" s="1599" t="s">
        <v>4833</v>
      </c>
      <c r="F224" s="1586" t="s">
        <v>4834</v>
      </c>
      <c r="G224" s="1586">
        <v>41</v>
      </c>
      <c r="H224" s="1586" t="s">
        <v>4845</v>
      </c>
      <c r="I224" s="1586" t="s">
        <v>991</v>
      </c>
      <c r="J224" s="1611">
        <v>50.6</v>
      </c>
      <c r="K224" s="1611">
        <f>'App1'!AU143</f>
        <v>0</v>
      </c>
      <c r="L224" s="1599" t="s">
        <v>4926</v>
      </c>
      <c r="M224" s="1601">
        <v>44341</v>
      </c>
    </row>
    <row r="225" spans="1:13" s="1382" customFormat="1" ht="15">
      <c r="A225" s="1586">
        <v>218</v>
      </c>
      <c r="B225" s="1598" t="s">
        <v>989</v>
      </c>
      <c r="C225" s="1599" t="s">
        <v>2402</v>
      </c>
      <c r="D225" s="1599" t="s">
        <v>2404</v>
      </c>
      <c r="E225" s="1599" t="s">
        <v>4833</v>
      </c>
      <c r="F225" s="1586" t="s">
        <v>4834</v>
      </c>
      <c r="G225" s="1586">
        <v>72</v>
      </c>
      <c r="H225" s="1586" t="s">
        <v>1738</v>
      </c>
      <c r="I225" s="1586" t="s">
        <v>968</v>
      </c>
      <c r="J225" s="1611">
        <v>162</v>
      </c>
      <c r="K225" s="1611">
        <v>186</v>
      </c>
      <c r="L225" s="1599" t="s">
        <v>4927</v>
      </c>
      <c r="M225" s="1601">
        <v>44341</v>
      </c>
    </row>
    <row r="226" spans="1:13" s="1382" customFormat="1" ht="15">
      <c r="A226" s="1586">
        <v>219</v>
      </c>
      <c r="B226" s="1598" t="s">
        <v>989</v>
      </c>
      <c r="C226" s="1599" t="s">
        <v>2402</v>
      </c>
      <c r="D226" s="1599" t="s">
        <v>2404</v>
      </c>
      <c r="E226" s="1599" t="s">
        <v>4833</v>
      </c>
      <c r="F226" s="1586" t="s">
        <v>4834</v>
      </c>
      <c r="G226" s="1586">
        <v>72</v>
      </c>
      <c r="H226" s="1586" t="s">
        <v>1738</v>
      </c>
      <c r="I226" s="1586" t="s">
        <v>979</v>
      </c>
      <c r="J226" s="1611">
        <v>162</v>
      </c>
      <c r="K226" s="1611">
        <v>186</v>
      </c>
      <c r="L226" s="1599" t="s">
        <v>4927</v>
      </c>
      <c r="M226" s="1601">
        <v>44341</v>
      </c>
    </row>
    <row r="227" spans="1:13" s="1382" customFormat="1" ht="15">
      <c r="A227" s="1586">
        <v>220</v>
      </c>
      <c r="B227" s="1598" t="s">
        <v>989</v>
      </c>
      <c r="C227" s="1599" t="s">
        <v>2402</v>
      </c>
      <c r="D227" s="1599" t="s">
        <v>2404</v>
      </c>
      <c r="E227" s="1599" t="s">
        <v>4833</v>
      </c>
      <c r="F227" s="1586" t="s">
        <v>4834</v>
      </c>
      <c r="G227" s="1586">
        <v>72</v>
      </c>
      <c r="H227" s="1586" t="s">
        <v>1738</v>
      </c>
      <c r="I227" s="1586" t="s">
        <v>958</v>
      </c>
      <c r="J227" s="1611">
        <v>162</v>
      </c>
      <c r="K227" s="1611">
        <v>186</v>
      </c>
      <c r="L227" s="1599" t="s">
        <v>4927</v>
      </c>
      <c r="M227" s="1601">
        <v>44341</v>
      </c>
    </row>
    <row r="228" spans="1:13" s="1382" customFormat="1" ht="15">
      <c r="A228" s="1586">
        <v>221</v>
      </c>
      <c r="B228" s="1598" t="s">
        <v>989</v>
      </c>
      <c r="C228" s="1599" t="s">
        <v>2402</v>
      </c>
      <c r="D228" s="1599" t="s">
        <v>2404</v>
      </c>
      <c r="E228" s="1599" t="s">
        <v>4833</v>
      </c>
      <c r="F228" s="1586" t="s">
        <v>4834</v>
      </c>
      <c r="G228" s="1586">
        <v>72</v>
      </c>
      <c r="H228" s="1586" t="s">
        <v>1738</v>
      </c>
      <c r="I228" s="1586" t="s">
        <v>987</v>
      </c>
      <c r="J228" s="1611">
        <v>162</v>
      </c>
      <c r="K228" s="1611">
        <v>186</v>
      </c>
      <c r="L228" s="1599" t="s">
        <v>4927</v>
      </c>
      <c r="M228" s="1601">
        <v>44341</v>
      </c>
    </row>
    <row r="229" spans="1:13" s="1382" customFormat="1" ht="15">
      <c r="A229" s="1586">
        <v>222</v>
      </c>
      <c r="B229" s="1598" t="s">
        <v>989</v>
      </c>
      <c r="C229" s="1599" t="s">
        <v>2402</v>
      </c>
      <c r="D229" s="1599" t="s">
        <v>2404</v>
      </c>
      <c r="E229" s="1599" t="s">
        <v>4833</v>
      </c>
      <c r="F229" s="1586" t="s">
        <v>4834</v>
      </c>
      <c r="G229" s="1586">
        <v>72</v>
      </c>
      <c r="H229" s="1586" t="s">
        <v>1738</v>
      </c>
      <c r="I229" s="1586" t="s">
        <v>991</v>
      </c>
      <c r="J229" s="1611">
        <v>162</v>
      </c>
      <c r="K229" s="1611">
        <v>186</v>
      </c>
      <c r="L229" s="1599" t="s">
        <v>4927</v>
      </c>
      <c r="M229" s="1601">
        <v>44341</v>
      </c>
    </row>
    <row r="230" spans="1:13" s="1382" customFormat="1" ht="15">
      <c r="A230" s="1586">
        <v>223</v>
      </c>
      <c r="B230" s="1598" t="s">
        <v>989</v>
      </c>
      <c r="C230" s="1599" t="s">
        <v>2407</v>
      </c>
      <c r="D230" s="1599" t="s">
        <v>2409</v>
      </c>
      <c r="E230" s="1599" t="s">
        <v>4833</v>
      </c>
      <c r="F230" s="1586" t="s">
        <v>4834</v>
      </c>
      <c r="G230" s="1586">
        <v>72</v>
      </c>
      <c r="H230" s="1586" t="s">
        <v>1738</v>
      </c>
      <c r="I230" s="1586" t="s">
        <v>968</v>
      </c>
      <c r="J230" s="1611">
        <v>97.1</v>
      </c>
      <c r="K230" s="1611">
        <v>115.6</v>
      </c>
      <c r="L230" s="1599" t="s">
        <v>4927</v>
      </c>
      <c r="M230" s="1601">
        <v>44341</v>
      </c>
    </row>
    <row r="231" spans="1:13" s="1382" customFormat="1" ht="15">
      <c r="A231" s="1586">
        <v>224</v>
      </c>
      <c r="B231" s="1598" t="s">
        <v>989</v>
      </c>
      <c r="C231" s="1599" t="s">
        <v>2407</v>
      </c>
      <c r="D231" s="1599" t="s">
        <v>2409</v>
      </c>
      <c r="E231" s="1599" t="s">
        <v>4833</v>
      </c>
      <c r="F231" s="1586" t="s">
        <v>4834</v>
      </c>
      <c r="G231" s="1586">
        <v>72</v>
      </c>
      <c r="H231" s="1586" t="s">
        <v>1738</v>
      </c>
      <c r="I231" s="1586" t="s">
        <v>979</v>
      </c>
      <c r="J231" s="1611">
        <v>97.1</v>
      </c>
      <c r="K231" s="1611">
        <v>115.6</v>
      </c>
      <c r="L231" s="1599" t="s">
        <v>4927</v>
      </c>
      <c r="M231" s="1601">
        <v>44341</v>
      </c>
    </row>
    <row r="232" spans="1:13" s="1382" customFormat="1" ht="15">
      <c r="A232" s="1586">
        <v>225</v>
      </c>
      <c r="B232" s="1598" t="s">
        <v>989</v>
      </c>
      <c r="C232" s="1599" t="s">
        <v>2407</v>
      </c>
      <c r="D232" s="1599" t="s">
        <v>2409</v>
      </c>
      <c r="E232" s="1599" t="s">
        <v>4833</v>
      </c>
      <c r="F232" s="1586" t="s">
        <v>4834</v>
      </c>
      <c r="G232" s="1586">
        <v>72</v>
      </c>
      <c r="H232" s="1586" t="s">
        <v>1738</v>
      </c>
      <c r="I232" s="1586" t="s">
        <v>958</v>
      </c>
      <c r="J232" s="1611">
        <v>97.1</v>
      </c>
      <c r="K232" s="1611">
        <v>115.6</v>
      </c>
      <c r="L232" s="1599" t="s">
        <v>4927</v>
      </c>
      <c r="M232" s="1601">
        <v>44341</v>
      </c>
    </row>
    <row r="233" spans="1:13" s="1382" customFormat="1" ht="15">
      <c r="A233" s="1586">
        <v>226</v>
      </c>
      <c r="B233" s="1598" t="s">
        <v>989</v>
      </c>
      <c r="C233" s="1599" t="s">
        <v>2407</v>
      </c>
      <c r="D233" s="1599" t="s">
        <v>2409</v>
      </c>
      <c r="E233" s="1599" t="s">
        <v>4833</v>
      </c>
      <c r="F233" s="1586" t="s">
        <v>4834</v>
      </c>
      <c r="G233" s="1586">
        <v>72</v>
      </c>
      <c r="H233" s="1586" t="s">
        <v>1738</v>
      </c>
      <c r="I233" s="1586" t="s">
        <v>987</v>
      </c>
      <c r="J233" s="1611">
        <v>97.1</v>
      </c>
      <c r="K233" s="1611">
        <v>115.6</v>
      </c>
      <c r="L233" s="1599" t="s">
        <v>4927</v>
      </c>
      <c r="M233" s="1601">
        <v>44341</v>
      </c>
    </row>
    <row r="234" spans="1:13" s="1382" customFormat="1" ht="15">
      <c r="A234" s="1586">
        <v>227</v>
      </c>
      <c r="B234" s="1598" t="s">
        <v>989</v>
      </c>
      <c r="C234" s="1599" t="s">
        <v>2407</v>
      </c>
      <c r="D234" s="1599" t="s">
        <v>2409</v>
      </c>
      <c r="E234" s="1599" t="s">
        <v>4833</v>
      </c>
      <c r="F234" s="1586" t="s">
        <v>4834</v>
      </c>
      <c r="G234" s="1586">
        <v>72</v>
      </c>
      <c r="H234" s="1586" t="s">
        <v>1738</v>
      </c>
      <c r="I234" s="1586" t="s">
        <v>991</v>
      </c>
      <c r="J234" s="1611">
        <v>97.1</v>
      </c>
      <c r="K234" s="1611">
        <v>115.6</v>
      </c>
      <c r="L234" s="1599" t="s">
        <v>4927</v>
      </c>
      <c r="M234" s="1601">
        <v>44341</v>
      </c>
    </row>
    <row r="235" spans="1:13" s="1382" customFormat="1" ht="45">
      <c r="A235" s="1603">
        <v>228</v>
      </c>
      <c r="B235" s="1604" t="s">
        <v>989</v>
      </c>
      <c r="C235" s="1605" t="s">
        <v>2402</v>
      </c>
      <c r="D235" s="1605" t="s">
        <v>2404</v>
      </c>
      <c r="E235" s="1605" t="s">
        <v>4884</v>
      </c>
      <c r="F235" s="1603" t="s">
        <v>4834</v>
      </c>
      <c r="G235" s="1603">
        <v>87</v>
      </c>
      <c r="H235" s="1605" t="s">
        <v>1741</v>
      </c>
      <c r="I235" s="1603" t="s">
        <v>968</v>
      </c>
      <c r="J235" s="1632">
        <v>84.3</v>
      </c>
      <c r="K235" s="1632">
        <v>84</v>
      </c>
      <c r="L235" s="1605" t="s">
        <v>4928</v>
      </c>
      <c r="M235" s="1607">
        <v>44341</v>
      </c>
    </row>
    <row r="236" spans="1:13" s="1382" customFormat="1" ht="45">
      <c r="A236" s="1603">
        <v>229</v>
      </c>
      <c r="B236" s="1604" t="s">
        <v>989</v>
      </c>
      <c r="C236" s="1605" t="s">
        <v>2402</v>
      </c>
      <c r="D236" s="1605" t="s">
        <v>2404</v>
      </c>
      <c r="E236" s="1605" t="s">
        <v>4884</v>
      </c>
      <c r="F236" s="1603" t="s">
        <v>4834</v>
      </c>
      <c r="G236" s="1603">
        <v>87</v>
      </c>
      <c r="H236" s="1605" t="s">
        <v>1741</v>
      </c>
      <c r="I236" s="1603" t="s">
        <v>979</v>
      </c>
      <c r="J236" s="1632">
        <v>83.4</v>
      </c>
      <c r="K236" s="1632">
        <v>83.2</v>
      </c>
      <c r="L236" s="1605" t="s">
        <v>4928</v>
      </c>
      <c r="M236" s="1607">
        <v>44341</v>
      </c>
    </row>
    <row r="237" spans="1:13" s="1382" customFormat="1" ht="45">
      <c r="A237" s="1603">
        <v>230</v>
      </c>
      <c r="B237" s="1604" t="s">
        <v>989</v>
      </c>
      <c r="C237" s="1605" t="s">
        <v>2402</v>
      </c>
      <c r="D237" s="1605" t="s">
        <v>2404</v>
      </c>
      <c r="E237" s="1605" t="s">
        <v>4884</v>
      </c>
      <c r="F237" s="1603" t="s">
        <v>4834</v>
      </c>
      <c r="G237" s="1603">
        <v>87</v>
      </c>
      <c r="H237" s="1605" t="s">
        <v>1741</v>
      </c>
      <c r="I237" s="1603" t="s">
        <v>958</v>
      </c>
      <c r="J237" s="1632">
        <v>82.2</v>
      </c>
      <c r="K237" s="1632">
        <v>82</v>
      </c>
      <c r="L237" s="1605" t="s">
        <v>4928</v>
      </c>
      <c r="M237" s="1607">
        <v>44341</v>
      </c>
    </row>
    <row r="238" spans="1:13" s="1382" customFormat="1" ht="45">
      <c r="A238" s="1603">
        <v>231</v>
      </c>
      <c r="B238" s="1604" t="s">
        <v>989</v>
      </c>
      <c r="C238" s="1605" t="s">
        <v>2402</v>
      </c>
      <c r="D238" s="1605" t="s">
        <v>2404</v>
      </c>
      <c r="E238" s="1605" t="s">
        <v>4884</v>
      </c>
      <c r="F238" s="1603" t="s">
        <v>4834</v>
      </c>
      <c r="G238" s="1603">
        <v>87</v>
      </c>
      <c r="H238" s="1605" t="s">
        <v>1741</v>
      </c>
      <c r="I238" s="1603" t="s">
        <v>987</v>
      </c>
      <c r="J238" s="1632">
        <v>80.7</v>
      </c>
      <c r="K238" s="1632">
        <v>80.5</v>
      </c>
      <c r="L238" s="1605" t="s">
        <v>4928</v>
      </c>
      <c r="M238" s="1607">
        <v>44341</v>
      </c>
    </row>
    <row r="239" spans="1:13" s="1382" customFormat="1" ht="45">
      <c r="A239" s="1603">
        <v>232</v>
      </c>
      <c r="B239" s="1604" t="s">
        <v>989</v>
      </c>
      <c r="C239" s="1605" t="s">
        <v>2402</v>
      </c>
      <c r="D239" s="1605" t="s">
        <v>2404</v>
      </c>
      <c r="E239" s="1605" t="s">
        <v>4884</v>
      </c>
      <c r="F239" s="1603" t="s">
        <v>4834</v>
      </c>
      <c r="G239" s="1603">
        <v>87</v>
      </c>
      <c r="H239" s="1605" t="s">
        <v>1741</v>
      </c>
      <c r="I239" s="1603" t="s">
        <v>991</v>
      </c>
      <c r="J239" s="1632">
        <v>78.099999999999994</v>
      </c>
      <c r="K239" s="1632">
        <v>77.900000000000006</v>
      </c>
      <c r="L239" s="1605" t="s">
        <v>4928</v>
      </c>
      <c r="M239" s="1607">
        <v>44341</v>
      </c>
    </row>
    <row r="240" spans="1:13" s="1382" customFormat="1" ht="45">
      <c r="A240" s="1603">
        <v>233</v>
      </c>
      <c r="B240" s="1604" t="s">
        <v>989</v>
      </c>
      <c r="C240" s="1605" t="s">
        <v>2407</v>
      </c>
      <c r="D240" s="1605" t="s">
        <v>2409</v>
      </c>
      <c r="E240" s="1605" t="s">
        <v>4884</v>
      </c>
      <c r="F240" s="1603" t="s">
        <v>4834</v>
      </c>
      <c r="G240" s="1603">
        <v>87</v>
      </c>
      <c r="H240" s="1605" t="s">
        <v>1741</v>
      </c>
      <c r="I240" s="1603" t="s">
        <v>968</v>
      </c>
      <c r="J240" s="1628">
        <v>50.7</v>
      </c>
      <c r="K240" s="1628">
        <v>53.3</v>
      </c>
      <c r="L240" s="1605" t="s">
        <v>4928</v>
      </c>
      <c r="M240" s="1607">
        <v>44341</v>
      </c>
    </row>
    <row r="241" spans="1:13" s="1382" customFormat="1" ht="45">
      <c r="A241" s="1603">
        <v>234</v>
      </c>
      <c r="B241" s="1604" t="s">
        <v>989</v>
      </c>
      <c r="C241" s="1605" t="s">
        <v>2407</v>
      </c>
      <c r="D241" s="1605" t="s">
        <v>2409</v>
      </c>
      <c r="E241" s="1605" t="s">
        <v>4884</v>
      </c>
      <c r="F241" s="1603" t="s">
        <v>4834</v>
      </c>
      <c r="G241" s="1603">
        <v>87</v>
      </c>
      <c r="H241" s="1605" t="s">
        <v>1741</v>
      </c>
      <c r="I241" s="1603" t="s">
        <v>979</v>
      </c>
      <c r="J241" s="1628">
        <v>50</v>
      </c>
      <c r="K241" s="1628">
        <v>52.6</v>
      </c>
      <c r="L241" s="1605" t="s">
        <v>4928</v>
      </c>
      <c r="M241" s="1607">
        <v>44341</v>
      </c>
    </row>
    <row r="242" spans="1:13" s="1382" customFormat="1" ht="45">
      <c r="A242" s="1603">
        <v>235</v>
      </c>
      <c r="B242" s="1604" t="s">
        <v>989</v>
      </c>
      <c r="C242" s="1605" t="s">
        <v>2407</v>
      </c>
      <c r="D242" s="1605" t="s">
        <v>2409</v>
      </c>
      <c r="E242" s="1605" t="s">
        <v>4884</v>
      </c>
      <c r="F242" s="1603" t="s">
        <v>4834</v>
      </c>
      <c r="G242" s="1603">
        <v>87</v>
      </c>
      <c r="H242" s="1605" t="s">
        <v>1741</v>
      </c>
      <c r="I242" s="1603" t="s">
        <v>958</v>
      </c>
      <c r="J242" s="1628">
        <v>49.1</v>
      </c>
      <c r="K242" s="1628">
        <v>51.6</v>
      </c>
      <c r="L242" s="1605" t="s">
        <v>4928</v>
      </c>
      <c r="M242" s="1607">
        <v>44341</v>
      </c>
    </row>
    <row r="243" spans="1:13" s="1382" customFormat="1" ht="45">
      <c r="A243" s="1603">
        <v>236</v>
      </c>
      <c r="B243" s="1604" t="s">
        <v>989</v>
      </c>
      <c r="C243" s="1605" t="s">
        <v>2407</v>
      </c>
      <c r="D243" s="1605" t="s">
        <v>2409</v>
      </c>
      <c r="E243" s="1605" t="s">
        <v>4884</v>
      </c>
      <c r="F243" s="1603" t="s">
        <v>4834</v>
      </c>
      <c r="G243" s="1603">
        <v>87</v>
      </c>
      <c r="H243" s="1605" t="s">
        <v>1741</v>
      </c>
      <c r="I243" s="1603" t="s">
        <v>987</v>
      </c>
      <c r="J243" s="1628">
        <v>47.9</v>
      </c>
      <c r="K243" s="1628">
        <v>50.4</v>
      </c>
      <c r="L243" s="1605" t="s">
        <v>4928</v>
      </c>
      <c r="M243" s="1607">
        <v>44341</v>
      </c>
    </row>
    <row r="244" spans="1:13" s="1382" customFormat="1" ht="45">
      <c r="A244" s="1603">
        <v>237</v>
      </c>
      <c r="B244" s="1604" t="s">
        <v>989</v>
      </c>
      <c r="C244" s="1605" t="s">
        <v>2407</v>
      </c>
      <c r="D244" s="1605" t="s">
        <v>2409</v>
      </c>
      <c r="E244" s="1605" t="s">
        <v>4884</v>
      </c>
      <c r="F244" s="1603" t="s">
        <v>4834</v>
      </c>
      <c r="G244" s="1603">
        <v>87</v>
      </c>
      <c r="H244" s="1605" t="s">
        <v>1741</v>
      </c>
      <c r="I244" s="1603" t="s">
        <v>991</v>
      </c>
      <c r="J244" s="1628">
        <v>46.6</v>
      </c>
      <c r="K244" s="1628">
        <v>49</v>
      </c>
      <c r="L244" s="1605" t="s">
        <v>4928</v>
      </c>
      <c r="M244" s="1607">
        <v>44341</v>
      </c>
    </row>
    <row r="245" spans="1:13" s="1382" customFormat="1" ht="45">
      <c r="A245" s="1603">
        <v>238</v>
      </c>
      <c r="B245" s="1604" t="s">
        <v>989</v>
      </c>
      <c r="C245" s="1605" t="s">
        <v>2419</v>
      </c>
      <c r="D245" s="1605" t="s">
        <v>691</v>
      </c>
      <c r="E245" s="1605" t="s">
        <v>4884</v>
      </c>
      <c r="F245" s="1603" t="s">
        <v>4834</v>
      </c>
      <c r="G245" s="1603">
        <v>100</v>
      </c>
      <c r="H245" s="1603" t="s">
        <v>1791</v>
      </c>
      <c r="I245" s="1603" t="s">
        <v>4929</v>
      </c>
      <c r="J245" s="1606">
        <v>-0.874</v>
      </c>
      <c r="K245" s="1606">
        <v>-0.877</v>
      </c>
      <c r="L245" s="1605" t="s">
        <v>4930</v>
      </c>
      <c r="M245" s="1607">
        <v>44341</v>
      </c>
    </row>
    <row r="246" spans="1:13" s="1382" customFormat="1" ht="45">
      <c r="A246" s="1603">
        <v>239</v>
      </c>
      <c r="B246" s="1604" t="s">
        <v>989</v>
      </c>
      <c r="C246" s="1605" t="s">
        <v>2468</v>
      </c>
      <c r="D246" s="1605" t="s">
        <v>2470</v>
      </c>
      <c r="E246" s="1605" t="s">
        <v>4884</v>
      </c>
      <c r="F246" s="1603" t="s">
        <v>4834</v>
      </c>
      <c r="G246" s="1603">
        <v>6</v>
      </c>
      <c r="H246" s="1603" t="s">
        <v>4931</v>
      </c>
      <c r="I246" s="1603" t="s">
        <v>4929</v>
      </c>
      <c r="J246" s="1606" t="s">
        <v>4929</v>
      </c>
      <c r="K246" s="1606" t="s">
        <v>4929</v>
      </c>
      <c r="L246" s="1605" t="s">
        <v>4932</v>
      </c>
      <c r="M246" s="1607">
        <v>44341</v>
      </c>
    </row>
    <row r="247" spans="1:13" s="1382" customFormat="1" ht="45">
      <c r="A247" s="1603">
        <v>240</v>
      </c>
      <c r="B247" s="1604" t="s">
        <v>989</v>
      </c>
      <c r="C247" s="1605" t="s">
        <v>2410</v>
      </c>
      <c r="D247" s="1605" t="s">
        <v>1814</v>
      </c>
      <c r="E247" s="1605" t="s">
        <v>4884</v>
      </c>
      <c r="F247" s="1603" t="s">
        <v>4834</v>
      </c>
      <c r="G247" s="1603">
        <v>41</v>
      </c>
      <c r="H247" s="1603" t="s">
        <v>4845</v>
      </c>
      <c r="I247" s="1603" t="s">
        <v>968</v>
      </c>
      <c r="J247" s="1632">
        <v>142.5</v>
      </c>
      <c r="K247" s="1632">
        <v>149.4</v>
      </c>
      <c r="L247" s="1605" t="s">
        <v>4933</v>
      </c>
      <c r="M247" s="1607">
        <v>44341</v>
      </c>
    </row>
    <row r="248" spans="1:13" s="1382" customFormat="1" ht="45">
      <c r="A248" s="1603">
        <v>241</v>
      </c>
      <c r="B248" s="1604" t="s">
        <v>989</v>
      </c>
      <c r="C248" s="1605" t="s">
        <v>2410</v>
      </c>
      <c r="D248" s="1605" t="s">
        <v>1814</v>
      </c>
      <c r="E248" s="1605" t="s">
        <v>4884</v>
      </c>
      <c r="F248" s="1603" t="s">
        <v>4834</v>
      </c>
      <c r="G248" s="1603">
        <v>41</v>
      </c>
      <c r="H248" s="1603" t="s">
        <v>4845</v>
      </c>
      <c r="I248" s="1603" t="s">
        <v>979</v>
      </c>
      <c r="J248" s="1632">
        <v>141</v>
      </c>
      <c r="K248" s="1632">
        <v>147.9</v>
      </c>
      <c r="L248" s="1605" t="s">
        <v>4933</v>
      </c>
      <c r="M248" s="1607">
        <v>44341</v>
      </c>
    </row>
    <row r="249" spans="1:13" s="1382" customFormat="1" ht="45">
      <c r="A249" s="1603">
        <v>242</v>
      </c>
      <c r="B249" s="1604" t="s">
        <v>989</v>
      </c>
      <c r="C249" s="1605" t="s">
        <v>2410</v>
      </c>
      <c r="D249" s="1605" t="s">
        <v>1814</v>
      </c>
      <c r="E249" s="1605" t="s">
        <v>4884</v>
      </c>
      <c r="F249" s="1603" t="s">
        <v>4834</v>
      </c>
      <c r="G249" s="1603">
        <v>41</v>
      </c>
      <c r="H249" s="1603" t="s">
        <v>4845</v>
      </c>
      <c r="I249" s="1603" t="s">
        <v>958</v>
      </c>
      <c r="J249" s="1632">
        <v>139.4</v>
      </c>
      <c r="K249" s="1632">
        <v>146.19999999999999</v>
      </c>
      <c r="L249" s="1605" t="s">
        <v>4933</v>
      </c>
      <c r="M249" s="1607">
        <v>44341</v>
      </c>
    </row>
    <row r="250" spans="1:13" s="1382" customFormat="1" ht="45">
      <c r="A250" s="1603">
        <v>243</v>
      </c>
      <c r="B250" s="1604" t="s">
        <v>989</v>
      </c>
      <c r="C250" s="1605" t="s">
        <v>2410</v>
      </c>
      <c r="D250" s="1605" t="s">
        <v>1814</v>
      </c>
      <c r="E250" s="1605" t="s">
        <v>4884</v>
      </c>
      <c r="F250" s="1603" t="s">
        <v>4834</v>
      </c>
      <c r="G250" s="1603">
        <v>41</v>
      </c>
      <c r="H250" s="1603" t="s">
        <v>4845</v>
      </c>
      <c r="I250" s="1603" t="s">
        <v>987</v>
      </c>
      <c r="J250" s="1632">
        <v>137.69999999999999</v>
      </c>
      <c r="K250" s="1632">
        <v>144.4</v>
      </c>
      <c r="L250" s="1605" t="s">
        <v>4933</v>
      </c>
      <c r="M250" s="1607">
        <v>44341</v>
      </c>
    </row>
    <row r="251" spans="1:13" s="1382" customFormat="1" ht="45">
      <c r="A251" s="1603">
        <v>244</v>
      </c>
      <c r="B251" s="1604" t="s">
        <v>989</v>
      </c>
      <c r="C251" s="1605" t="s">
        <v>2410</v>
      </c>
      <c r="D251" s="1605" t="s">
        <v>1814</v>
      </c>
      <c r="E251" s="1605" t="s">
        <v>4884</v>
      </c>
      <c r="F251" s="1603" t="s">
        <v>4834</v>
      </c>
      <c r="G251" s="1603">
        <v>41</v>
      </c>
      <c r="H251" s="1603" t="s">
        <v>4845</v>
      </c>
      <c r="I251" s="1603" t="s">
        <v>991</v>
      </c>
      <c r="J251" s="1632">
        <v>136</v>
      </c>
      <c r="K251" s="1632">
        <v>142.6</v>
      </c>
      <c r="L251" s="1605" t="s">
        <v>4933</v>
      </c>
      <c r="M251" s="1607">
        <v>44341</v>
      </c>
    </row>
    <row r="252" spans="1:13" s="1382" customFormat="1" ht="30">
      <c r="A252" s="1586">
        <v>245</v>
      </c>
      <c r="B252" s="1598" t="s">
        <v>989</v>
      </c>
      <c r="C252" s="1599" t="s">
        <v>2596</v>
      </c>
      <c r="D252" s="1599" t="s">
        <v>4934</v>
      </c>
      <c r="E252" s="1599" t="s">
        <v>4833</v>
      </c>
      <c r="F252" s="1586" t="s">
        <v>4834</v>
      </c>
      <c r="G252" s="1586">
        <v>97</v>
      </c>
      <c r="H252" s="1602" t="s">
        <v>1789</v>
      </c>
      <c r="I252" s="1586" t="s">
        <v>4929</v>
      </c>
      <c r="J252" s="1600" t="s">
        <v>4836</v>
      </c>
      <c r="K252" s="1609">
        <v>-4.1700000000000001E-2</v>
      </c>
      <c r="L252" s="1599" t="s">
        <v>4935</v>
      </c>
      <c r="M252" s="1601">
        <v>44341</v>
      </c>
    </row>
    <row r="253" spans="1:13" s="1382" customFormat="1" ht="15">
      <c r="A253" s="1603">
        <v>246</v>
      </c>
      <c r="B253" s="1604" t="s">
        <v>971</v>
      </c>
      <c r="C253" s="1605" t="s">
        <v>1958</v>
      </c>
      <c r="D253" s="1605" t="s">
        <v>130</v>
      </c>
      <c r="E253" s="1605" t="s">
        <v>815</v>
      </c>
      <c r="F253" s="1603" t="s">
        <v>4834</v>
      </c>
      <c r="G253" s="1603">
        <v>41</v>
      </c>
      <c r="H253" s="1603" t="s">
        <v>4936</v>
      </c>
      <c r="I253" s="1603" t="s">
        <v>4892</v>
      </c>
      <c r="J253" s="1606" t="s">
        <v>4937</v>
      </c>
      <c r="K253" s="1606" t="s">
        <v>4938</v>
      </c>
      <c r="L253" s="1605" t="s">
        <v>4939</v>
      </c>
      <c r="M253" s="1607">
        <v>44342</v>
      </c>
    </row>
    <row r="254" spans="1:13" s="1382" customFormat="1" ht="15">
      <c r="A254" s="1603">
        <v>247</v>
      </c>
      <c r="B254" s="1604" t="s">
        <v>971</v>
      </c>
      <c r="C254" s="1605" t="s">
        <v>1958</v>
      </c>
      <c r="D254" s="1605" t="s">
        <v>130</v>
      </c>
      <c r="E254" s="1605" t="s">
        <v>815</v>
      </c>
      <c r="F254" s="1603" t="s">
        <v>4834</v>
      </c>
      <c r="G254" s="1603">
        <v>77</v>
      </c>
      <c r="H254" s="1603" t="s">
        <v>953</v>
      </c>
      <c r="I254" s="1603" t="s">
        <v>4892</v>
      </c>
      <c r="J254" s="1606" t="s">
        <v>4937</v>
      </c>
      <c r="K254" s="1606" t="s">
        <v>4938</v>
      </c>
      <c r="L254" s="1605" t="s">
        <v>4939</v>
      </c>
      <c r="M254" s="1607">
        <v>44342</v>
      </c>
    </row>
    <row r="255" spans="1:13" s="1382" customFormat="1" ht="15">
      <c r="A255" s="1603">
        <v>248</v>
      </c>
      <c r="B255" s="1604" t="s">
        <v>971</v>
      </c>
      <c r="C255" s="1605" t="s">
        <v>1958</v>
      </c>
      <c r="D255" s="1605" t="s">
        <v>130</v>
      </c>
      <c r="E255" s="1605" t="s">
        <v>815</v>
      </c>
      <c r="F255" s="1603" t="s">
        <v>4834</v>
      </c>
      <c r="G255" s="1603">
        <v>87</v>
      </c>
      <c r="H255" s="1603" t="s">
        <v>949</v>
      </c>
      <c r="I255" s="1603" t="s">
        <v>4892</v>
      </c>
      <c r="J255" s="1606" t="s">
        <v>4937</v>
      </c>
      <c r="K255" s="1606" t="s">
        <v>4938</v>
      </c>
      <c r="L255" s="1605" t="s">
        <v>4939</v>
      </c>
      <c r="M255" s="1607">
        <v>44342</v>
      </c>
    </row>
    <row r="256" spans="1:13" s="1382" customFormat="1" ht="15">
      <c r="A256" s="1586">
        <v>249</v>
      </c>
      <c r="B256" s="1598" t="s">
        <v>971</v>
      </c>
      <c r="C256" s="1599" t="s">
        <v>1958</v>
      </c>
      <c r="D256" s="1599" t="s">
        <v>130</v>
      </c>
      <c r="E256" s="1599" t="s">
        <v>815</v>
      </c>
      <c r="F256" s="1586" t="s">
        <v>4834</v>
      </c>
      <c r="G256" s="1586">
        <v>67</v>
      </c>
      <c r="H256" s="1586" t="s">
        <v>1737</v>
      </c>
      <c r="I256" s="1586" t="s">
        <v>4892</v>
      </c>
      <c r="J256" s="1611">
        <v>384.6</v>
      </c>
      <c r="K256" s="1611">
        <v>0</v>
      </c>
      <c r="L256" s="1599" t="s">
        <v>4940</v>
      </c>
      <c r="M256" s="1601">
        <v>44342</v>
      </c>
    </row>
    <row r="257" spans="1:13" s="1382" customFormat="1" ht="15">
      <c r="A257" s="1586">
        <v>250</v>
      </c>
      <c r="B257" s="1598" t="s">
        <v>971</v>
      </c>
      <c r="C257" s="1599" t="s">
        <v>1958</v>
      </c>
      <c r="D257" s="1599" t="s">
        <v>130</v>
      </c>
      <c r="E257" s="1599" t="s">
        <v>815</v>
      </c>
      <c r="F257" s="1586" t="s">
        <v>4834</v>
      </c>
      <c r="G257" s="1586">
        <v>72</v>
      </c>
      <c r="H257" s="1586" t="s">
        <v>1738</v>
      </c>
      <c r="I257" s="1586" t="s">
        <v>4892</v>
      </c>
      <c r="J257" s="1611">
        <v>332</v>
      </c>
      <c r="K257" s="1611">
        <v>384.6</v>
      </c>
      <c r="L257" s="1599" t="s">
        <v>4927</v>
      </c>
      <c r="M257" s="1601">
        <v>44342</v>
      </c>
    </row>
    <row r="258" spans="1:13" s="1382" customFormat="1" ht="15">
      <c r="A258" s="1603">
        <v>251</v>
      </c>
      <c r="B258" s="1604" t="s">
        <v>971</v>
      </c>
      <c r="C258" s="1605" t="s">
        <v>1969</v>
      </c>
      <c r="D258" s="1605" t="s">
        <v>687</v>
      </c>
      <c r="E258" s="1605" t="s">
        <v>815</v>
      </c>
      <c r="F258" s="1603" t="s">
        <v>4834</v>
      </c>
      <c r="G258" s="1603">
        <v>87</v>
      </c>
      <c r="H258" s="1603" t="s">
        <v>1741</v>
      </c>
      <c r="I258" s="1603" t="s">
        <v>968</v>
      </c>
      <c r="J258" s="1603">
        <v>1.62</v>
      </c>
      <c r="K258" s="1603">
        <v>1.35</v>
      </c>
      <c r="L258" s="1605" t="s">
        <v>4941</v>
      </c>
      <c r="M258" s="1607">
        <v>44342</v>
      </c>
    </row>
    <row r="259" spans="1:13" s="1382" customFormat="1" ht="15">
      <c r="A259" s="1603">
        <v>252</v>
      </c>
      <c r="B259" s="1604" t="s">
        <v>971</v>
      </c>
      <c r="C259" s="1605" t="s">
        <v>1969</v>
      </c>
      <c r="D259" s="1605" t="s">
        <v>687</v>
      </c>
      <c r="E259" s="1605" t="s">
        <v>815</v>
      </c>
      <c r="F259" s="1603" t="s">
        <v>4834</v>
      </c>
      <c r="G259" s="1603">
        <v>87</v>
      </c>
      <c r="H259" s="1603" t="s">
        <v>1741</v>
      </c>
      <c r="I259" s="1603" t="s">
        <v>979</v>
      </c>
      <c r="J259" s="1603">
        <v>1.52</v>
      </c>
      <c r="K259" s="1603">
        <v>1.3</v>
      </c>
      <c r="L259" s="1605" t="s">
        <v>4941</v>
      </c>
      <c r="M259" s="1607">
        <v>44342</v>
      </c>
    </row>
    <row r="260" spans="1:13" s="1382" customFormat="1" ht="15">
      <c r="A260" s="1603">
        <v>253</v>
      </c>
      <c r="B260" s="1604" t="s">
        <v>971</v>
      </c>
      <c r="C260" s="1605" t="s">
        <v>1969</v>
      </c>
      <c r="D260" s="1605" t="s">
        <v>687</v>
      </c>
      <c r="E260" s="1605" t="s">
        <v>815</v>
      </c>
      <c r="F260" s="1603" t="s">
        <v>4834</v>
      </c>
      <c r="G260" s="1603">
        <v>87</v>
      </c>
      <c r="H260" s="1603" t="s">
        <v>1741</v>
      </c>
      <c r="I260" s="1603" t="s">
        <v>958</v>
      </c>
      <c r="J260" s="1603">
        <v>1.43</v>
      </c>
      <c r="K260" s="1603">
        <v>1.25</v>
      </c>
      <c r="L260" s="1605" t="s">
        <v>4941</v>
      </c>
      <c r="M260" s="1607">
        <v>44342</v>
      </c>
    </row>
    <row r="261" spans="1:13" s="1382" customFormat="1" ht="15">
      <c r="A261" s="1603">
        <v>254</v>
      </c>
      <c r="B261" s="1604" t="s">
        <v>971</v>
      </c>
      <c r="C261" s="1605" t="s">
        <v>1969</v>
      </c>
      <c r="D261" s="1605" t="s">
        <v>687</v>
      </c>
      <c r="E261" s="1605" t="s">
        <v>815</v>
      </c>
      <c r="F261" s="1603" t="s">
        <v>4834</v>
      </c>
      <c r="G261" s="1603">
        <v>87</v>
      </c>
      <c r="H261" s="1603" t="s">
        <v>1741</v>
      </c>
      <c r="I261" s="1603" t="s">
        <v>987</v>
      </c>
      <c r="J261" s="1603">
        <v>1.23</v>
      </c>
      <c r="K261" s="1603">
        <v>1.1100000000000001</v>
      </c>
      <c r="L261" s="1605" t="s">
        <v>4941</v>
      </c>
      <c r="M261" s="1607">
        <v>44342</v>
      </c>
    </row>
    <row r="262" spans="1:13" s="1382" customFormat="1" ht="15">
      <c r="A262" s="1603">
        <v>255</v>
      </c>
      <c r="B262" s="1604" t="s">
        <v>971</v>
      </c>
      <c r="C262" s="1605" t="s">
        <v>1969</v>
      </c>
      <c r="D262" s="1605" t="s">
        <v>687</v>
      </c>
      <c r="E262" s="1605" t="s">
        <v>815</v>
      </c>
      <c r="F262" s="1603" t="s">
        <v>4834</v>
      </c>
      <c r="G262" s="1603">
        <v>87</v>
      </c>
      <c r="H262" s="1603" t="s">
        <v>1741</v>
      </c>
      <c r="I262" s="1603" t="s">
        <v>991</v>
      </c>
      <c r="J262" s="1603">
        <v>1.07</v>
      </c>
      <c r="K262" s="1603">
        <v>1.01</v>
      </c>
      <c r="L262" s="1605" t="s">
        <v>4941</v>
      </c>
      <c r="M262" s="1607">
        <v>44342</v>
      </c>
    </row>
    <row r="263" spans="1:13" s="1382" customFormat="1" ht="15">
      <c r="A263" s="1603">
        <v>256</v>
      </c>
      <c r="B263" s="1604" t="s">
        <v>971</v>
      </c>
      <c r="C263" s="1605" t="s">
        <v>1973</v>
      </c>
      <c r="D263" s="1605" t="s">
        <v>691</v>
      </c>
      <c r="E263" s="1605" t="s">
        <v>815</v>
      </c>
      <c r="F263" s="1603" t="s">
        <v>4834</v>
      </c>
      <c r="G263" s="1603">
        <v>87</v>
      </c>
      <c r="H263" s="1603" t="s">
        <v>1741</v>
      </c>
      <c r="I263" s="1603" t="s">
        <v>968</v>
      </c>
      <c r="J263" s="1628">
        <v>17</v>
      </c>
      <c r="K263" s="1628">
        <v>9.51</v>
      </c>
      <c r="L263" s="1605" t="s">
        <v>4941</v>
      </c>
      <c r="M263" s="1607">
        <v>44342</v>
      </c>
    </row>
    <row r="264" spans="1:13" s="1382" customFormat="1" ht="15">
      <c r="A264" s="1603">
        <v>257</v>
      </c>
      <c r="B264" s="1604" t="s">
        <v>971</v>
      </c>
      <c r="C264" s="1605" t="s">
        <v>1973</v>
      </c>
      <c r="D264" s="1605" t="s">
        <v>691</v>
      </c>
      <c r="E264" s="1605" t="s">
        <v>815</v>
      </c>
      <c r="F264" s="1603" t="s">
        <v>4834</v>
      </c>
      <c r="G264" s="1603">
        <v>87</v>
      </c>
      <c r="H264" s="1603" t="s">
        <v>1741</v>
      </c>
      <c r="I264" s="1603" t="s">
        <v>979</v>
      </c>
      <c r="J264" s="1628">
        <v>16.5</v>
      </c>
      <c r="K264" s="1628">
        <v>8.74</v>
      </c>
      <c r="L264" s="1605" t="s">
        <v>4941</v>
      </c>
      <c r="M264" s="1607">
        <v>44342</v>
      </c>
    </row>
    <row r="265" spans="1:13" s="1382" customFormat="1" ht="15">
      <c r="A265" s="1603">
        <v>258</v>
      </c>
      <c r="B265" s="1604" t="s">
        <v>971</v>
      </c>
      <c r="C265" s="1605" t="s">
        <v>1973</v>
      </c>
      <c r="D265" s="1605" t="s">
        <v>691</v>
      </c>
      <c r="E265" s="1605" t="s">
        <v>815</v>
      </c>
      <c r="F265" s="1603" t="s">
        <v>4834</v>
      </c>
      <c r="G265" s="1603">
        <v>87</v>
      </c>
      <c r="H265" s="1603" t="s">
        <v>1741</v>
      </c>
      <c r="I265" s="1603" t="s">
        <v>958</v>
      </c>
      <c r="J265" s="1628">
        <v>16</v>
      </c>
      <c r="K265" s="1628">
        <v>8</v>
      </c>
      <c r="L265" s="1605" t="s">
        <v>4941</v>
      </c>
      <c r="M265" s="1607">
        <v>44342</v>
      </c>
    </row>
    <row r="266" spans="1:13" s="1382" customFormat="1" ht="15">
      <c r="A266" s="1603">
        <v>259</v>
      </c>
      <c r="B266" s="1604" t="s">
        <v>971</v>
      </c>
      <c r="C266" s="1605" t="s">
        <v>1973</v>
      </c>
      <c r="D266" s="1605" t="s">
        <v>691</v>
      </c>
      <c r="E266" s="1605" t="s">
        <v>815</v>
      </c>
      <c r="F266" s="1603" t="s">
        <v>4834</v>
      </c>
      <c r="G266" s="1603">
        <v>87</v>
      </c>
      <c r="H266" s="1603" t="s">
        <v>1741</v>
      </c>
      <c r="I266" s="1603" t="s">
        <v>987</v>
      </c>
      <c r="J266" s="1628">
        <v>15.5</v>
      </c>
      <c r="K266" s="1628">
        <v>7.4</v>
      </c>
      <c r="L266" s="1605" t="s">
        <v>4941</v>
      </c>
      <c r="M266" s="1607">
        <v>44342</v>
      </c>
    </row>
    <row r="267" spans="1:13" s="1382" customFormat="1" ht="15">
      <c r="A267" s="1603">
        <v>260</v>
      </c>
      <c r="B267" s="1604" t="s">
        <v>971</v>
      </c>
      <c r="C267" s="1605" t="s">
        <v>1973</v>
      </c>
      <c r="D267" s="1605" t="s">
        <v>691</v>
      </c>
      <c r="E267" s="1605" t="s">
        <v>815</v>
      </c>
      <c r="F267" s="1603" t="s">
        <v>4834</v>
      </c>
      <c r="G267" s="1603">
        <v>87</v>
      </c>
      <c r="H267" s="1603" t="s">
        <v>1741</v>
      </c>
      <c r="I267" s="1603" t="s">
        <v>991</v>
      </c>
      <c r="J267" s="1628">
        <v>15</v>
      </c>
      <c r="K267" s="1628">
        <v>4.5</v>
      </c>
      <c r="L267" s="1605" t="s">
        <v>4941</v>
      </c>
      <c r="M267" s="1607">
        <v>44342</v>
      </c>
    </row>
    <row r="268" spans="1:13" s="1382" customFormat="1" ht="30">
      <c r="A268" s="1603">
        <v>261</v>
      </c>
      <c r="B268" s="1604" t="s">
        <v>1026</v>
      </c>
      <c r="C268" s="1933" t="s">
        <v>2695</v>
      </c>
      <c r="D268" s="1605" t="s">
        <v>491</v>
      </c>
      <c r="E268" s="1605" t="s">
        <v>815</v>
      </c>
      <c r="F268" s="1603" t="s">
        <v>4834</v>
      </c>
      <c r="G268" s="1603">
        <v>41</v>
      </c>
      <c r="H268" s="1603" t="s">
        <v>4845</v>
      </c>
      <c r="I268" s="1603" t="s">
        <v>968</v>
      </c>
      <c r="J268" s="1603">
        <v>0.8</v>
      </c>
      <c r="K268" s="1633">
        <v>0.84</v>
      </c>
      <c r="L268" s="1605" t="s">
        <v>4942</v>
      </c>
      <c r="M268" s="1607">
        <v>44342</v>
      </c>
    </row>
    <row r="269" spans="1:13" s="1382" customFormat="1" ht="30">
      <c r="A269" s="1603">
        <v>262</v>
      </c>
      <c r="B269" s="1604" t="s">
        <v>1026</v>
      </c>
      <c r="C269" s="1933" t="s">
        <v>2695</v>
      </c>
      <c r="D269" s="1605" t="s">
        <v>491</v>
      </c>
      <c r="E269" s="1605" t="s">
        <v>815</v>
      </c>
      <c r="F269" s="1603" t="s">
        <v>4834</v>
      </c>
      <c r="G269" s="1603">
        <v>41</v>
      </c>
      <c r="H269" s="1603" t="s">
        <v>4845</v>
      </c>
      <c r="I269" s="1603" t="s">
        <v>979</v>
      </c>
      <c r="J269" s="1603">
        <v>0.8</v>
      </c>
      <c r="K269" s="1633">
        <v>0.84</v>
      </c>
      <c r="L269" s="1605" t="s">
        <v>4942</v>
      </c>
      <c r="M269" s="1607">
        <v>44342</v>
      </c>
    </row>
    <row r="270" spans="1:13" s="1382" customFormat="1" ht="30">
      <c r="A270" s="1603">
        <v>263</v>
      </c>
      <c r="B270" s="1604" t="s">
        <v>1026</v>
      </c>
      <c r="C270" s="1933" t="s">
        <v>2695</v>
      </c>
      <c r="D270" s="1605" t="s">
        <v>491</v>
      </c>
      <c r="E270" s="1605" t="s">
        <v>815</v>
      </c>
      <c r="F270" s="1603" t="s">
        <v>4834</v>
      </c>
      <c r="G270" s="1603">
        <v>41</v>
      </c>
      <c r="H270" s="1603" t="s">
        <v>4845</v>
      </c>
      <c r="I270" s="1603" t="s">
        <v>958</v>
      </c>
      <c r="J270" s="1603">
        <v>0.8</v>
      </c>
      <c r="K270" s="1633">
        <v>0.76</v>
      </c>
      <c r="L270" s="1605" t="s">
        <v>4942</v>
      </c>
      <c r="M270" s="1607">
        <v>44342</v>
      </c>
    </row>
    <row r="271" spans="1:13" s="1382" customFormat="1" ht="30">
      <c r="A271" s="1603">
        <v>264</v>
      </c>
      <c r="B271" s="1604" t="s">
        <v>1026</v>
      </c>
      <c r="C271" s="1933" t="s">
        <v>2695</v>
      </c>
      <c r="D271" s="1605" t="s">
        <v>491</v>
      </c>
      <c r="E271" s="1605" t="s">
        <v>815</v>
      </c>
      <c r="F271" s="1603" t="s">
        <v>4834</v>
      </c>
      <c r="G271" s="1603">
        <v>41</v>
      </c>
      <c r="H271" s="1603" t="s">
        <v>4845</v>
      </c>
      <c r="I271" s="1603" t="s">
        <v>987</v>
      </c>
      <c r="J271" s="1603">
        <v>0.7</v>
      </c>
      <c r="K271" s="1633">
        <v>0.68</v>
      </c>
      <c r="L271" s="1605" t="s">
        <v>4942</v>
      </c>
      <c r="M271" s="1607">
        <v>44342</v>
      </c>
    </row>
    <row r="272" spans="1:13" s="1382" customFormat="1" ht="30">
      <c r="A272" s="1603">
        <v>265</v>
      </c>
      <c r="B272" s="1604" t="s">
        <v>1026</v>
      </c>
      <c r="C272" s="1933" t="s">
        <v>2695</v>
      </c>
      <c r="D272" s="1605" t="s">
        <v>491</v>
      </c>
      <c r="E272" s="1605" t="s">
        <v>815</v>
      </c>
      <c r="F272" s="1603" t="s">
        <v>4834</v>
      </c>
      <c r="G272" s="1603">
        <v>41</v>
      </c>
      <c r="H272" s="1603" t="s">
        <v>4845</v>
      </c>
      <c r="I272" s="1603" t="s">
        <v>991</v>
      </c>
      <c r="J272" s="1603">
        <v>0.3</v>
      </c>
      <c r="K272" s="1633">
        <v>0.32</v>
      </c>
      <c r="L272" s="1605" t="s">
        <v>4942</v>
      </c>
      <c r="M272" s="1607">
        <v>44342</v>
      </c>
    </row>
    <row r="273" spans="1:13" s="1382" customFormat="1" ht="15">
      <c r="A273" s="1586">
        <v>266</v>
      </c>
      <c r="B273" s="1598" t="s">
        <v>971</v>
      </c>
      <c r="C273" s="1614" t="s">
        <v>2080</v>
      </c>
      <c r="D273" s="1599" t="s">
        <v>2081</v>
      </c>
      <c r="E273" s="1599" t="s">
        <v>815</v>
      </c>
      <c r="F273" s="1586" t="s">
        <v>4834</v>
      </c>
      <c r="G273" s="1586">
        <v>41</v>
      </c>
      <c r="H273" s="1586" t="s">
        <v>4845</v>
      </c>
      <c r="I273" s="1586" t="s">
        <v>979</v>
      </c>
      <c r="J273" s="1586">
        <v>3.3</v>
      </c>
      <c r="K273" s="1586">
        <v>0</v>
      </c>
      <c r="L273" s="1599" t="s">
        <v>4943</v>
      </c>
      <c r="M273" s="1601">
        <v>44343</v>
      </c>
    </row>
    <row r="274" spans="1:13" s="1382" customFormat="1" ht="15">
      <c r="A274" s="1586">
        <v>267</v>
      </c>
      <c r="B274" s="1598" t="s">
        <v>971</v>
      </c>
      <c r="C274" s="1614" t="s">
        <v>2080</v>
      </c>
      <c r="D274" s="1599" t="s">
        <v>2081</v>
      </c>
      <c r="E274" s="1599" t="s">
        <v>815</v>
      </c>
      <c r="F274" s="1586" t="s">
        <v>4834</v>
      </c>
      <c r="G274" s="1586">
        <v>41</v>
      </c>
      <c r="H274" s="1586" t="s">
        <v>4845</v>
      </c>
      <c r="I274" s="1586" t="s">
        <v>958</v>
      </c>
      <c r="J274" s="1586">
        <v>45.8</v>
      </c>
      <c r="K274" s="1586">
        <v>0</v>
      </c>
      <c r="L274" s="1599" t="s">
        <v>4943</v>
      </c>
      <c r="M274" s="1601">
        <v>44343</v>
      </c>
    </row>
    <row r="275" spans="1:13" s="1382" customFormat="1" ht="15">
      <c r="A275" s="1586">
        <v>268</v>
      </c>
      <c r="B275" s="1598" t="s">
        <v>971</v>
      </c>
      <c r="C275" s="1614" t="s">
        <v>2080</v>
      </c>
      <c r="D275" s="1599" t="s">
        <v>2081</v>
      </c>
      <c r="E275" s="1599" t="s">
        <v>815</v>
      </c>
      <c r="F275" s="1586" t="s">
        <v>4834</v>
      </c>
      <c r="G275" s="1586">
        <v>41</v>
      </c>
      <c r="H275" s="1586" t="s">
        <v>4845</v>
      </c>
      <c r="I275" s="1586" t="s">
        <v>987</v>
      </c>
      <c r="J275" s="1586">
        <v>45.8</v>
      </c>
      <c r="K275" s="1586">
        <v>0</v>
      </c>
      <c r="L275" s="1599" t="s">
        <v>4943</v>
      </c>
      <c r="M275" s="1601">
        <v>44343</v>
      </c>
    </row>
    <row r="276" spans="1:13" s="1382" customFormat="1" ht="45">
      <c r="A276" s="1603">
        <v>269</v>
      </c>
      <c r="B276" s="1604" t="s">
        <v>1008</v>
      </c>
      <c r="C276" s="1934" t="s">
        <v>3977</v>
      </c>
      <c r="D276" s="1605" t="s">
        <v>1761</v>
      </c>
      <c r="E276" s="1605" t="s">
        <v>4884</v>
      </c>
      <c r="F276" s="1603" t="s">
        <v>4834</v>
      </c>
      <c r="G276" s="1603">
        <v>20</v>
      </c>
      <c r="H276" s="1603" t="s">
        <v>1754</v>
      </c>
      <c r="I276" s="1603" t="s">
        <v>4916</v>
      </c>
      <c r="J276" s="1603" t="s">
        <v>990</v>
      </c>
      <c r="K276" s="1603" t="s">
        <v>1892</v>
      </c>
      <c r="L276" s="1605" t="s">
        <v>4944</v>
      </c>
      <c r="M276" s="1607">
        <v>44344</v>
      </c>
    </row>
    <row r="277" spans="1:13" s="1382" customFormat="1" ht="45">
      <c r="A277" s="1603">
        <v>270</v>
      </c>
      <c r="B277" s="1604" t="s">
        <v>1008</v>
      </c>
      <c r="C277" s="1934" t="s">
        <v>3947</v>
      </c>
      <c r="D277" s="1527" t="s">
        <v>3949</v>
      </c>
      <c r="E277" s="1605" t="s">
        <v>4884</v>
      </c>
      <c r="F277" s="1603" t="s">
        <v>4834</v>
      </c>
      <c r="G277" s="1603">
        <v>72</v>
      </c>
      <c r="H277" s="1603" t="s">
        <v>1738</v>
      </c>
      <c r="I277" s="1603" t="s">
        <v>968</v>
      </c>
      <c r="J277" s="1603"/>
      <c r="K277" s="1603">
        <v>0</v>
      </c>
      <c r="L277" s="1605" t="s">
        <v>4944</v>
      </c>
      <c r="M277" s="1607">
        <v>44344</v>
      </c>
    </row>
    <row r="278" spans="1:13" s="1382" customFormat="1" ht="45">
      <c r="A278" s="1603">
        <v>271</v>
      </c>
      <c r="B278" s="1604" t="s">
        <v>1008</v>
      </c>
      <c r="C278" s="1934" t="s">
        <v>3947</v>
      </c>
      <c r="D278" s="1527" t="s">
        <v>3949</v>
      </c>
      <c r="E278" s="1605" t="s">
        <v>4884</v>
      </c>
      <c r="F278" s="1603" t="s">
        <v>4834</v>
      </c>
      <c r="G278" s="1603">
        <v>72</v>
      </c>
      <c r="H278" s="1603" t="s">
        <v>1738</v>
      </c>
      <c r="I278" s="1603" t="s">
        <v>979</v>
      </c>
      <c r="J278" s="1603"/>
      <c r="K278" s="1603">
        <v>0</v>
      </c>
      <c r="L278" s="1605" t="s">
        <v>4944</v>
      </c>
      <c r="M278" s="1607">
        <v>44344</v>
      </c>
    </row>
    <row r="279" spans="1:13" s="1382" customFormat="1" ht="45">
      <c r="A279" s="1603">
        <v>272</v>
      </c>
      <c r="B279" s="1604" t="s">
        <v>1008</v>
      </c>
      <c r="C279" s="1934" t="s">
        <v>3947</v>
      </c>
      <c r="D279" s="1527" t="s">
        <v>3949</v>
      </c>
      <c r="E279" s="1605" t="s">
        <v>4884</v>
      </c>
      <c r="F279" s="1603" t="s">
        <v>4834</v>
      </c>
      <c r="G279" s="1603">
        <v>72</v>
      </c>
      <c r="H279" s="1603" t="s">
        <v>1738</v>
      </c>
      <c r="I279" s="1603" t="s">
        <v>958</v>
      </c>
      <c r="J279" s="1603"/>
      <c r="K279" s="1603">
        <v>0</v>
      </c>
      <c r="L279" s="1605" t="s">
        <v>4944</v>
      </c>
      <c r="M279" s="1607">
        <v>44344</v>
      </c>
    </row>
    <row r="280" spans="1:13" s="1382" customFormat="1" ht="45">
      <c r="A280" s="1603">
        <v>273</v>
      </c>
      <c r="B280" s="1604" t="s">
        <v>1008</v>
      </c>
      <c r="C280" s="1934" t="s">
        <v>3947</v>
      </c>
      <c r="D280" s="1527" t="s">
        <v>3949</v>
      </c>
      <c r="E280" s="1605" t="s">
        <v>4884</v>
      </c>
      <c r="F280" s="1603" t="s">
        <v>4834</v>
      </c>
      <c r="G280" s="1603">
        <v>72</v>
      </c>
      <c r="H280" s="1603" t="s">
        <v>1738</v>
      </c>
      <c r="I280" s="1603" t="s">
        <v>987</v>
      </c>
      <c r="J280" s="1603"/>
      <c r="K280" s="1603">
        <v>0</v>
      </c>
      <c r="L280" s="1605" t="s">
        <v>4944</v>
      </c>
      <c r="M280" s="1607">
        <v>44344</v>
      </c>
    </row>
    <row r="281" spans="1:13" s="1382" customFormat="1" ht="45">
      <c r="A281" s="1603">
        <v>274</v>
      </c>
      <c r="B281" s="1604" t="s">
        <v>1008</v>
      </c>
      <c r="C281" s="1934" t="s">
        <v>3947</v>
      </c>
      <c r="D281" s="1527" t="s">
        <v>3949</v>
      </c>
      <c r="E281" s="1605" t="s">
        <v>4884</v>
      </c>
      <c r="F281" s="1603" t="s">
        <v>4834</v>
      </c>
      <c r="G281" s="1603">
        <v>72</v>
      </c>
      <c r="H281" s="1603" t="s">
        <v>1738</v>
      </c>
      <c r="I281" s="1603" t="s">
        <v>991</v>
      </c>
      <c r="J281" s="1603"/>
      <c r="K281" s="1603">
        <v>0</v>
      </c>
      <c r="L281" s="1605" t="s">
        <v>4944</v>
      </c>
      <c r="M281" s="1607">
        <v>44344</v>
      </c>
    </row>
    <row r="282" spans="1:13" s="1382" customFormat="1" ht="45">
      <c r="A282" s="1603">
        <v>275</v>
      </c>
      <c r="B282" s="1604" t="s">
        <v>1008</v>
      </c>
      <c r="C282" s="1934" t="s">
        <v>3947</v>
      </c>
      <c r="D282" s="1527" t="s">
        <v>3949</v>
      </c>
      <c r="E282" s="1605" t="s">
        <v>4884</v>
      </c>
      <c r="F282" s="1603" t="s">
        <v>4834</v>
      </c>
      <c r="G282" s="1603">
        <v>87</v>
      </c>
      <c r="H282" s="1603" t="s">
        <v>4945</v>
      </c>
      <c r="I282" s="1603" t="s">
        <v>968</v>
      </c>
      <c r="J282" s="1603"/>
      <c r="K282" s="1603">
        <v>0</v>
      </c>
      <c r="L282" s="1605" t="s">
        <v>4944</v>
      </c>
      <c r="M282" s="1607">
        <v>44344</v>
      </c>
    </row>
    <row r="283" spans="1:13" s="1382" customFormat="1" ht="45">
      <c r="A283" s="1603">
        <v>276</v>
      </c>
      <c r="B283" s="1604" t="s">
        <v>1008</v>
      </c>
      <c r="C283" s="1934" t="s">
        <v>3947</v>
      </c>
      <c r="D283" s="1527" t="s">
        <v>3949</v>
      </c>
      <c r="E283" s="1605" t="s">
        <v>4884</v>
      </c>
      <c r="F283" s="1603" t="s">
        <v>4834</v>
      </c>
      <c r="G283" s="1603">
        <v>87</v>
      </c>
      <c r="H283" s="1603" t="s">
        <v>4945</v>
      </c>
      <c r="I283" s="1603" t="s">
        <v>979</v>
      </c>
      <c r="J283" s="1603"/>
      <c r="K283" s="1603">
        <v>1023</v>
      </c>
      <c r="L283" s="1605" t="s">
        <v>4944</v>
      </c>
      <c r="M283" s="1607">
        <v>44344</v>
      </c>
    </row>
    <row r="284" spans="1:13" s="1382" customFormat="1" ht="45">
      <c r="A284" s="1603">
        <v>277</v>
      </c>
      <c r="B284" s="1604" t="s">
        <v>1008</v>
      </c>
      <c r="C284" s="1934" t="s">
        <v>3947</v>
      </c>
      <c r="D284" s="1527" t="s">
        <v>3949</v>
      </c>
      <c r="E284" s="1605" t="s">
        <v>4884</v>
      </c>
      <c r="F284" s="1603" t="s">
        <v>4834</v>
      </c>
      <c r="G284" s="1603">
        <v>87</v>
      </c>
      <c r="H284" s="1603" t="s">
        <v>4945</v>
      </c>
      <c r="I284" s="1603" t="s">
        <v>958</v>
      </c>
      <c r="J284" s="1603"/>
      <c r="K284" s="1603">
        <v>2046</v>
      </c>
      <c r="L284" s="1605" t="s">
        <v>4944</v>
      </c>
      <c r="M284" s="1607">
        <v>44344</v>
      </c>
    </row>
    <row r="285" spans="1:13" s="1382" customFormat="1" ht="45">
      <c r="A285" s="1603">
        <v>278</v>
      </c>
      <c r="B285" s="1604" t="s">
        <v>1008</v>
      </c>
      <c r="C285" s="1934" t="s">
        <v>3947</v>
      </c>
      <c r="D285" s="1527" t="s">
        <v>3949</v>
      </c>
      <c r="E285" s="1605" t="s">
        <v>4884</v>
      </c>
      <c r="F285" s="1603" t="s">
        <v>4834</v>
      </c>
      <c r="G285" s="1603">
        <v>87</v>
      </c>
      <c r="H285" s="1603" t="s">
        <v>4945</v>
      </c>
      <c r="I285" s="1603" t="s">
        <v>987</v>
      </c>
      <c r="J285" s="1603"/>
      <c r="K285" s="1603">
        <v>3068</v>
      </c>
      <c r="L285" s="1605" t="s">
        <v>4944</v>
      </c>
      <c r="M285" s="1607">
        <v>44344</v>
      </c>
    </row>
    <row r="286" spans="1:13" s="1382" customFormat="1" ht="45">
      <c r="A286" s="1603">
        <v>279</v>
      </c>
      <c r="B286" s="1604" t="s">
        <v>1008</v>
      </c>
      <c r="C286" s="1934" t="s">
        <v>3947</v>
      </c>
      <c r="D286" s="1527" t="s">
        <v>3949</v>
      </c>
      <c r="E286" s="1605" t="s">
        <v>4884</v>
      </c>
      <c r="F286" s="1603" t="s">
        <v>4834</v>
      </c>
      <c r="G286" s="1603">
        <v>87</v>
      </c>
      <c r="H286" s="1603" t="s">
        <v>4945</v>
      </c>
      <c r="I286" s="1603" t="s">
        <v>991</v>
      </c>
      <c r="J286" s="1603"/>
      <c r="K286" s="1603">
        <v>4089</v>
      </c>
      <c r="L286" s="1605" t="s">
        <v>4944</v>
      </c>
      <c r="M286" s="1607">
        <v>44344</v>
      </c>
    </row>
    <row r="287" spans="1:13" s="1382" customFormat="1" ht="45">
      <c r="A287" s="1603">
        <v>280</v>
      </c>
      <c r="B287" s="1604" t="s">
        <v>981</v>
      </c>
      <c r="C287" s="1934" t="s">
        <v>4292</v>
      </c>
      <c r="D287" s="1527" t="s">
        <v>4294</v>
      </c>
      <c r="E287" s="1605" t="s">
        <v>4884</v>
      </c>
      <c r="F287" s="1603" t="s">
        <v>4834</v>
      </c>
      <c r="G287" s="1603">
        <v>20</v>
      </c>
      <c r="H287" s="1603" t="s">
        <v>1754</v>
      </c>
      <c r="I287" s="1603" t="s">
        <v>4916</v>
      </c>
      <c r="J287" s="1603" t="s">
        <v>117</v>
      </c>
      <c r="K287" s="1603" t="s">
        <v>990</v>
      </c>
      <c r="L287" s="1605" t="s">
        <v>4944</v>
      </c>
      <c r="M287" s="1607">
        <v>44344</v>
      </c>
    </row>
    <row r="288" spans="1:13" s="1382" customFormat="1" ht="45">
      <c r="A288" s="1603">
        <v>281</v>
      </c>
      <c r="B288" s="1604" t="s">
        <v>981</v>
      </c>
      <c r="C288" s="1934" t="s">
        <v>4296</v>
      </c>
      <c r="D288" s="1528" t="s">
        <v>4946</v>
      </c>
      <c r="E288" s="1605" t="s">
        <v>4884</v>
      </c>
      <c r="F288" s="1603" t="s">
        <v>4834</v>
      </c>
      <c r="G288" s="1603">
        <v>20</v>
      </c>
      <c r="H288" s="1603" t="s">
        <v>1754</v>
      </c>
      <c r="I288" s="1603" t="s">
        <v>4916</v>
      </c>
      <c r="J288" s="1603" t="s">
        <v>117</v>
      </c>
      <c r="K288" s="1603" t="s">
        <v>990</v>
      </c>
      <c r="L288" s="1605" t="s">
        <v>4944</v>
      </c>
      <c r="M288" s="1607">
        <v>44344</v>
      </c>
    </row>
    <row r="289" spans="1:13" s="1382" customFormat="1" ht="45">
      <c r="A289" s="1603">
        <v>282</v>
      </c>
      <c r="B289" s="1604" t="s">
        <v>1012</v>
      </c>
      <c r="C289" s="1934" t="s">
        <v>4452</v>
      </c>
      <c r="D289" s="1527" t="s">
        <v>4453</v>
      </c>
      <c r="E289" s="1605" t="s">
        <v>4884</v>
      </c>
      <c r="F289" s="1603" t="s">
        <v>4834</v>
      </c>
      <c r="G289" s="1603">
        <v>20</v>
      </c>
      <c r="H289" s="1603" t="s">
        <v>1754</v>
      </c>
      <c r="I289" s="1603" t="s">
        <v>4916</v>
      </c>
      <c r="J289" s="1603" t="s">
        <v>990</v>
      </c>
      <c r="K289" s="1603" t="s">
        <v>4494</v>
      </c>
      <c r="L289" s="1605" t="s">
        <v>4944</v>
      </c>
      <c r="M289" s="1607">
        <v>44344</v>
      </c>
    </row>
    <row r="290" spans="1:13" s="1382" customFormat="1" ht="45">
      <c r="A290" s="1603">
        <v>283</v>
      </c>
      <c r="B290" s="1604" t="s">
        <v>1012</v>
      </c>
      <c r="C290" s="1934" t="s">
        <v>4490</v>
      </c>
      <c r="D290" s="1527" t="s">
        <v>4492</v>
      </c>
      <c r="E290" s="1605" t="s">
        <v>4884</v>
      </c>
      <c r="F290" s="1603" t="s">
        <v>4834</v>
      </c>
      <c r="G290" s="1603">
        <v>20</v>
      </c>
      <c r="H290" s="1603" t="s">
        <v>1754</v>
      </c>
      <c r="I290" s="1603" t="s">
        <v>4916</v>
      </c>
      <c r="J290" s="1603" t="s">
        <v>990</v>
      </c>
      <c r="K290" s="1603" t="s">
        <v>4494</v>
      </c>
      <c r="L290" s="1605" t="s">
        <v>4944</v>
      </c>
      <c r="M290" s="1607">
        <v>44344</v>
      </c>
    </row>
    <row r="291" spans="1:13" s="1382" customFormat="1" ht="45">
      <c r="A291" s="1603">
        <v>284</v>
      </c>
      <c r="B291" s="1604" t="s">
        <v>1012</v>
      </c>
      <c r="C291" s="1934" t="s">
        <v>4496</v>
      </c>
      <c r="D291" s="1527" t="s">
        <v>4498</v>
      </c>
      <c r="E291" s="1605" t="s">
        <v>4884</v>
      </c>
      <c r="F291" s="1603" t="s">
        <v>4834</v>
      </c>
      <c r="G291" s="1603">
        <v>23</v>
      </c>
      <c r="H291" s="1603" t="s">
        <v>1090</v>
      </c>
      <c r="I291" s="1603" t="s">
        <v>4916</v>
      </c>
      <c r="J291" s="1603" t="s">
        <v>966</v>
      </c>
      <c r="K291" s="1603" t="s">
        <v>977</v>
      </c>
      <c r="L291" s="1605" t="s">
        <v>4944</v>
      </c>
      <c r="M291" s="1607">
        <v>44344</v>
      </c>
    </row>
    <row r="292" spans="1:13" s="1382" customFormat="1" ht="45">
      <c r="A292" s="1603">
        <v>285</v>
      </c>
      <c r="B292" s="1604" t="s">
        <v>1012</v>
      </c>
      <c r="C292" s="1934" t="s">
        <v>4481</v>
      </c>
      <c r="D292" s="1527" t="s">
        <v>4483</v>
      </c>
      <c r="E292" s="1605" t="s">
        <v>4884</v>
      </c>
      <c r="F292" s="1603" t="s">
        <v>4834</v>
      </c>
      <c r="G292" s="1603">
        <v>20</v>
      </c>
      <c r="H292" s="1603" t="s">
        <v>1754</v>
      </c>
      <c r="I292" s="1603" t="s">
        <v>4916</v>
      </c>
      <c r="J292" s="1603" t="s">
        <v>990</v>
      </c>
      <c r="K292" s="1603" t="s">
        <v>994</v>
      </c>
      <c r="L292" s="1605" t="s">
        <v>4944</v>
      </c>
      <c r="M292" s="1607">
        <v>44344</v>
      </c>
    </row>
    <row r="293" spans="1:13" s="1382" customFormat="1" ht="45">
      <c r="A293" s="1603">
        <v>286</v>
      </c>
      <c r="B293" s="1604" t="s">
        <v>1012</v>
      </c>
      <c r="C293" s="1934" t="s">
        <v>4485</v>
      </c>
      <c r="D293" s="1527" t="s">
        <v>4487</v>
      </c>
      <c r="E293" s="1605" t="s">
        <v>4884</v>
      </c>
      <c r="F293" s="1603" t="s">
        <v>4834</v>
      </c>
      <c r="G293" s="1603">
        <v>20</v>
      </c>
      <c r="H293" s="1603" t="s">
        <v>1754</v>
      </c>
      <c r="I293" s="1603" t="s">
        <v>4916</v>
      </c>
      <c r="J293" s="1603" t="s">
        <v>990</v>
      </c>
      <c r="K293" s="1603" t="s">
        <v>994</v>
      </c>
      <c r="L293" s="1605" t="s">
        <v>4944</v>
      </c>
      <c r="M293" s="1607">
        <v>44344</v>
      </c>
    </row>
    <row r="294" spans="1:13" s="1382" customFormat="1" ht="15">
      <c r="A294" s="1634">
        <v>287</v>
      </c>
      <c r="B294" s="1635" t="s">
        <v>1008</v>
      </c>
      <c r="C294" s="1935" t="s">
        <v>4947</v>
      </c>
      <c r="D294" s="1636" t="s">
        <v>4948</v>
      </c>
      <c r="E294" s="1636" t="s">
        <v>815</v>
      </c>
      <c r="F294" s="1634" t="s">
        <v>4834</v>
      </c>
      <c r="G294" s="1634">
        <v>41</v>
      </c>
      <c r="H294" s="1634" t="s">
        <v>4949</v>
      </c>
      <c r="I294" s="1634" t="s">
        <v>968</v>
      </c>
      <c r="J294" s="1634">
        <v>0.76400000000000001</v>
      </c>
      <c r="K294" s="1634">
        <v>0.76</v>
      </c>
      <c r="L294" s="1636" t="s">
        <v>4950</v>
      </c>
      <c r="M294" s="1637">
        <v>44356</v>
      </c>
    </row>
    <row r="295" spans="1:13" s="1382" customFormat="1" ht="15">
      <c r="A295" s="1634">
        <v>288</v>
      </c>
      <c r="B295" s="1635" t="s">
        <v>1008</v>
      </c>
      <c r="C295" s="1935" t="s">
        <v>4947</v>
      </c>
      <c r="D295" s="1636" t="s">
        <v>4948</v>
      </c>
      <c r="E295" s="1636" t="s">
        <v>815</v>
      </c>
      <c r="F295" s="1634" t="s">
        <v>4834</v>
      </c>
      <c r="G295" s="1634">
        <v>41</v>
      </c>
      <c r="H295" s="1634" t="s">
        <v>4949</v>
      </c>
      <c r="I295" s="1634" t="s">
        <v>979</v>
      </c>
      <c r="J295" s="1634">
        <v>0.71699999999999997</v>
      </c>
      <c r="K295" s="1634">
        <v>0.72</v>
      </c>
      <c r="L295" s="1636" t="s">
        <v>4950</v>
      </c>
      <c r="M295" s="1637">
        <v>44356</v>
      </c>
    </row>
    <row r="296" spans="1:13" s="1382" customFormat="1" ht="15">
      <c r="A296" s="1634">
        <v>289</v>
      </c>
      <c r="B296" s="1635" t="s">
        <v>1008</v>
      </c>
      <c r="C296" s="1935" t="s">
        <v>4947</v>
      </c>
      <c r="D296" s="1636" t="s">
        <v>4948</v>
      </c>
      <c r="E296" s="1636" t="s">
        <v>815</v>
      </c>
      <c r="F296" s="1634" t="s">
        <v>4834</v>
      </c>
      <c r="G296" s="1634">
        <v>41</v>
      </c>
      <c r="H296" s="1634" t="s">
        <v>4949</v>
      </c>
      <c r="I296" s="1634" t="s">
        <v>958</v>
      </c>
      <c r="J296" s="1634">
        <v>0.67</v>
      </c>
      <c r="K296" s="1634">
        <v>0.67</v>
      </c>
      <c r="L296" s="1636" t="s">
        <v>4950</v>
      </c>
      <c r="M296" s="1637">
        <v>44356</v>
      </c>
    </row>
    <row r="297" spans="1:13" s="1382" customFormat="1" ht="15">
      <c r="A297" s="1634">
        <v>290</v>
      </c>
      <c r="B297" s="1635" t="s">
        <v>1008</v>
      </c>
      <c r="C297" s="1935" t="s">
        <v>4947</v>
      </c>
      <c r="D297" s="1636" t="s">
        <v>4948</v>
      </c>
      <c r="E297" s="1636" t="s">
        <v>815</v>
      </c>
      <c r="F297" s="1634" t="s">
        <v>4834</v>
      </c>
      <c r="G297" s="1634">
        <v>41</v>
      </c>
      <c r="H297" s="1634" t="s">
        <v>4949</v>
      </c>
      <c r="I297" s="1634" t="s">
        <v>987</v>
      </c>
      <c r="J297" s="1634">
        <v>0.623</v>
      </c>
      <c r="K297" s="1634">
        <v>0.62</v>
      </c>
      <c r="L297" s="1636" t="s">
        <v>4950</v>
      </c>
      <c r="M297" s="1637">
        <v>44356</v>
      </c>
    </row>
    <row r="298" spans="1:13" s="1382" customFormat="1" ht="15">
      <c r="A298" s="1634">
        <v>291</v>
      </c>
      <c r="B298" s="1635" t="s">
        <v>1008</v>
      </c>
      <c r="C298" s="1935" t="s">
        <v>4947</v>
      </c>
      <c r="D298" s="1636" t="s">
        <v>4948</v>
      </c>
      <c r="E298" s="1636" t="s">
        <v>815</v>
      </c>
      <c r="F298" s="1634" t="s">
        <v>4834</v>
      </c>
      <c r="G298" s="1634">
        <v>41</v>
      </c>
      <c r="H298" s="1634" t="s">
        <v>4949</v>
      </c>
      <c r="I298" s="1634" t="s">
        <v>991</v>
      </c>
      <c r="J298" s="1634">
        <v>0.57599999999999996</v>
      </c>
      <c r="K298" s="1634">
        <v>0.57999999999999996</v>
      </c>
      <c r="L298" s="1636" t="s">
        <v>4950</v>
      </c>
      <c r="M298" s="1637">
        <v>44356</v>
      </c>
    </row>
    <row r="299" spans="1:13" s="1382" customFormat="1" ht="15">
      <c r="A299" s="1634">
        <v>292</v>
      </c>
      <c r="B299" s="1635" t="s">
        <v>1008</v>
      </c>
      <c r="C299" s="1935" t="s">
        <v>3928</v>
      </c>
      <c r="D299" s="1636" t="s">
        <v>154</v>
      </c>
      <c r="E299" s="1636" t="s">
        <v>815</v>
      </c>
      <c r="F299" s="1634" t="s">
        <v>4834</v>
      </c>
      <c r="G299" s="1634">
        <v>87</v>
      </c>
      <c r="H299" s="1634" t="s">
        <v>1741</v>
      </c>
      <c r="I299" s="1634" t="s">
        <v>979</v>
      </c>
      <c r="J299" s="1634">
        <v>88.2</v>
      </c>
      <c r="K299" s="1634">
        <v>88.3</v>
      </c>
      <c r="L299" s="1636" t="s">
        <v>4950</v>
      </c>
      <c r="M299" s="1637">
        <v>44356</v>
      </c>
    </row>
    <row r="300" spans="1:13" s="1382" customFormat="1" ht="15">
      <c r="A300" s="1634">
        <v>293</v>
      </c>
      <c r="B300" s="1635" t="s">
        <v>1008</v>
      </c>
      <c r="C300" s="1935" t="s">
        <v>4951</v>
      </c>
      <c r="D300" s="1636" t="s">
        <v>4952</v>
      </c>
      <c r="E300" s="1636" t="s">
        <v>815</v>
      </c>
      <c r="F300" s="1634" t="s">
        <v>4834</v>
      </c>
      <c r="G300" s="1634">
        <v>97</v>
      </c>
      <c r="H300" s="1634" t="s">
        <v>1788</v>
      </c>
      <c r="I300" s="1634"/>
      <c r="J300" s="1634">
        <v>-0.05</v>
      </c>
      <c r="K300" s="1634">
        <v>-2.34</v>
      </c>
      <c r="L300" s="1636" t="s">
        <v>4950</v>
      </c>
      <c r="M300" s="1637">
        <v>44356</v>
      </c>
    </row>
    <row r="301" spans="1:13" s="1382" customFormat="1" ht="15">
      <c r="A301" s="1634">
        <v>294</v>
      </c>
      <c r="B301" s="1635" t="s">
        <v>1008</v>
      </c>
      <c r="C301" s="1935" t="s">
        <v>4951</v>
      </c>
      <c r="D301" s="1638" t="s">
        <v>4953</v>
      </c>
      <c r="E301" s="1636" t="s">
        <v>815</v>
      </c>
      <c r="F301" s="1634" t="s">
        <v>4834</v>
      </c>
      <c r="G301" s="1634">
        <v>101</v>
      </c>
      <c r="H301" s="1634" t="s">
        <v>1792</v>
      </c>
      <c r="I301" s="1634"/>
      <c r="J301" s="1634">
        <v>0.05</v>
      </c>
      <c r="K301" s="1634">
        <v>1.17</v>
      </c>
      <c r="L301" s="1636" t="s">
        <v>4950</v>
      </c>
      <c r="M301" s="1637">
        <v>44356</v>
      </c>
    </row>
    <row r="302" spans="1:13" s="1382" customFormat="1" ht="15">
      <c r="A302" s="1639">
        <v>295</v>
      </c>
      <c r="B302" s="1640" t="s">
        <v>971</v>
      </c>
      <c r="C302" s="1708" t="s">
        <v>1961</v>
      </c>
      <c r="D302" s="1641" t="s">
        <v>625</v>
      </c>
      <c r="E302" s="1641" t="s">
        <v>815</v>
      </c>
      <c r="F302" s="1639" t="s">
        <v>4834</v>
      </c>
      <c r="G302" s="1639">
        <v>87</v>
      </c>
      <c r="H302" s="1639" t="s">
        <v>1741</v>
      </c>
      <c r="I302" s="1639" t="s">
        <v>968</v>
      </c>
      <c r="J302" s="1639">
        <v>171.4</v>
      </c>
      <c r="K302" s="1639" t="s">
        <v>4713</v>
      </c>
      <c r="L302" s="1641" t="s">
        <v>4954</v>
      </c>
      <c r="M302" s="1642">
        <v>44356</v>
      </c>
    </row>
    <row r="303" spans="1:13" s="1382" customFormat="1" ht="15">
      <c r="A303" s="1639">
        <v>296</v>
      </c>
      <c r="B303" s="1640" t="s">
        <v>971</v>
      </c>
      <c r="C303" s="1708" t="s">
        <v>1961</v>
      </c>
      <c r="D303" s="1641" t="s">
        <v>625</v>
      </c>
      <c r="E303" s="1641" t="s">
        <v>815</v>
      </c>
      <c r="F303" s="1639" t="s">
        <v>4834</v>
      </c>
      <c r="G303" s="1639">
        <v>87</v>
      </c>
      <c r="H303" s="1639" t="s">
        <v>1741</v>
      </c>
      <c r="I303" s="1639" t="s">
        <v>979</v>
      </c>
      <c r="J303" s="1639">
        <v>168.5</v>
      </c>
      <c r="K303" s="1639" t="s">
        <v>4713</v>
      </c>
      <c r="L303" s="1641" t="s">
        <v>4954</v>
      </c>
      <c r="M303" s="1642">
        <v>44356</v>
      </c>
    </row>
    <row r="304" spans="1:13" s="1382" customFormat="1" ht="15">
      <c r="A304" s="1639">
        <v>297</v>
      </c>
      <c r="B304" s="1640" t="s">
        <v>971</v>
      </c>
      <c r="C304" s="1708" t="s">
        <v>1961</v>
      </c>
      <c r="D304" s="1641" t="s">
        <v>625</v>
      </c>
      <c r="E304" s="1641" t="s">
        <v>815</v>
      </c>
      <c r="F304" s="1639" t="s">
        <v>4834</v>
      </c>
      <c r="G304" s="1639">
        <v>87</v>
      </c>
      <c r="H304" s="1639" t="s">
        <v>1741</v>
      </c>
      <c r="I304" s="1639" t="s">
        <v>958</v>
      </c>
      <c r="J304" s="1639">
        <v>163.30000000000001</v>
      </c>
      <c r="K304" s="1639" t="s">
        <v>4713</v>
      </c>
      <c r="L304" s="1641" t="s">
        <v>4954</v>
      </c>
      <c r="M304" s="1642">
        <v>44356</v>
      </c>
    </row>
    <row r="305" spans="1:14" s="1382" customFormat="1" ht="15">
      <c r="A305" s="1639">
        <v>298</v>
      </c>
      <c r="B305" s="1640" t="s">
        <v>971</v>
      </c>
      <c r="C305" s="1708" t="s">
        <v>1961</v>
      </c>
      <c r="D305" s="1641" t="s">
        <v>625</v>
      </c>
      <c r="E305" s="1641" t="s">
        <v>815</v>
      </c>
      <c r="F305" s="1639" t="s">
        <v>4834</v>
      </c>
      <c r="G305" s="1639">
        <v>87</v>
      </c>
      <c r="H305" s="1639" t="s">
        <v>1741</v>
      </c>
      <c r="I305" s="1639" t="s">
        <v>987</v>
      </c>
      <c r="J305" s="1639">
        <v>156.30000000000001</v>
      </c>
      <c r="K305" s="1639" t="s">
        <v>4713</v>
      </c>
      <c r="L305" s="1641" t="s">
        <v>4954</v>
      </c>
      <c r="M305" s="1642">
        <v>44356</v>
      </c>
    </row>
    <row r="306" spans="1:14" s="1382" customFormat="1" ht="15">
      <c r="A306" s="1639">
        <v>299</v>
      </c>
      <c r="B306" s="1640" t="s">
        <v>971</v>
      </c>
      <c r="C306" s="1708" t="s">
        <v>1961</v>
      </c>
      <c r="D306" s="1641" t="s">
        <v>625</v>
      </c>
      <c r="E306" s="1641" t="s">
        <v>815</v>
      </c>
      <c r="F306" s="1639" t="s">
        <v>4834</v>
      </c>
      <c r="G306" s="1639">
        <v>87</v>
      </c>
      <c r="H306" s="1639" t="s">
        <v>1741</v>
      </c>
      <c r="I306" s="1639" t="s">
        <v>991</v>
      </c>
      <c r="J306" s="1639">
        <v>149.19999999999999</v>
      </c>
      <c r="K306" s="1639" t="s">
        <v>4713</v>
      </c>
      <c r="L306" s="1641" t="s">
        <v>4954</v>
      </c>
      <c r="M306" s="1642">
        <v>44356</v>
      </c>
    </row>
    <row r="307" spans="1:14" s="1382" customFormat="1" ht="15">
      <c r="A307" s="1639">
        <v>300</v>
      </c>
      <c r="B307" s="1640" t="s">
        <v>971</v>
      </c>
      <c r="C307" s="1708" t="s">
        <v>2016</v>
      </c>
      <c r="D307" s="1641" t="s">
        <v>2017</v>
      </c>
      <c r="E307" s="1641" t="s">
        <v>815</v>
      </c>
      <c r="F307" s="1639" t="s">
        <v>4834</v>
      </c>
      <c r="G307" s="1639">
        <v>62</v>
      </c>
      <c r="H307" s="1639" t="s">
        <v>956</v>
      </c>
      <c r="I307" s="1639" t="s">
        <v>968</v>
      </c>
      <c r="J307" s="1639" t="s">
        <v>4955</v>
      </c>
      <c r="K307" s="1639"/>
      <c r="L307" s="1641" t="s">
        <v>4956</v>
      </c>
      <c r="M307" s="1642">
        <v>44372</v>
      </c>
    </row>
    <row r="308" spans="1:14" s="1382" customFormat="1" ht="15">
      <c r="A308" s="1639">
        <v>301</v>
      </c>
      <c r="B308" s="1640" t="s">
        <v>971</v>
      </c>
      <c r="C308" s="1936" t="s">
        <v>2016</v>
      </c>
      <c r="D308" s="1641" t="s">
        <v>2017</v>
      </c>
      <c r="E308" s="1641" t="s">
        <v>815</v>
      </c>
      <c r="F308" s="1639" t="s">
        <v>4834</v>
      </c>
      <c r="G308" s="1639">
        <v>62</v>
      </c>
      <c r="H308" s="1639" t="s">
        <v>956</v>
      </c>
      <c r="I308" s="1639" t="s">
        <v>979</v>
      </c>
      <c r="J308" s="1639" t="s">
        <v>4955</v>
      </c>
      <c r="K308" s="1639"/>
      <c r="L308" s="1641" t="s">
        <v>4956</v>
      </c>
      <c r="M308" s="1642">
        <v>44372</v>
      </c>
    </row>
    <row r="309" spans="1:14" s="1382" customFormat="1" ht="15">
      <c r="A309" s="1639">
        <v>302</v>
      </c>
      <c r="B309" s="1640" t="s">
        <v>971</v>
      </c>
      <c r="C309" s="1708" t="s">
        <v>2016</v>
      </c>
      <c r="D309" s="1641" t="s">
        <v>2017</v>
      </c>
      <c r="E309" s="1641" t="s">
        <v>815</v>
      </c>
      <c r="F309" s="1639" t="s">
        <v>4834</v>
      </c>
      <c r="G309" s="1639">
        <v>62</v>
      </c>
      <c r="H309" s="1639" t="s">
        <v>956</v>
      </c>
      <c r="I309" s="1639" t="s">
        <v>958</v>
      </c>
      <c r="J309" s="1639" t="s">
        <v>4955</v>
      </c>
      <c r="K309" s="1639"/>
      <c r="L309" s="1641" t="s">
        <v>4956</v>
      </c>
      <c r="M309" s="1642">
        <v>44372</v>
      </c>
    </row>
    <row r="310" spans="1:14" s="1382" customFormat="1" ht="15">
      <c r="A310" s="1639">
        <v>303</v>
      </c>
      <c r="B310" s="1640" t="s">
        <v>971</v>
      </c>
      <c r="C310" s="1936" t="s">
        <v>2016</v>
      </c>
      <c r="D310" s="1641" t="s">
        <v>2017</v>
      </c>
      <c r="E310" s="1641" t="s">
        <v>815</v>
      </c>
      <c r="F310" s="1639" t="s">
        <v>4834</v>
      </c>
      <c r="G310" s="1639">
        <v>62</v>
      </c>
      <c r="H310" s="1639" t="s">
        <v>956</v>
      </c>
      <c r="I310" s="1639" t="s">
        <v>987</v>
      </c>
      <c r="J310" s="1639" t="s">
        <v>4955</v>
      </c>
      <c r="K310" s="1639"/>
      <c r="L310" s="1641" t="s">
        <v>4956</v>
      </c>
      <c r="M310" s="1642">
        <v>44372</v>
      </c>
    </row>
    <row r="311" spans="1:14" s="1382" customFormat="1" ht="30">
      <c r="A311" s="1639">
        <v>304</v>
      </c>
      <c r="B311" s="1640" t="s">
        <v>1018</v>
      </c>
      <c r="C311" s="1937" t="s">
        <v>1812</v>
      </c>
      <c r="D311" s="1641" t="s">
        <v>602</v>
      </c>
      <c r="E311" s="1641" t="s">
        <v>815</v>
      </c>
      <c r="F311" s="1639" t="s">
        <v>4834</v>
      </c>
      <c r="G311" s="1639">
        <v>18</v>
      </c>
      <c r="H311" s="1639" t="s">
        <v>944</v>
      </c>
      <c r="I311" s="1634"/>
      <c r="J311" s="1634" t="s">
        <v>965</v>
      </c>
      <c r="K311" s="1634" t="s">
        <v>976</v>
      </c>
      <c r="L311" s="1641" t="s">
        <v>4957</v>
      </c>
      <c r="M311" s="1642">
        <v>44539</v>
      </c>
    </row>
    <row r="312" spans="1:14" s="1385" customFormat="1" ht="30">
      <c r="A312" s="1639">
        <v>305</v>
      </c>
      <c r="B312" s="1640" t="s">
        <v>971</v>
      </c>
      <c r="C312" s="1937" t="s">
        <v>1965</v>
      </c>
      <c r="D312" s="1641" t="s">
        <v>602</v>
      </c>
      <c r="E312" s="1641" t="s">
        <v>815</v>
      </c>
      <c r="F312" s="1639" t="s">
        <v>4834</v>
      </c>
      <c r="G312" s="1639">
        <v>18</v>
      </c>
      <c r="H312" s="1639" t="s">
        <v>944</v>
      </c>
      <c r="I312" s="1634"/>
      <c r="J312" s="1634" t="s">
        <v>965</v>
      </c>
      <c r="K312" s="1634" t="s">
        <v>976</v>
      </c>
      <c r="L312" s="1641" t="s">
        <v>4957</v>
      </c>
      <c r="M312" s="1642">
        <v>44539</v>
      </c>
      <c r="N312" s="1382"/>
    </row>
    <row r="313" spans="1:14" s="1385" customFormat="1" ht="30">
      <c r="A313" s="1639">
        <v>306</v>
      </c>
      <c r="B313" s="1640" t="s">
        <v>1022</v>
      </c>
      <c r="C313" s="1937" t="s">
        <v>2184</v>
      </c>
      <c r="D313" s="1641" t="s">
        <v>602</v>
      </c>
      <c r="E313" s="1641" t="s">
        <v>815</v>
      </c>
      <c r="F313" s="1639" t="s">
        <v>4834</v>
      </c>
      <c r="G313" s="1639">
        <v>18</v>
      </c>
      <c r="H313" s="1639" t="s">
        <v>944</v>
      </c>
      <c r="I313" s="1634"/>
      <c r="J313" s="1634" t="s">
        <v>965</v>
      </c>
      <c r="K313" s="1634" t="s">
        <v>976</v>
      </c>
      <c r="L313" s="1641" t="s">
        <v>4957</v>
      </c>
      <c r="M313" s="1642">
        <v>44539</v>
      </c>
      <c r="N313" s="1382"/>
    </row>
    <row r="314" spans="1:14" s="1382" customFormat="1" ht="30">
      <c r="A314" s="1639">
        <v>307</v>
      </c>
      <c r="B314" s="1640" t="s">
        <v>4958</v>
      </c>
      <c r="C314" s="1938" t="s">
        <v>2268</v>
      </c>
      <c r="D314" s="1641" t="s">
        <v>602</v>
      </c>
      <c r="E314" s="1641" t="s">
        <v>815</v>
      </c>
      <c r="F314" s="1639" t="s">
        <v>4834</v>
      </c>
      <c r="G314" s="1639">
        <v>18</v>
      </c>
      <c r="H314" s="1639" t="s">
        <v>944</v>
      </c>
      <c r="I314" s="1634"/>
      <c r="J314" s="1634" t="s">
        <v>965</v>
      </c>
      <c r="K314" s="1634" t="s">
        <v>976</v>
      </c>
      <c r="L314" s="1641" t="s">
        <v>4957</v>
      </c>
      <c r="M314" s="1642">
        <v>44539</v>
      </c>
    </row>
    <row r="315" spans="1:14" s="1382" customFormat="1" ht="30">
      <c r="A315" s="1639">
        <v>308</v>
      </c>
      <c r="B315" s="1640" t="s">
        <v>989</v>
      </c>
      <c r="C315" s="1937" t="s">
        <v>2410</v>
      </c>
      <c r="D315" s="1641" t="s">
        <v>602</v>
      </c>
      <c r="E315" s="1641" t="s">
        <v>815</v>
      </c>
      <c r="F315" s="1639" t="s">
        <v>4834</v>
      </c>
      <c r="G315" s="1639">
        <v>18</v>
      </c>
      <c r="H315" s="1639" t="s">
        <v>944</v>
      </c>
      <c r="I315" s="1634"/>
      <c r="J315" s="1634" t="s">
        <v>965</v>
      </c>
      <c r="K315" s="1634" t="s">
        <v>976</v>
      </c>
      <c r="L315" s="1641" t="s">
        <v>4957</v>
      </c>
      <c r="M315" s="1642">
        <v>44539</v>
      </c>
    </row>
    <row r="316" spans="1:14" s="1382" customFormat="1" ht="30">
      <c r="A316" s="1639">
        <v>309</v>
      </c>
      <c r="B316" s="1640" t="s">
        <v>1026</v>
      </c>
      <c r="C316" s="1937" t="s">
        <v>2621</v>
      </c>
      <c r="D316" s="1641" t="s">
        <v>602</v>
      </c>
      <c r="E316" s="1641" t="s">
        <v>815</v>
      </c>
      <c r="F316" s="1639" t="s">
        <v>4834</v>
      </c>
      <c r="G316" s="1639">
        <v>18</v>
      </c>
      <c r="H316" s="1639" t="s">
        <v>944</v>
      </c>
      <c r="I316" s="1634"/>
      <c r="J316" s="1634" t="s">
        <v>965</v>
      </c>
      <c r="K316" s="1634" t="s">
        <v>976</v>
      </c>
      <c r="L316" s="1641" t="s">
        <v>4957</v>
      </c>
      <c r="M316" s="1642">
        <v>44539</v>
      </c>
    </row>
    <row r="317" spans="1:14" s="1382" customFormat="1" ht="30">
      <c r="A317" s="1639">
        <v>310</v>
      </c>
      <c r="B317" s="1640" t="s">
        <v>4959</v>
      </c>
      <c r="C317" s="1937" t="s">
        <v>2789</v>
      </c>
      <c r="D317" s="1641" t="s">
        <v>602</v>
      </c>
      <c r="E317" s="1641" t="s">
        <v>815</v>
      </c>
      <c r="F317" s="1639" t="s">
        <v>4834</v>
      </c>
      <c r="G317" s="1639">
        <v>18</v>
      </c>
      <c r="H317" s="1639" t="s">
        <v>944</v>
      </c>
      <c r="I317" s="1634"/>
      <c r="J317" s="1634" t="s">
        <v>965</v>
      </c>
      <c r="K317" s="1634" t="s">
        <v>976</v>
      </c>
      <c r="L317" s="1641" t="s">
        <v>4957</v>
      </c>
      <c r="M317" s="1642">
        <v>44539</v>
      </c>
    </row>
    <row r="318" spans="1:14" s="1382" customFormat="1" ht="30">
      <c r="A318" s="1639">
        <v>311</v>
      </c>
      <c r="B318" s="1640" t="s">
        <v>1033</v>
      </c>
      <c r="C318" s="1937" t="s">
        <v>2850</v>
      </c>
      <c r="D318" s="1641" t="s">
        <v>602</v>
      </c>
      <c r="E318" s="1641" t="s">
        <v>815</v>
      </c>
      <c r="F318" s="1639" t="s">
        <v>4834</v>
      </c>
      <c r="G318" s="1639">
        <v>18</v>
      </c>
      <c r="H318" s="1639" t="s">
        <v>944</v>
      </c>
      <c r="I318" s="1634"/>
      <c r="J318" s="1634" t="s">
        <v>965</v>
      </c>
      <c r="K318" s="1634" t="s">
        <v>976</v>
      </c>
      <c r="L318" s="1641" t="s">
        <v>4957</v>
      </c>
      <c r="M318" s="1642">
        <v>44539</v>
      </c>
    </row>
    <row r="319" spans="1:14" s="1382" customFormat="1" ht="30">
      <c r="A319" s="1639">
        <v>312</v>
      </c>
      <c r="B319" s="1640" t="s">
        <v>996</v>
      </c>
      <c r="C319" s="1938" t="s">
        <v>2995</v>
      </c>
      <c r="D319" s="1641" t="s">
        <v>602</v>
      </c>
      <c r="E319" s="1641" t="s">
        <v>815</v>
      </c>
      <c r="F319" s="1639" t="s">
        <v>4834</v>
      </c>
      <c r="G319" s="1639">
        <v>18</v>
      </c>
      <c r="H319" s="1639" t="s">
        <v>944</v>
      </c>
      <c r="I319" s="1634"/>
      <c r="J319" s="1634" t="s">
        <v>965</v>
      </c>
      <c r="K319" s="1634" t="s">
        <v>976</v>
      </c>
      <c r="L319" s="1641" t="s">
        <v>4957</v>
      </c>
      <c r="M319" s="1642">
        <v>44539</v>
      </c>
    </row>
    <row r="320" spans="1:14" s="1382" customFormat="1" ht="30">
      <c r="A320" s="1639">
        <v>313</v>
      </c>
      <c r="B320" s="1640" t="s">
        <v>1036</v>
      </c>
      <c r="C320" s="1937" t="s">
        <v>3257</v>
      </c>
      <c r="D320" s="1641" t="s">
        <v>602</v>
      </c>
      <c r="E320" s="1641" t="s">
        <v>815</v>
      </c>
      <c r="F320" s="1639" t="s">
        <v>4834</v>
      </c>
      <c r="G320" s="1639">
        <v>18</v>
      </c>
      <c r="H320" s="1639" t="s">
        <v>944</v>
      </c>
      <c r="I320" s="1634"/>
      <c r="J320" s="1634" t="s">
        <v>965</v>
      </c>
      <c r="K320" s="1634" t="s">
        <v>976</v>
      </c>
      <c r="L320" s="1641" t="s">
        <v>4957</v>
      </c>
      <c r="M320" s="1642">
        <v>44539</v>
      </c>
    </row>
    <row r="321" spans="1:14" s="1382" customFormat="1" ht="30">
      <c r="A321" s="1639">
        <v>314</v>
      </c>
      <c r="B321" s="1640" t="s">
        <v>1036</v>
      </c>
      <c r="C321" s="1937" t="s">
        <v>3261</v>
      </c>
      <c r="D321" s="1641" t="s">
        <v>602</v>
      </c>
      <c r="E321" s="1641" t="s">
        <v>815</v>
      </c>
      <c r="F321" s="1639" t="s">
        <v>4834</v>
      </c>
      <c r="G321" s="1639">
        <v>18</v>
      </c>
      <c r="H321" s="1639" t="s">
        <v>944</v>
      </c>
      <c r="I321" s="1634"/>
      <c r="J321" s="1634" t="s">
        <v>965</v>
      </c>
      <c r="K321" s="1634" t="s">
        <v>976</v>
      </c>
      <c r="L321" s="1641" t="s">
        <v>4957</v>
      </c>
      <c r="M321" s="1642">
        <v>44539</v>
      </c>
    </row>
    <row r="322" spans="1:14" s="1382" customFormat="1" ht="30">
      <c r="A322" s="1639">
        <v>315</v>
      </c>
      <c r="B322" s="1640" t="s">
        <v>993</v>
      </c>
      <c r="C322" s="1937" t="s">
        <v>3432</v>
      </c>
      <c r="D322" s="1641" t="s">
        <v>602</v>
      </c>
      <c r="E322" s="1641" t="s">
        <v>815</v>
      </c>
      <c r="F322" s="1639" t="s">
        <v>4834</v>
      </c>
      <c r="G322" s="1639">
        <v>18</v>
      </c>
      <c r="H322" s="1639" t="s">
        <v>944</v>
      </c>
      <c r="I322" s="1634"/>
      <c r="J322" s="1634" t="s">
        <v>965</v>
      </c>
      <c r="K322" s="1634" t="s">
        <v>976</v>
      </c>
      <c r="L322" s="1641" t="s">
        <v>4957</v>
      </c>
      <c r="M322" s="1642">
        <v>44539</v>
      </c>
    </row>
    <row r="323" spans="1:14" s="1382" customFormat="1" ht="30">
      <c r="A323" s="1639">
        <v>316</v>
      </c>
      <c r="B323" s="1640" t="s">
        <v>1003</v>
      </c>
      <c r="C323" s="1937" t="s">
        <v>3709</v>
      </c>
      <c r="D323" s="1641" t="s">
        <v>602</v>
      </c>
      <c r="E323" s="1641" t="s">
        <v>815</v>
      </c>
      <c r="F323" s="1639" t="s">
        <v>4834</v>
      </c>
      <c r="G323" s="1639">
        <v>18</v>
      </c>
      <c r="H323" s="1639" t="s">
        <v>944</v>
      </c>
      <c r="I323" s="1634"/>
      <c r="J323" s="1634" t="s">
        <v>965</v>
      </c>
      <c r="K323" s="1634" t="s">
        <v>976</v>
      </c>
      <c r="L323" s="1641" t="s">
        <v>4957</v>
      </c>
      <c r="M323" s="1642">
        <v>44539</v>
      </c>
    </row>
    <row r="324" spans="1:14" s="1382" customFormat="1" ht="30">
      <c r="A324" s="1639">
        <v>317</v>
      </c>
      <c r="B324" s="1640" t="s">
        <v>1008</v>
      </c>
      <c r="C324" s="1938" t="s">
        <v>3937</v>
      </c>
      <c r="D324" s="1641" t="s">
        <v>602</v>
      </c>
      <c r="E324" s="1641" t="s">
        <v>815</v>
      </c>
      <c r="F324" s="1639" t="s">
        <v>4834</v>
      </c>
      <c r="G324" s="1639">
        <v>18</v>
      </c>
      <c r="H324" s="1639" t="s">
        <v>944</v>
      </c>
      <c r="I324" s="1634"/>
      <c r="J324" s="1634" t="s">
        <v>965</v>
      </c>
      <c r="K324" s="1634" t="s">
        <v>976</v>
      </c>
      <c r="L324" s="1641" t="s">
        <v>4957</v>
      </c>
      <c r="M324" s="1642">
        <v>44539</v>
      </c>
    </row>
    <row r="325" spans="1:14" s="1382" customFormat="1" ht="30">
      <c r="A325" s="1639">
        <v>318</v>
      </c>
      <c r="B325" s="1640" t="s">
        <v>981</v>
      </c>
      <c r="C325" s="1937" t="s">
        <v>4149</v>
      </c>
      <c r="D325" s="1641" t="s">
        <v>602</v>
      </c>
      <c r="E325" s="1641" t="s">
        <v>815</v>
      </c>
      <c r="F325" s="1639" t="s">
        <v>4834</v>
      </c>
      <c r="G325" s="1639">
        <v>18</v>
      </c>
      <c r="H325" s="1639" t="s">
        <v>944</v>
      </c>
      <c r="I325" s="1634"/>
      <c r="J325" s="1634" t="s">
        <v>965</v>
      </c>
      <c r="K325" s="1634" t="s">
        <v>976</v>
      </c>
      <c r="L325" s="1641" t="s">
        <v>4957</v>
      </c>
      <c r="M325" s="1642">
        <v>44539</v>
      </c>
    </row>
    <row r="326" spans="1:14" s="1382" customFormat="1" ht="30">
      <c r="A326" s="1639">
        <v>319</v>
      </c>
      <c r="B326" s="1640" t="s">
        <v>1012</v>
      </c>
      <c r="C326" s="1937" t="s">
        <v>4365</v>
      </c>
      <c r="D326" s="1641" t="s">
        <v>602</v>
      </c>
      <c r="E326" s="1641" t="s">
        <v>815</v>
      </c>
      <c r="F326" s="1639" t="s">
        <v>4834</v>
      </c>
      <c r="G326" s="1639">
        <v>18</v>
      </c>
      <c r="H326" s="1639" t="s">
        <v>944</v>
      </c>
      <c r="I326" s="1634"/>
      <c r="J326" s="1634" t="s">
        <v>965</v>
      </c>
      <c r="K326" s="1634" t="s">
        <v>976</v>
      </c>
      <c r="L326" s="1641" t="s">
        <v>4957</v>
      </c>
      <c r="M326" s="1642">
        <v>44539</v>
      </c>
    </row>
    <row r="327" spans="1:14" s="1385" customFormat="1" ht="30">
      <c r="A327" s="1639">
        <v>320</v>
      </c>
      <c r="B327" s="1640" t="s">
        <v>1015</v>
      </c>
      <c r="C327" s="1937" t="s">
        <v>4596</v>
      </c>
      <c r="D327" s="1641" t="s">
        <v>602</v>
      </c>
      <c r="E327" s="1641" t="s">
        <v>815</v>
      </c>
      <c r="F327" s="1639" t="s">
        <v>4834</v>
      </c>
      <c r="G327" s="1639">
        <v>18</v>
      </c>
      <c r="H327" s="1639" t="s">
        <v>944</v>
      </c>
      <c r="I327" s="1634"/>
      <c r="J327" s="1634" t="s">
        <v>965</v>
      </c>
      <c r="K327" s="1634" t="s">
        <v>976</v>
      </c>
      <c r="L327" s="1641" t="s">
        <v>4957</v>
      </c>
      <c r="M327" s="1642">
        <v>44539</v>
      </c>
      <c r="N327" s="1382"/>
    </row>
    <row r="328" spans="1:14" s="1382" customFormat="1" ht="45">
      <c r="A328" s="1639">
        <v>321</v>
      </c>
      <c r="B328" s="1640" t="s">
        <v>1033</v>
      </c>
      <c r="C328" s="1937" t="s">
        <v>2931</v>
      </c>
      <c r="D328" s="1641" t="s">
        <v>2933</v>
      </c>
      <c r="E328" s="1641" t="s">
        <v>815</v>
      </c>
      <c r="F328" s="1639" t="s">
        <v>4834</v>
      </c>
      <c r="G328" s="1639">
        <v>18</v>
      </c>
      <c r="H328" s="1639" t="s">
        <v>944</v>
      </c>
      <c r="I328" s="1634"/>
      <c r="J328" s="1634" t="s">
        <v>965</v>
      </c>
      <c r="K328" s="1634" t="s">
        <v>976</v>
      </c>
      <c r="L328" s="1641" t="s">
        <v>4960</v>
      </c>
      <c r="M328" s="1642">
        <v>44539</v>
      </c>
    </row>
    <row r="329" spans="1:14" s="1382" customFormat="1" ht="15">
      <c r="A329" s="1639">
        <v>322</v>
      </c>
      <c r="B329" s="1643" t="s">
        <v>989</v>
      </c>
      <c r="C329" s="1938" t="s">
        <v>2402</v>
      </c>
      <c r="D329" s="1643" t="s">
        <v>4961</v>
      </c>
      <c r="E329" s="1644" t="s">
        <v>4833</v>
      </c>
      <c r="F329" s="1645" t="s">
        <v>4834</v>
      </c>
      <c r="G329" s="1646">
        <v>87</v>
      </c>
      <c r="H329" s="1645" t="s">
        <v>949</v>
      </c>
      <c r="I329" s="1646" t="s">
        <v>968</v>
      </c>
      <c r="J329" s="1647">
        <v>84</v>
      </c>
      <c r="K329" s="1648" t="s">
        <v>4713</v>
      </c>
      <c r="L329" s="1644" t="s">
        <v>4954</v>
      </c>
      <c r="M329" s="1649">
        <v>44545</v>
      </c>
    </row>
    <row r="330" spans="1:14" s="1382" customFormat="1" ht="15">
      <c r="A330" s="1639">
        <v>323</v>
      </c>
      <c r="B330" s="1640" t="s">
        <v>989</v>
      </c>
      <c r="C330" s="1937" t="s">
        <v>2402</v>
      </c>
      <c r="D330" s="1640" t="s">
        <v>4961</v>
      </c>
      <c r="E330" s="1641" t="s">
        <v>4833</v>
      </c>
      <c r="F330" s="1639" t="s">
        <v>4834</v>
      </c>
      <c r="G330" s="1639">
        <v>87</v>
      </c>
      <c r="H330" s="1639" t="s">
        <v>949</v>
      </c>
      <c r="I330" s="1639" t="s">
        <v>979</v>
      </c>
      <c r="J330" s="1650">
        <v>83.2</v>
      </c>
      <c r="K330" s="1634" t="s">
        <v>4713</v>
      </c>
      <c r="L330" s="1641" t="s">
        <v>4954</v>
      </c>
      <c r="M330" s="1642">
        <v>44545</v>
      </c>
    </row>
    <row r="331" spans="1:14" s="1382" customFormat="1" ht="15">
      <c r="A331" s="1639">
        <v>324</v>
      </c>
      <c r="B331" s="1640" t="s">
        <v>989</v>
      </c>
      <c r="C331" s="1937" t="s">
        <v>2402</v>
      </c>
      <c r="D331" s="1640" t="s">
        <v>4961</v>
      </c>
      <c r="E331" s="1641" t="s">
        <v>4833</v>
      </c>
      <c r="F331" s="1639" t="s">
        <v>4834</v>
      </c>
      <c r="G331" s="1639">
        <v>87</v>
      </c>
      <c r="H331" s="1639" t="s">
        <v>949</v>
      </c>
      <c r="I331" s="1639" t="s">
        <v>958</v>
      </c>
      <c r="J331" s="1650">
        <v>82</v>
      </c>
      <c r="K331" s="1634" t="s">
        <v>4713</v>
      </c>
      <c r="L331" s="1641" t="s">
        <v>4954</v>
      </c>
      <c r="M331" s="1642">
        <v>44545</v>
      </c>
    </row>
    <row r="332" spans="1:14" s="1382" customFormat="1" ht="15">
      <c r="A332" s="1639">
        <v>325</v>
      </c>
      <c r="B332" s="1640" t="s">
        <v>989</v>
      </c>
      <c r="C332" s="1937" t="s">
        <v>2402</v>
      </c>
      <c r="D332" s="1640" t="s">
        <v>4961</v>
      </c>
      <c r="E332" s="1641" t="s">
        <v>4833</v>
      </c>
      <c r="F332" s="1639" t="s">
        <v>4834</v>
      </c>
      <c r="G332" s="1639">
        <v>87</v>
      </c>
      <c r="H332" s="1639" t="s">
        <v>949</v>
      </c>
      <c r="I332" s="1639" t="s">
        <v>987</v>
      </c>
      <c r="J332" s="1650">
        <v>80.5</v>
      </c>
      <c r="K332" s="1634" t="s">
        <v>4713</v>
      </c>
      <c r="L332" s="1641" t="s">
        <v>4954</v>
      </c>
      <c r="M332" s="1642">
        <v>44545</v>
      </c>
    </row>
    <row r="333" spans="1:14" s="1382" customFormat="1" ht="15">
      <c r="A333" s="1639">
        <v>326</v>
      </c>
      <c r="B333" s="1651" t="s">
        <v>989</v>
      </c>
      <c r="C333" s="1938" t="s">
        <v>2402</v>
      </c>
      <c r="D333" s="1651" t="s">
        <v>4961</v>
      </c>
      <c r="E333" s="1652" t="s">
        <v>4833</v>
      </c>
      <c r="F333" s="1653" t="s">
        <v>4834</v>
      </c>
      <c r="G333" s="1646">
        <v>87</v>
      </c>
      <c r="H333" s="1653" t="s">
        <v>949</v>
      </c>
      <c r="I333" s="1646" t="s">
        <v>991</v>
      </c>
      <c r="J333" s="1654">
        <v>77.900000000000006</v>
      </c>
      <c r="K333" s="1655" t="s">
        <v>4713</v>
      </c>
      <c r="L333" s="1652" t="s">
        <v>4954</v>
      </c>
      <c r="M333" s="1656">
        <v>44545</v>
      </c>
    </row>
    <row r="334" spans="1:14" s="1382" customFormat="1" ht="30">
      <c r="A334" s="1639">
        <v>327</v>
      </c>
      <c r="B334" s="1640" t="s">
        <v>993</v>
      </c>
      <c r="C334" s="1708" t="s">
        <v>3395</v>
      </c>
      <c r="D334" s="1641" t="s">
        <v>687</v>
      </c>
      <c r="E334" s="1641" t="s">
        <v>815</v>
      </c>
      <c r="F334" s="1639" t="s">
        <v>4834</v>
      </c>
      <c r="G334" s="1639">
        <v>67</v>
      </c>
      <c r="H334" s="1640" t="s">
        <v>1737</v>
      </c>
      <c r="I334" s="1639" t="s">
        <v>968</v>
      </c>
      <c r="J334" s="1639">
        <v>2.35</v>
      </c>
      <c r="K334" s="1639">
        <v>2.56</v>
      </c>
      <c r="L334" s="1641" t="s">
        <v>4962</v>
      </c>
      <c r="M334" s="1642">
        <v>44547</v>
      </c>
    </row>
    <row r="335" spans="1:14" s="1382" customFormat="1" ht="30">
      <c r="A335" s="1639">
        <v>328</v>
      </c>
      <c r="B335" s="1640" t="s">
        <v>993</v>
      </c>
      <c r="C335" s="1708" t="s">
        <v>3395</v>
      </c>
      <c r="D335" s="1641" t="s">
        <v>687</v>
      </c>
      <c r="E335" s="1641" t="s">
        <v>815</v>
      </c>
      <c r="F335" s="1639" t="s">
        <v>4834</v>
      </c>
      <c r="G335" s="1639">
        <v>67</v>
      </c>
      <c r="H335" s="1640" t="s">
        <v>1737</v>
      </c>
      <c r="I335" s="1639" t="s">
        <v>979</v>
      </c>
      <c r="J335" s="1639">
        <v>2.35</v>
      </c>
      <c r="K335" s="1639">
        <v>2.56</v>
      </c>
      <c r="L335" s="1641" t="s">
        <v>4962</v>
      </c>
      <c r="M335" s="1642">
        <v>44547</v>
      </c>
    </row>
    <row r="336" spans="1:14" s="1382" customFormat="1" ht="30">
      <c r="A336" s="1639">
        <v>329</v>
      </c>
      <c r="B336" s="1640" t="s">
        <v>993</v>
      </c>
      <c r="C336" s="1708" t="s">
        <v>3395</v>
      </c>
      <c r="D336" s="1641" t="s">
        <v>687</v>
      </c>
      <c r="E336" s="1641" t="s">
        <v>815</v>
      </c>
      <c r="F336" s="1639" t="s">
        <v>4834</v>
      </c>
      <c r="G336" s="1639">
        <v>67</v>
      </c>
      <c r="H336" s="1640" t="s">
        <v>1737</v>
      </c>
      <c r="I336" s="1639" t="s">
        <v>958</v>
      </c>
      <c r="J336" s="1639">
        <v>2.35</v>
      </c>
      <c r="K336" s="1639">
        <v>2.56</v>
      </c>
      <c r="L336" s="1641" t="s">
        <v>4962</v>
      </c>
      <c r="M336" s="1642">
        <v>44547</v>
      </c>
    </row>
    <row r="337" spans="1:14" s="1382" customFormat="1" ht="30">
      <c r="A337" s="1639">
        <v>330</v>
      </c>
      <c r="B337" s="1640" t="s">
        <v>993</v>
      </c>
      <c r="C337" s="1708" t="s">
        <v>3395</v>
      </c>
      <c r="D337" s="1641" t="s">
        <v>687</v>
      </c>
      <c r="E337" s="1641" t="s">
        <v>815</v>
      </c>
      <c r="F337" s="1639" t="s">
        <v>4834</v>
      </c>
      <c r="G337" s="1639">
        <v>67</v>
      </c>
      <c r="H337" s="1640" t="s">
        <v>1737</v>
      </c>
      <c r="I337" s="1639" t="s">
        <v>987</v>
      </c>
      <c r="J337" s="1639">
        <v>2.35</v>
      </c>
      <c r="K337" s="1639">
        <v>2.56</v>
      </c>
      <c r="L337" s="1641" t="s">
        <v>4962</v>
      </c>
      <c r="M337" s="1642">
        <v>44547</v>
      </c>
    </row>
    <row r="338" spans="1:14" s="1382" customFormat="1" ht="30">
      <c r="A338" s="1639">
        <v>331</v>
      </c>
      <c r="B338" s="1640" t="s">
        <v>993</v>
      </c>
      <c r="C338" s="1708" t="s">
        <v>3395</v>
      </c>
      <c r="D338" s="1641" t="s">
        <v>687</v>
      </c>
      <c r="E338" s="1641" t="s">
        <v>815</v>
      </c>
      <c r="F338" s="1639" t="s">
        <v>4834</v>
      </c>
      <c r="G338" s="1639">
        <v>67</v>
      </c>
      <c r="H338" s="1640" t="s">
        <v>1737</v>
      </c>
      <c r="I338" s="1639" t="s">
        <v>991</v>
      </c>
      <c r="J338" s="1639">
        <v>2.35</v>
      </c>
      <c r="K338" s="1639">
        <v>2.56</v>
      </c>
      <c r="L338" s="1641" t="s">
        <v>4962</v>
      </c>
      <c r="M338" s="1642">
        <v>44547</v>
      </c>
    </row>
    <row r="339" spans="1:14" s="1382" customFormat="1" ht="30">
      <c r="A339" s="1639">
        <v>332</v>
      </c>
      <c r="B339" s="1640" t="s">
        <v>993</v>
      </c>
      <c r="C339" s="1708" t="s">
        <v>3395</v>
      </c>
      <c r="D339" s="1641" t="s">
        <v>687</v>
      </c>
      <c r="E339" s="1641" t="s">
        <v>815</v>
      </c>
      <c r="F339" s="1639" t="s">
        <v>4834</v>
      </c>
      <c r="G339" s="1639">
        <v>72</v>
      </c>
      <c r="H339" s="1640" t="s">
        <v>1738</v>
      </c>
      <c r="I339" s="1639" t="s">
        <v>968</v>
      </c>
      <c r="J339" s="1639">
        <v>2.56</v>
      </c>
      <c r="K339" s="1639">
        <v>2.35</v>
      </c>
      <c r="L339" s="1641" t="s">
        <v>4962</v>
      </c>
      <c r="M339" s="1642">
        <v>44547</v>
      </c>
    </row>
    <row r="340" spans="1:14" s="1382" customFormat="1" ht="30">
      <c r="A340" s="1639">
        <v>333</v>
      </c>
      <c r="B340" s="1640" t="s">
        <v>993</v>
      </c>
      <c r="C340" s="1708" t="s">
        <v>3395</v>
      </c>
      <c r="D340" s="1641" t="s">
        <v>687</v>
      </c>
      <c r="E340" s="1641" t="s">
        <v>815</v>
      </c>
      <c r="F340" s="1639" t="s">
        <v>4834</v>
      </c>
      <c r="G340" s="1639">
        <v>72</v>
      </c>
      <c r="H340" s="1640" t="s">
        <v>1738</v>
      </c>
      <c r="I340" s="1639" t="s">
        <v>979</v>
      </c>
      <c r="J340" s="1639">
        <v>2.56</v>
      </c>
      <c r="K340" s="1639">
        <v>2.35</v>
      </c>
      <c r="L340" s="1641" t="s">
        <v>4962</v>
      </c>
      <c r="M340" s="1642">
        <v>44547</v>
      </c>
    </row>
    <row r="341" spans="1:14" s="1382" customFormat="1" ht="30">
      <c r="A341" s="1639">
        <v>334</v>
      </c>
      <c r="B341" s="1640" t="s">
        <v>993</v>
      </c>
      <c r="C341" s="1708" t="s">
        <v>3395</v>
      </c>
      <c r="D341" s="1641" t="s">
        <v>687</v>
      </c>
      <c r="E341" s="1641" t="s">
        <v>815</v>
      </c>
      <c r="F341" s="1639" t="s">
        <v>4834</v>
      </c>
      <c r="G341" s="1639">
        <v>72</v>
      </c>
      <c r="H341" s="1640" t="s">
        <v>1738</v>
      </c>
      <c r="I341" s="1639" t="s">
        <v>958</v>
      </c>
      <c r="J341" s="1639">
        <v>2.56</v>
      </c>
      <c r="K341" s="1639">
        <v>2.35</v>
      </c>
      <c r="L341" s="1641" t="s">
        <v>4962</v>
      </c>
      <c r="M341" s="1642">
        <v>44547</v>
      </c>
    </row>
    <row r="342" spans="1:14" s="1382" customFormat="1" ht="30">
      <c r="A342" s="1639">
        <v>335</v>
      </c>
      <c r="B342" s="1640" t="s">
        <v>993</v>
      </c>
      <c r="C342" s="1708" t="s">
        <v>3395</v>
      </c>
      <c r="D342" s="1641" t="s">
        <v>687</v>
      </c>
      <c r="E342" s="1641" t="s">
        <v>815</v>
      </c>
      <c r="F342" s="1639" t="s">
        <v>4834</v>
      </c>
      <c r="G342" s="1639">
        <v>72</v>
      </c>
      <c r="H342" s="1640" t="s">
        <v>1738</v>
      </c>
      <c r="I342" s="1639" t="s">
        <v>987</v>
      </c>
      <c r="J342" s="1639">
        <v>2.56</v>
      </c>
      <c r="K342" s="1639">
        <v>2.35</v>
      </c>
      <c r="L342" s="1641" t="s">
        <v>4962</v>
      </c>
      <c r="M342" s="1642">
        <v>44547</v>
      </c>
    </row>
    <row r="343" spans="1:14" s="1382" customFormat="1" ht="30">
      <c r="A343" s="1639">
        <v>336</v>
      </c>
      <c r="B343" s="1640" t="s">
        <v>993</v>
      </c>
      <c r="C343" s="1708" t="s">
        <v>3395</v>
      </c>
      <c r="D343" s="1641" t="s">
        <v>687</v>
      </c>
      <c r="E343" s="1641" t="s">
        <v>815</v>
      </c>
      <c r="F343" s="1639" t="s">
        <v>4834</v>
      </c>
      <c r="G343" s="1639">
        <v>72</v>
      </c>
      <c r="H343" s="1640" t="s">
        <v>1738</v>
      </c>
      <c r="I343" s="1639" t="s">
        <v>991</v>
      </c>
      <c r="J343" s="1639">
        <v>2.56</v>
      </c>
      <c r="K343" s="1639">
        <v>2.35</v>
      </c>
      <c r="L343" s="1641" t="s">
        <v>4962</v>
      </c>
      <c r="M343" s="1642">
        <v>44547</v>
      </c>
    </row>
    <row r="344" spans="1:14" s="1385" customFormat="1" ht="30">
      <c r="A344" s="1639">
        <v>337</v>
      </c>
      <c r="B344" s="1640" t="s">
        <v>971</v>
      </c>
      <c r="C344" s="1708" t="s">
        <v>4658</v>
      </c>
      <c r="D344" s="1641" t="s">
        <v>4963</v>
      </c>
      <c r="E344" s="1641" t="s">
        <v>4833</v>
      </c>
      <c r="F344" s="1639" t="s">
        <v>4834</v>
      </c>
      <c r="G344" s="1639">
        <v>97</v>
      </c>
      <c r="H344" s="1641" t="s">
        <v>1788</v>
      </c>
      <c r="I344" s="1639"/>
      <c r="J344" s="1639">
        <v>4.7699999999999996</v>
      </c>
      <c r="K344" s="1639">
        <v>4.7699999999999999E-2</v>
      </c>
      <c r="L344" s="1641" t="s">
        <v>4964</v>
      </c>
      <c r="M344" s="1642">
        <v>44579</v>
      </c>
      <c r="N344" s="1382"/>
    </row>
    <row r="345" spans="1:14" s="1382" customFormat="1" ht="75">
      <c r="A345" s="1639">
        <v>338</v>
      </c>
      <c r="B345" s="1640" t="s">
        <v>989</v>
      </c>
      <c r="C345" s="1708" t="s">
        <v>2596</v>
      </c>
      <c r="D345" s="1641" t="s">
        <v>4934</v>
      </c>
      <c r="E345" s="1641" t="s">
        <v>4833</v>
      </c>
      <c r="F345" s="1639" t="s">
        <v>4834</v>
      </c>
      <c r="G345" s="1639">
        <v>97</v>
      </c>
      <c r="H345" s="1641" t="s">
        <v>1789</v>
      </c>
      <c r="I345" s="1639"/>
      <c r="J345" s="1639">
        <v>-4.1700000000000001E-2</v>
      </c>
      <c r="K345" s="1639" t="s">
        <v>4836</v>
      </c>
      <c r="L345" s="1641" t="s">
        <v>4965</v>
      </c>
      <c r="M345" s="1642">
        <v>44582</v>
      </c>
    </row>
    <row r="346" spans="1:14" s="1385" customFormat="1" ht="45">
      <c r="A346" s="1639">
        <v>339</v>
      </c>
      <c r="B346" s="1640" t="s">
        <v>1015</v>
      </c>
      <c r="C346" s="1708" t="s">
        <v>4653</v>
      </c>
      <c r="D346" s="1641" t="s">
        <v>4654</v>
      </c>
      <c r="E346" s="1641" t="s">
        <v>4833</v>
      </c>
      <c r="F346" s="1639" t="s">
        <v>4834</v>
      </c>
      <c r="G346" s="1639">
        <v>41</v>
      </c>
      <c r="H346" s="1641" t="s">
        <v>1735</v>
      </c>
      <c r="I346" s="1639" t="s">
        <v>991</v>
      </c>
      <c r="J346" s="1639" t="s">
        <v>4836</v>
      </c>
      <c r="K346" s="1529" t="s">
        <v>4657</v>
      </c>
      <c r="L346" s="1641" t="s">
        <v>4966</v>
      </c>
      <c r="M346" s="1642">
        <v>44582</v>
      </c>
      <c r="N346" s="1382"/>
    </row>
    <row r="347" spans="1:14" s="1382" customFormat="1" ht="45">
      <c r="A347" s="1639">
        <v>340</v>
      </c>
      <c r="B347" s="1640" t="s">
        <v>989</v>
      </c>
      <c r="C347" s="1708" t="s">
        <v>2591</v>
      </c>
      <c r="D347" s="1641" t="s">
        <v>2593</v>
      </c>
      <c r="E347" s="1641" t="s">
        <v>4884</v>
      </c>
      <c r="F347" s="1639" t="s">
        <v>4834</v>
      </c>
      <c r="G347" s="1639">
        <v>20</v>
      </c>
      <c r="H347" s="1641" t="s">
        <v>1754</v>
      </c>
      <c r="I347" s="1639"/>
      <c r="J347" s="1639" t="s">
        <v>1030</v>
      </c>
      <c r="K347" s="1639" t="s">
        <v>990</v>
      </c>
      <c r="L347" s="1636" t="s">
        <v>4950</v>
      </c>
      <c r="M347" s="1642">
        <v>44589</v>
      </c>
    </row>
    <row r="348" spans="1:14" s="1382" customFormat="1" ht="45">
      <c r="A348" s="1639">
        <v>341</v>
      </c>
      <c r="B348" s="1635" t="s">
        <v>1008</v>
      </c>
      <c r="C348" s="1935" t="s">
        <v>4947</v>
      </c>
      <c r="D348" s="1636" t="s">
        <v>4948</v>
      </c>
      <c r="E348" s="1641" t="s">
        <v>4884</v>
      </c>
      <c r="F348" s="1634" t="s">
        <v>4834</v>
      </c>
      <c r="G348" s="1639">
        <v>22</v>
      </c>
      <c r="H348" s="1641" t="s">
        <v>4886</v>
      </c>
      <c r="I348" s="1639"/>
      <c r="J348" s="1639">
        <v>2</v>
      </c>
      <c r="K348" s="1639">
        <v>3</v>
      </c>
      <c r="L348" s="1636" t="s">
        <v>4967</v>
      </c>
      <c r="M348" s="1642">
        <v>44589</v>
      </c>
    </row>
    <row r="349" spans="1:14" s="1382" customFormat="1" ht="45">
      <c r="A349" s="1639">
        <v>342</v>
      </c>
      <c r="B349" s="1640" t="s">
        <v>989</v>
      </c>
      <c r="C349" s="1935" t="s">
        <v>2605</v>
      </c>
      <c r="D349" s="1636" t="s">
        <v>2056</v>
      </c>
      <c r="E349" s="1641" t="s">
        <v>4884</v>
      </c>
      <c r="F349" s="1639" t="s">
        <v>4834</v>
      </c>
      <c r="G349" s="1639">
        <v>62</v>
      </c>
      <c r="H349" s="1641" t="s">
        <v>956</v>
      </c>
      <c r="I349" s="1639" t="s">
        <v>968</v>
      </c>
      <c r="J349" s="1639" t="s">
        <v>961</v>
      </c>
      <c r="K349" s="1639"/>
      <c r="L349" s="1636" t="s">
        <v>4968</v>
      </c>
      <c r="M349" s="1642">
        <v>44592</v>
      </c>
    </row>
    <row r="350" spans="1:14" s="1382" customFormat="1" ht="45">
      <c r="A350" s="1639">
        <v>343</v>
      </c>
      <c r="B350" s="1640" t="s">
        <v>989</v>
      </c>
      <c r="C350" s="1935" t="s">
        <v>2605</v>
      </c>
      <c r="D350" s="1636" t="s">
        <v>2056</v>
      </c>
      <c r="E350" s="1641" t="s">
        <v>4884</v>
      </c>
      <c r="F350" s="1634" t="s">
        <v>4834</v>
      </c>
      <c r="G350" s="1639">
        <v>62</v>
      </c>
      <c r="H350" s="1641" t="s">
        <v>956</v>
      </c>
      <c r="I350" s="1639" t="s">
        <v>979</v>
      </c>
      <c r="J350" s="1639" t="s">
        <v>961</v>
      </c>
      <c r="K350" s="1639"/>
      <c r="L350" s="1636" t="s">
        <v>4968</v>
      </c>
      <c r="M350" s="1642">
        <v>44592</v>
      </c>
    </row>
    <row r="351" spans="1:14" s="1382" customFormat="1" ht="45">
      <c r="A351" s="1639">
        <v>344</v>
      </c>
      <c r="B351" s="1640" t="s">
        <v>989</v>
      </c>
      <c r="C351" s="1935" t="s">
        <v>2605</v>
      </c>
      <c r="D351" s="1636" t="s">
        <v>2056</v>
      </c>
      <c r="E351" s="1641" t="s">
        <v>4884</v>
      </c>
      <c r="F351" s="1639" t="s">
        <v>4834</v>
      </c>
      <c r="G351" s="1639">
        <v>62</v>
      </c>
      <c r="H351" s="1641" t="s">
        <v>956</v>
      </c>
      <c r="I351" s="1639" t="s">
        <v>958</v>
      </c>
      <c r="J351" s="1639" t="s">
        <v>961</v>
      </c>
      <c r="K351" s="1639"/>
      <c r="L351" s="1636" t="s">
        <v>4968</v>
      </c>
      <c r="M351" s="1642">
        <v>44592</v>
      </c>
    </row>
    <row r="352" spans="1:14" s="1382" customFormat="1" ht="45">
      <c r="A352" s="1639">
        <v>345</v>
      </c>
      <c r="B352" s="1640" t="s">
        <v>989</v>
      </c>
      <c r="C352" s="1935" t="s">
        <v>2605</v>
      </c>
      <c r="D352" s="1636" t="s">
        <v>2056</v>
      </c>
      <c r="E352" s="1641" t="s">
        <v>4884</v>
      </c>
      <c r="F352" s="1634" t="s">
        <v>4834</v>
      </c>
      <c r="G352" s="1639">
        <v>62</v>
      </c>
      <c r="H352" s="1641" t="s">
        <v>956</v>
      </c>
      <c r="I352" s="1639" t="s">
        <v>987</v>
      </c>
      <c r="J352" s="1639" t="s">
        <v>961</v>
      </c>
      <c r="K352" s="1639"/>
      <c r="L352" s="1636" t="s">
        <v>4968</v>
      </c>
      <c r="M352" s="1642">
        <v>44592</v>
      </c>
    </row>
    <row r="353" spans="1:13" s="1382" customFormat="1" ht="15">
      <c r="A353" s="1639">
        <v>346</v>
      </c>
      <c r="B353" s="1640" t="s">
        <v>971</v>
      </c>
      <c r="C353" s="1935" t="s">
        <v>2080</v>
      </c>
      <c r="D353" s="1636" t="s">
        <v>2081</v>
      </c>
      <c r="E353" s="1641" t="s">
        <v>4969</v>
      </c>
      <c r="F353" s="1639" t="s">
        <v>4834</v>
      </c>
      <c r="G353" s="1639">
        <v>41</v>
      </c>
      <c r="H353" s="1641" t="s">
        <v>1735</v>
      </c>
      <c r="I353" s="1639" t="s">
        <v>991</v>
      </c>
      <c r="J353" s="1639">
        <v>382.4</v>
      </c>
      <c r="K353" s="1639">
        <v>469.4</v>
      </c>
      <c r="L353" s="1636" t="s">
        <v>4970</v>
      </c>
      <c r="M353" s="1642">
        <v>44596</v>
      </c>
    </row>
    <row r="354" spans="1:13" s="1382" customFormat="1" ht="30">
      <c r="A354" s="1639">
        <v>347</v>
      </c>
      <c r="B354" s="1640" t="s">
        <v>971</v>
      </c>
      <c r="C354" s="1935" t="s">
        <v>2080</v>
      </c>
      <c r="D354" s="1636" t="s">
        <v>2081</v>
      </c>
      <c r="E354" s="1641" t="s">
        <v>4969</v>
      </c>
      <c r="F354" s="1634" t="s">
        <v>4834</v>
      </c>
      <c r="G354" s="1639">
        <v>97</v>
      </c>
      <c r="H354" s="1641" t="s">
        <v>1788</v>
      </c>
      <c r="I354" s="1639"/>
      <c r="J354" s="1657">
        <v>-0.46</v>
      </c>
      <c r="K354" s="1639">
        <v>-0.45900000000000002</v>
      </c>
      <c r="L354" s="1636" t="s">
        <v>4970</v>
      </c>
      <c r="M354" s="1642">
        <v>44596</v>
      </c>
    </row>
    <row r="355" spans="1:13" s="1382" customFormat="1" ht="15">
      <c r="A355" s="1639">
        <v>348</v>
      </c>
      <c r="B355" s="1640" t="s">
        <v>1015</v>
      </c>
      <c r="C355" s="1935" t="s">
        <v>4653</v>
      </c>
      <c r="D355" s="1636" t="s">
        <v>4654</v>
      </c>
      <c r="E355" s="1641" t="s">
        <v>4833</v>
      </c>
      <c r="F355" s="1634" t="s">
        <v>4834</v>
      </c>
      <c r="G355" s="1639">
        <v>17</v>
      </c>
      <c r="H355" s="1641" t="s">
        <v>943</v>
      </c>
      <c r="I355" s="1639" t="s">
        <v>1037</v>
      </c>
      <c r="J355" s="1657" t="s">
        <v>975</v>
      </c>
      <c r="K355" s="1639" t="s">
        <v>964</v>
      </c>
      <c r="L355" s="1636" t="s">
        <v>4971</v>
      </c>
      <c r="M355" s="1642">
        <v>44596</v>
      </c>
    </row>
    <row r="356" spans="1:13" s="1382" customFormat="1" ht="15">
      <c r="A356" s="1639">
        <v>349</v>
      </c>
      <c r="B356" s="1640" t="s">
        <v>1015</v>
      </c>
      <c r="C356" s="1935" t="s">
        <v>4653</v>
      </c>
      <c r="D356" s="1636" t="s">
        <v>4654</v>
      </c>
      <c r="E356" s="1641" t="s">
        <v>4833</v>
      </c>
      <c r="F356" s="1634" t="s">
        <v>4834</v>
      </c>
      <c r="G356" s="1639">
        <v>22</v>
      </c>
      <c r="H356" s="1641" t="s">
        <v>109</v>
      </c>
      <c r="I356" s="1639" t="s">
        <v>1037</v>
      </c>
      <c r="J356" s="1658">
        <v>3</v>
      </c>
      <c r="K356" s="1639">
        <v>1</v>
      </c>
      <c r="L356" s="1636" t="s">
        <v>4971</v>
      </c>
      <c r="M356" s="1642">
        <v>44596</v>
      </c>
    </row>
    <row r="357" spans="1:13" s="1382" customFormat="1" ht="15">
      <c r="A357" s="1639">
        <v>350</v>
      </c>
      <c r="B357" s="1640" t="s">
        <v>1008</v>
      </c>
      <c r="C357" s="1935" t="s">
        <v>4972</v>
      </c>
      <c r="D357" s="1636" t="s">
        <v>3997</v>
      </c>
      <c r="E357" s="1641" t="s">
        <v>815</v>
      </c>
      <c r="F357" s="1634" t="s">
        <v>4834</v>
      </c>
      <c r="G357" s="1639">
        <v>72</v>
      </c>
      <c r="H357" s="1641" t="s">
        <v>1738</v>
      </c>
      <c r="I357" s="1639" t="s">
        <v>968</v>
      </c>
      <c r="J357" s="1639">
        <v>9</v>
      </c>
      <c r="K357" s="1639"/>
      <c r="L357" s="1636" t="s">
        <v>4973</v>
      </c>
      <c r="M357" s="1642">
        <v>44613</v>
      </c>
    </row>
    <row r="358" spans="1:13" s="1382" customFormat="1" ht="15">
      <c r="A358" s="1639">
        <v>351</v>
      </c>
      <c r="B358" s="1640" t="s">
        <v>1008</v>
      </c>
      <c r="C358" s="1935" t="s">
        <v>4972</v>
      </c>
      <c r="D358" s="1636" t="s">
        <v>3997</v>
      </c>
      <c r="E358" s="1641" t="s">
        <v>815</v>
      </c>
      <c r="F358" s="1634" t="s">
        <v>4834</v>
      </c>
      <c r="G358" s="1639">
        <v>72</v>
      </c>
      <c r="H358" s="1641" t="s">
        <v>1738</v>
      </c>
      <c r="I358" s="1639" t="s">
        <v>979</v>
      </c>
      <c r="J358" s="1639">
        <v>5.75</v>
      </c>
      <c r="K358" s="1639"/>
      <c r="L358" s="1636" t="s">
        <v>4973</v>
      </c>
      <c r="M358" s="1642">
        <v>44613</v>
      </c>
    </row>
    <row r="359" spans="1:13" s="1382" customFormat="1" ht="15">
      <c r="A359" s="1639">
        <v>352</v>
      </c>
      <c r="B359" s="1640" t="s">
        <v>1008</v>
      </c>
      <c r="C359" s="1935" t="s">
        <v>4972</v>
      </c>
      <c r="D359" s="1636" t="s">
        <v>3997</v>
      </c>
      <c r="E359" s="1641" t="s">
        <v>815</v>
      </c>
      <c r="F359" s="1634" t="s">
        <v>4834</v>
      </c>
      <c r="G359" s="1639">
        <v>72</v>
      </c>
      <c r="H359" s="1641" t="s">
        <v>1738</v>
      </c>
      <c r="I359" s="1639" t="s">
        <v>958</v>
      </c>
      <c r="J359" s="1639">
        <v>4</v>
      </c>
      <c r="K359" s="1639"/>
      <c r="L359" s="1636" t="s">
        <v>4973</v>
      </c>
      <c r="M359" s="1642">
        <v>44613</v>
      </c>
    </row>
    <row r="360" spans="1:13" s="1382" customFormat="1" ht="15">
      <c r="A360" s="1639">
        <v>353</v>
      </c>
      <c r="B360" s="1640" t="s">
        <v>1008</v>
      </c>
      <c r="C360" s="1935" t="s">
        <v>4972</v>
      </c>
      <c r="D360" s="1636" t="s">
        <v>3997</v>
      </c>
      <c r="E360" s="1641" t="s">
        <v>815</v>
      </c>
      <c r="F360" s="1634" t="s">
        <v>4834</v>
      </c>
      <c r="G360" s="1639">
        <v>72</v>
      </c>
      <c r="H360" s="1641" t="s">
        <v>1738</v>
      </c>
      <c r="I360" s="1639" t="s">
        <v>987</v>
      </c>
      <c r="J360" s="1639">
        <v>4</v>
      </c>
      <c r="K360" s="1639"/>
      <c r="L360" s="1636" t="s">
        <v>4973</v>
      </c>
      <c r="M360" s="1642">
        <v>44613</v>
      </c>
    </row>
    <row r="361" spans="1:13" s="1382" customFormat="1" ht="15">
      <c r="A361" s="1639">
        <v>354</v>
      </c>
      <c r="B361" s="1640" t="s">
        <v>1008</v>
      </c>
      <c r="C361" s="1935" t="s">
        <v>4972</v>
      </c>
      <c r="D361" s="1636" t="s">
        <v>3997</v>
      </c>
      <c r="E361" s="1641" t="s">
        <v>815</v>
      </c>
      <c r="F361" s="1634" t="s">
        <v>4834</v>
      </c>
      <c r="G361" s="1639">
        <v>72</v>
      </c>
      <c r="H361" s="1641" t="s">
        <v>1738</v>
      </c>
      <c r="I361" s="1639" t="s">
        <v>991</v>
      </c>
      <c r="J361" s="1639">
        <v>9</v>
      </c>
      <c r="K361" s="1639"/>
      <c r="L361" s="1636" t="s">
        <v>4973</v>
      </c>
      <c r="M361" s="1642">
        <v>44613</v>
      </c>
    </row>
    <row r="362" spans="1:13" s="1382" customFormat="1" ht="45">
      <c r="A362" s="1639">
        <v>355</v>
      </c>
      <c r="B362" s="1640" t="s">
        <v>981</v>
      </c>
      <c r="C362" s="1935" t="s">
        <v>4198</v>
      </c>
      <c r="D362" s="1636" t="s">
        <v>4200</v>
      </c>
      <c r="E362" s="1641" t="s">
        <v>4884</v>
      </c>
      <c r="F362" s="1634" t="s">
        <v>4834</v>
      </c>
      <c r="G362" s="1639">
        <v>41</v>
      </c>
      <c r="H362" s="1641" t="s">
        <v>1735</v>
      </c>
      <c r="I362" s="1639" t="s">
        <v>968</v>
      </c>
      <c r="J362" s="1639">
        <v>86.5</v>
      </c>
      <c r="K362" s="1641" t="s">
        <v>2239</v>
      </c>
      <c r="L362" s="1636" t="s">
        <v>4974</v>
      </c>
      <c r="M362" s="1642">
        <v>44629</v>
      </c>
    </row>
    <row r="363" spans="1:13" s="1382" customFormat="1" ht="45">
      <c r="A363" s="1639">
        <v>356</v>
      </c>
      <c r="B363" s="1640" t="s">
        <v>981</v>
      </c>
      <c r="C363" s="1935" t="s">
        <v>4198</v>
      </c>
      <c r="D363" s="1636" t="s">
        <v>4200</v>
      </c>
      <c r="E363" s="1641" t="s">
        <v>4884</v>
      </c>
      <c r="F363" s="1634" t="s">
        <v>4834</v>
      </c>
      <c r="G363" s="1639">
        <v>41</v>
      </c>
      <c r="H363" s="1641" t="s">
        <v>1735</v>
      </c>
      <c r="I363" s="1639" t="s">
        <v>979</v>
      </c>
      <c r="J363" s="1639">
        <v>287.89999999999998</v>
      </c>
      <c r="K363" s="1641" t="s">
        <v>2240</v>
      </c>
      <c r="L363" s="1636" t="s">
        <v>4974</v>
      </c>
      <c r="M363" s="1642">
        <v>44629</v>
      </c>
    </row>
    <row r="364" spans="1:13" s="1382" customFormat="1" ht="45">
      <c r="A364" s="1639">
        <v>357</v>
      </c>
      <c r="B364" s="1640" t="s">
        <v>981</v>
      </c>
      <c r="C364" s="1935" t="s">
        <v>4198</v>
      </c>
      <c r="D364" s="1636" t="s">
        <v>4200</v>
      </c>
      <c r="E364" s="1641" t="s">
        <v>4884</v>
      </c>
      <c r="F364" s="1634" t="s">
        <v>4834</v>
      </c>
      <c r="G364" s="1639">
        <v>41</v>
      </c>
      <c r="H364" s="1641" t="s">
        <v>1735</v>
      </c>
      <c r="I364" s="1639" t="s">
        <v>958</v>
      </c>
      <c r="J364" s="1639">
        <v>259.10000000000002</v>
      </c>
      <c r="K364" s="1641" t="s">
        <v>2241</v>
      </c>
      <c r="L364" s="1636" t="s">
        <v>4974</v>
      </c>
      <c r="M364" s="1642">
        <v>44629</v>
      </c>
    </row>
    <row r="365" spans="1:13" s="1382" customFormat="1" ht="45">
      <c r="A365" s="1639">
        <v>358</v>
      </c>
      <c r="B365" s="1640" t="s">
        <v>981</v>
      </c>
      <c r="C365" s="1935" t="s">
        <v>4198</v>
      </c>
      <c r="D365" s="1636" t="s">
        <v>4200</v>
      </c>
      <c r="E365" s="1641" t="s">
        <v>4884</v>
      </c>
      <c r="F365" s="1634" t="s">
        <v>4834</v>
      </c>
      <c r="G365" s="1639">
        <v>41</v>
      </c>
      <c r="H365" s="1641" t="s">
        <v>1735</v>
      </c>
      <c r="I365" s="1639" t="s">
        <v>987</v>
      </c>
      <c r="J365" s="1639">
        <v>233.2</v>
      </c>
      <c r="K365" s="1641" t="s">
        <v>2242</v>
      </c>
      <c r="L365" s="1636" t="s">
        <v>4974</v>
      </c>
      <c r="M365" s="1642">
        <v>44629</v>
      </c>
    </row>
    <row r="366" spans="1:13" s="1382" customFormat="1" ht="45">
      <c r="A366" s="1639">
        <v>359</v>
      </c>
      <c r="B366" s="1640" t="s">
        <v>981</v>
      </c>
      <c r="C366" s="1935" t="s">
        <v>4198</v>
      </c>
      <c r="D366" s="1636" t="s">
        <v>4200</v>
      </c>
      <c r="E366" s="1641" t="s">
        <v>4884</v>
      </c>
      <c r="F366" s="1634" t="s">
        <v>4834</v>
      </c>
      <c r="G366" s="1639">
        <v>41</v>
      </c>
      <c r="H366" s="1641" t="s">
        <v>1735</v>
      </c>
      <c r="I366" s="1639" t="s">
        <v>991</v>
      </c>
      <c r="J366" s="1639">
        <v>209.9</v>
      </c>
      <c r="K366" s="1641" t="s">
        <v>2243</v>
      </c>
      <c r="L366" s="1636" t="s">
        <v>4974</v>
      </c>
      <c r="M366" s="1642">
        <v>44629</v>
      </c>
    </row>
    <row r="367" spans="1:13" s="1382" customFormat="1" ht="60">
      <c r="A367" s="1639">
        <v>360</v>
      </c>
      <c r="B367" s="1641" t="s">
        <v>4975</v>
      </c>
      <c r="C367" s="1935"/>
      <c r="D367" s="1636" t="s">
        <v>4976</v>
      </c>
      <c r="E367" s="1641" t="s">
        <v>815</v>
      </c>
      <c r="F367" s="1634" t="s">
        <v>4834</v>
      </c>
      <c r="G367" s="1699" t="s">
        <v>4977</v>
      </c>
      <c r="H367" s="1639" t="s">
        <v>4977</v>
      </c>
      <c r="I367" s="1639" t="s">
        <v>4892</v>
      </c>
      <c r="J367" s="1699" t="s">
        <v>4978</v>
      </c>
      <c r="K367" s="1639"/>
      <c r="L367" s="1636" t="s">
        <v>4979</v>
      </c>
      <c r="M367" s="1812">
        <v>44634</v>
      </c>
    </row>
    <row r="368" spans="1:13" s="1382" customFormat="1" ht="45">
      <c r="A368" s="1639">
        <v>361</v>
      </c>
      <c r="B368" s="1640" t="s">
        <v>981</v>
      </c>
      <c r="C368" s="1635" t="s">
        <v>4110</v>
      </c>
      <c r="D368" s="1636" t="s">
        <v>4112</v>
      </c>
      <c r="E368" s="1641" t="s">
        <v>4884</v>
      </c>
      <c r="F368" s="1634" t="s">
        <v>4834</v>
      </c>
      <c r="G368" s="1699">
        <v>72</v>
      </c>
      <c r="H368" s="1641" t="s">
        <v>1738</v>
      </c>
      <c r="I368" s="1639" t="s">
        <v>968</v>
      </c>
      <c r="J368" s="1639">
        <v>4.47</v>
      </c>
      <c r="K368" s="1639">
        <v>4.4800000000000004</v>
      </c>
      <c r="L368" s="1636" t="s">
        <v>4950</v>
      </c>
      <c r="M368" s="1642">
        <v>44635</v>
      </c>
    </row>
    <row r="369" spans="1:13" s="1382" customFormat="1" ht="45">
      <c r="A369" s="1639">
        <v>362</v>
      </c>
      <c r="B369" s="1640" t="s">
        <v>981</v>
      </c>
      <c r="C369" s="1635" t="s">
        <v>4110</v>
      </c>
      <c r="D369" s="1636" t="s">
        <v>4112</v>
      </c>
      <c r="E369" s="1641" t="s">
        <v>4884</v>
      </c>
      <c r="F369" s="1634" t="s">
        <v>4834</v>
      </c>
      <c r="G369" s="1699">
        <v>72</v>
      </c>
      <c r="H369" s="1641" t="s">
        <v>1738</v>
      </c>
      <c r="I369" s="1639" t="s">
        <v>979</v>
      </c>
      <c r="J369" s="1639">
        <v>4.47</v>
      </c>
      <c r="K369" s="1639">
        <v>4.4800000000000004</v>
      </c>
      <c r="L369" s="1636" t="s">
        <v>4950</v>
      </c>
      <c r="M369" s="1642">
        <v>44635</v>
      </c>
    </row>
    <row r="370" spans="1:13" s="1382" customFormat="1" ht="45">
      <c r="A370" s="1639">
        <v>363</v>
      </c>
      <c r="B370" s="1640" t="s">
        <v>981</v>
      </c>
      <c r="C370" s="1635" t="s">
        <v>4110</v>
      </c>
      <c r="D370" s="1636" t="s">
        <v>4112</v>
      </c>
      <c r="E370" s="1641" t="s">
        <v>4884</v>
      </c>
      <c r="F370" s="1634" t="s">
        <v>4834</v>
      </c>
      <c r="G370" s="1699">
        <v>72</v>
      </c>
      <c r="H370" s="1641" t="s">
        <v>1738</v>
      </c>
      <c r="I370" s="1639" t="s">
        <v>958</v>
      </c>
      <c r="J370" s="1639">
        <v>4.47</v>
      </c>
      <c r="K370" s="1639">
        <v>4.4800000000000004</v>
      </c>
      <c r="L370" s="1636" t="s">
        <v>4950</v>
      </c>
      <c r="M370" s="1642">
        <v>44635</v>
      </c>
    </row>
    <row r="371" spans="1:13" s="1382" customFormat="1" ht="45">
      <c r="A371" s="1639">
        <v>364</v>
      </c>
      <c r="B371" s="1640" t="s">
        <v>981</v>
      </c>
      <c r="C371" s="1635" t="s">
        <v>4110</v>
      </c>
      <c r="D371" s="1636" t="s">
        <v>4112</v>
      </c>
      <c r="E371" s="1641" t="s">
        <v>4884</v>
      </c>
      <c r="F371" s="1634" t="s">
        <v>4834</v>
      </c>
      <c r="G371" s="1699">
        <v>72</v>
      </c>
      <c r="H371" s="1641" t="s">
        <v>1738</v>
      </c>
      <c r="I371" s="1639" t="s">
        <v>987</v>
      </c>
      <c r="J371" s="1639">
        <v>4.47</v>
      </c>
      <c r="K371" s="1639">
        <v>4.4800000000000004</v>
      </c>
      <c r="L371" s="1636" t="s">
        <v>4950</v>
      </c>
      <c r="M371" s="1642">
        <v>44635</v>
      </c>
    </row>
    <row r="372" spans="1:13" s="1382" customFormat="1" ht="45">
      <c r="A372" s="1639">
        <v>365</v>
      </c>
      <c r="B372" s="1640" t="s">
        <v>981</v>
      </c>
      <c r="C372" s="1635" t="s">
        <v>4110</v>
      </c>
      <c r="D372" s="1636" t="s">
        <v>4112</v>
      </c>
      <c r="E372" s="1641" t="s">
        <v>4884</v>
      </c>
      <c r="F372" s="1634" t="s">
        <v>4834</v>
      </c>
      <c r="G372" s="1699">
        <v>72</v>
      </c>
      <c r="H372" s="1641" t="s">
        <v>1738</v>
      </c>
      <c r="I372" s="1639" t="s">
        <v>991</v>
      </c>
      <c r="J372" s="1639">
        <v>4.47</v>
      </c>
      <c r="K372" s="1639">
        <v>4.4800000000000004</v>
      </c>
      <c r="L372" s="1636" t="s">
        <v>4950</v>
      </c>
      <c r="M372" s="1642">
        <v>44635</v>
      </c>
    </row>
    <row r="373" spans="1:13" s="1382" customFormat="1" ht="45">
      <c r="A373" s="1639">
        <v>366</v>
      </c>
      <c r="B373" s="1640" t="s">
        <v>981</v>
      </c>
      <c r="C373" s="1635" t="s">
        <v>4175</v>
      </c>
      <c r="D373" s="1636" t="s">
        <v>4177</v>
      </c>
      <c r="E373" s="1641" t="s">
        <v>4884</v>
      </c>
      <c r="F373" s="1634" t="s">
        <v>4834</v>
      </c>
      <c r="G373" s="1699">
        <v>72</v>
      </c>
      <c r="H373" s="1641" t="s">
        <v>1738</v>
      </c>
      <c r="I373" s="1639" t="s">
        <v>968</v>
      </c>
      <c r="J373" s="1639">
        <v>4.0999999999999996</v>
      </c>
      <c r="K373" s="1819">
        <v>4</v>
      </c>
      <c r="L373" s="1636" t="s">
        <v>4950</v>
      </c>
      <c r="M373" s="1642">
        <v>44635</v>
      </c>
    </row>
    <row r="374" spans="1:13" s="1382" customFormat="1" ht="45">
      <c r="A374" s="1639">
        <v>367</v>
      </c>
      <c r="B374" s="1640" t="s">
        <v>981</v>
      </c>
      <c r="C374" s="1635" t="s">
        <v>4175</v>
      </c>
      <c r="D374" s="1636" t="s">
        <v>4177</v>
      </c>
      <c r="E374" s="1641" t="s">
        <v>4884</v>
      </c>
      <c r="F374" s="1634" t="s">
        <v>4834</v>
      </c>
      <c r="G374" s="1699">
        <v>72</v>
      </c>
      <c r="H374" s="1641" t="s">
        <v>1738</v>
      </c>
      <c r="I374" s="1639" t="s">
        <v>979</v>
      </c>
      <c r="J374" s="1639">
        <v>4.0999999999999996</v>
      </c>
      <c r="K374" s="1819">
        <v>4</v>
      </c>
      <c r="L374" s="1636" t="s">
        <v>4950</v>
      </c>
      <c r="M374" s="1642">
        <v>44635</v>
      </c>
    </row>
    <row r="375" spans="1:13" s="1382" customFormat="1" ht="45">
      <c r="A375" s="1639">
        <v>368</v>
      </c>
      <c r="B375" s="1640" t="s">
        <v>981</v>
      </c>
      <c r="C375" s="1635" t="s">
        <v>4175</v>
      </c>
      <c r="D375" s="1636" t="s">
        <v>4177</v>
      </c>
      <c r="E375" s="1641" t="s">
        <v>4884</v>
      </c>
      <c r="F375" s="1634" t="s">
        <v>4834</v>
      </c>
      <c r="G375" s="1699">
        <v>72</v>
      </c>
      <c r="H375" s="1641" t="s">
        <v>1738</v>
      </c>
      <c r="I375" s="1639" t="s">
        <v>958</v>
      </c>
      <c r="J375" s="1639">
        <v>4.0999999999999996</v>
      </c>
      <c r="K375" s="1819">
        <v>4</v>
      </c>
      <c r="L375" s="1636" t="s">
        <v>4950</v>
      </c>
      <c r="M375" s="1642">
        <v>44635</v>
      </c>
    </row>
    <row r="376" spans="1:13" s="1382" customFormat="1" ht="45">
      <c r="A376" s="1639">
        <v>369</v>
      </c>
      <c r="B376" s="1640" t="s">
        <v>981</v>
      </c>
      <c r="C376" s="1635" t="s">
        <v>4175</v>
      </c>
      <c r="D376" s="1636" t="s">
        <v>4177</v>
      </c>
      <c r="E376" s="1641" t="s">
        <v>4884</v>
      </c>
      <c r="F376" s="1634" t="s">
        <v>4834</v>
      </c>
      <c r="G376" s="1699">
        <v>72</v>
      </c>
      <c r="H376" s="1641" t="s">
        <v>1738</v>
      </c>
      <c r="I376" s="1639" t="s">
        <v>987</v>
      </c>
      <c r="J376" s="1639">
        <v>4.0999999999999996</v>
      </c>
      <c r="K376" s="1819">
        <v>4</v>
      </c>
      <c r="L376" s="1636" t="s">
        <v>4950</v>
      </c>
      <c r="M376" s="1642">
        <v>44635</v>
      </c>
    </row>
    <row r="377" spans="1:13" s="1382" customFormat="1" ht="45">
      <c r="A377" s="1639">
        <v>370</v>
      </c>
      <c r="B377" s="1640" t="s">
        <v>981</v>
      </c>
      <c r="C377" s="1635" t="s">
        <v>4175</v>
      </c>
      <c r="D377" s="1636" t="s">
        <v>4177</v>
      </c>
      <c r="E377" s="1641" t="s">
        <v>4884</v>
      </c>
      <c r="F377" s="1634" t="s">
        <v>4834</v>
      </c>
      <c r="G377" s="1699">
        <v>72</v>
      </c>
      <c r="H377" s="1641" t="s">
        <v>1738</v>
      </c>
      <c r="I377" s="1639" t="s">
        <v>991</v>
      </c>
      <c r="J377" s="1639">
        <v>4.0999999999999996</v>
      </c>
      <c r="K377" s="1819">
        <v>4</v>
      </c>
      <c r="L377" s="1636" t="s">
        <v>4950</v>
      </c>
      <c r="M377" s="1642">
        <v>44635</v>
      </c>
    </row>
    <row r="378" spans="1:13" s="1382" customFormat="1" ht="45">
      <c r="A378" s="1639">
        <v>371</v>
      </c>
      <c r="B378" s="1640" t="s">
        <v>981</v>
      </c>
      <c r="C378" s="1635" t="s">
        <v>4190</v>
      </c>
      <c r="D378" s="1636" t="s">
        <v>4192</v>
      </c>
      <c r="E378" s="1641" t="s">
        <v>4884</v>
      </c>
      <c r="F378" s="1634" t="s">
        <v>4834</v>
      </c>
      <c r="G378" s="1699">
        <v>72</v>
      </c>
      <c r="H378" s="1641" t="s">
        <v>1738</v>
      </c>
      <c r="I378" s="1639" t="s">
        <v>968</v>
      </c>
      <c r="J378" s="1639">
        <v>40.04</v>
      </c>
      <c r="K378" s="1639">
        <v>40.049999999999997</v>
      </c>
      <c r="L378" s="1636" t="s">
        <v>4950</v>
      </c>
      <c r="M378" s="1642">
        <v>44635</v>
      </c>
    </row>
    <row r="379" spans="1:13" s="1382" customFormat="1" ht="45">
      <c r="A379" s="1639">
        <v>372</v>
      </c>
      <c r="B379" s="1640" t="s">
        <v>981</v>
      </c>
      <c r="C379" s="1635" t="s">
        <v>4190</v>
      </c>
      <c r="D379" s="1636" t="s">
        <v>4192</v>
      </c>
      <c r="E379" s="1641" t="s">
        <v>4884</v>
      </c>
      <c r="F379" s="1634" t="s">
        <v>4834</v>
      </c>
      <c r="G379" s="1699">
        <v>72</v>
      </c>
      <c r="H379" s="1641" t="s">
        <v>1738</v>
      </c>
      <c r="I379" s="1639" t="s">
        <v>979</v>
      </c>
      <c r="J379" s="1639">
        <v>40.04</v>
      </c>
      <c r="K379" s="1639">
        <v>40.049999999999997</v>
      </c>
      <c r="L379" s="1636" t="s">
        <v>4950</v>
      </c>
      <c r="M379" s="1642">
        <v>44635</v>
      </c>
    </row>
    <row r="380" spans="1:13" s="1382" customFormat="1" ht="45">
      <c r="A380" s="1639">
        <v>373</v>
      </c>
      <c r="B380" s="1640" t="s">
        <v>981</v>
      </c>
      <c r="C380" s="1635" t="s">
        <v>4190</v>
      </c>
      <c r="D380" s="1636" t="s">
        <v>4192</v>
      </c>
      <c r="E380" s="1641" t="s">
        <v>4884</v>
      </c>
      <c r="F380" s="1634" t="s">
        <v>4834</v>
      </c>
      <c r="G380" s="1699">
        <v>72</v>
      </c>
      <c r="H380" s="1641" t="s">
        <v>1738</v>
      </c>
      <c r="I380" s="1639" t="s">
        <v>958</v>
      </c>
      <c r="J380" s="1639">
        <v>40.04</v>
      </c>
      <c r="K380" s="1639">
        <v>40.049999999999997</v>
      </c>
      <c r="L380" s="1636" t="s">
        <v>4950</v>
      </c>
      <c r="M380" s="1642">
        <v>44635</v>
      </c>
    </row>
    <row r="381" spans="1:13" s="1382" customFormat="1" ht="45">
      <c r="A381" s="1639">
        <v>374</v>
      </c>
      <c r="B381" s="1640" t="s">
        <v>981</v>
      </c>
      <c r="C381" s="1635" t="s">
        <v>4190</v>
      </c>
      <c r="D381" s="1636" t="s">
        <v>4192</v>
      </c>
      <c r="E381" s="1641" t="s">
        <v>4884</v>
      </c>
      <c r="F381" s="1634" t="s">
        <v>4834</v>
      </c>
      <c r="G381" s="1699">
        <v>72</v>
      </c>
      <c r="H381" s="1641" t="s">
        <v>1738</v>
      </c>
      <c r="I381" s="1639" t="s">
        <v>987</v>
      </c>
      <c r="J381" s="1639">
        <v>40.04</v>
      </c>
      <c r="K381" s="1639">
        <v>40.049999999999997</v>
      </c>
      <c r="L381" s="1636" t="s">
        <v>4950</v>
      </c>
      <c r="M381" s="1642">
        <v>44635</v>
      </c>
    </row>
    <row r="382" spans="1:13" s="1382" customFormat="1" ht="45">
      <c r="A382" s="1639">
        <v>375</v>
      </c>
      <c r="B382" s="1640" t="s">
        <v>981</v>
      </c>
      <c r="C382" s="1635" t="s">
        <v>4190</v>
      </c>
      <c r="D382" s="1636" t="s">
        <v>4192</v>
      </c>
      <c r="E382" s="1641" t="s">
        <v>4884</v>
      </c>
      <c r="F382" s="1634" t="s">
        <v>4834</v>
      </c>
      <c r="G382" s="1699">
        <v>72</v>
      </c>
      <c r="H382" s="1641" t="s">
        <v>1738</v>
      </c>
      <c r="I382" s="1639" t="s">
        <v>991</v>
      </c>
      <c r="J382" s="1639">
        <v>40.04</v>
      </c>
      <c r="K382" s="1639">
        <v>40.049999999999997</v>
      </c>
      <c r="L382" s="1636" t="s">
        <v>4950</v>
      </c>
      <c r="M382" s="1642">
        <v>44635</v>
      </c>
    </row>
    <row r="383" spans="1:13" s="1382" customFormat="1" ht="45">
      <c r="A383" s="1639">
        <v>376</v>
      </c>
      <c r="B383" s="1640" t="s">
        <v>981</v>
      </c>
      <c r="C383" s="1635" t="s">
        <v>4270</v>
      </c>
      <c r="D383" s="1636" t="s">
        <v>4272</v>
      </c>
      <c r="E383" s="1641" t="s">
        <v>4884</v>
      </c>
      <c r="F383" s="1634" t="s">
        <v>4834</v>
      </c>
      <c r="G383" s="1699">
        <v>87</v>
      </c>
      <c r="H383" s="1641" t="s">
        <v>1741</v>
      </c>
      <c r="I383" s="1639" t="s">
        <v>968</v>
      </c>
      <c r="J383" s="1821"/>
      <c r="K383" s="1824">
        <v>98000</v>
      </c>
      <c r="L383" s="1636" t="s">
        <v>4950</v>
      </c>
      <c r="M383" s="1642">
        <v>44635</v>
      </c>
    </row>
    <row r="384" spans="1:13" s="1382" customFormat="1" ht="45">
      <c r="A384" s="1639">
        <v>377</v>
      </c>
      <c r="B384" s="1640" t="s">
        <v>981</v>
      </c>
      <c r="C384" s="1635" t="s">
        <v>4270</v>
      </c>
      <c r="D384" s="1636" t="s">
        <v>4272</v>
      </c>
      <c r="E384" s="1641" t="s">
        <v>4884</v>
      </c>
      <c r="F384" s="1634" t="s">
        <v>4834</v>
      </c>
      <c r="G384" s="1699">
        <v>87</v>
      </c>
      <c r="H384" s="1641" t="s">
        <v>1741</v>
      </c>
      <c r="I384" s="1639" t="s">
        <v>979</v>
      </c>
      <c r="J384" s="1821"/>
      <c r="K384" s="1824">
        <v>100800</v>
      </c>
      <c r="L384" s="1636" t="s">
        <v>4950</v>
      </c>
      <c r="M384" s="1642">
        <v>44635</v>
      </c>
    </row>
    <row r="385" spans="1:13" s="1382" customFormat="1" ht="45">
      <c r="A385" s="1639">
        <v>378</v>
      </c>
      <c r="B385" s="1640" t="s">
        <v>981</v>
      </c>
      <c r="C385" s="1635" t="s">
        <v>4270</v>
      </c>
      <c r="D385" s="1636" t="s">
        <v>4272</v>
      </c>
      <c r="E385" s="1641" t="s">
        <v>4884</v>
      </c>
      <c r="F385" s="1634" t="s">
        <v>4834</v>
      </c>
      <c r="G385" s="1699">
        <v>87</v>
      </c>
      <c r="H385" s="1641" t="s">
        <v>1741</v>
      </c>
      <c r="I385" s="1639" t="s">
        <v>958</v>
      </c>
      <c r="J385" s="1821"/>
      <c r="K385" s="1824">
        <v>102200</v>
      </c>
      <c r="L385" s="1636" t="s">
        <v>4950</v>
      </c>
      <c r="M385" s="1642">
        <v>44635</v>
      </c>
    </row>
    <row r="386" spans="1:13" s="1382" customFormat="1" ht="45">
      <c r="A386" s="1639">
        <v>379</v>
      </c>
      <c r="B386" s="1640" t="s">
        <v>981</v>
      </c>
      <c r="C386" s="1635" t="s">
        <v>4270</v>
      </c>
      <c r="D386" s="1636" t="s">
        <v>4272</v>
      </c>
      <c r="E386" s="1641" t="s">
        <v>4884</v>
      </c>
      <c r="F386" s="1634" t="s">
        <v>4834</v>
      </c>
      <c r="G386" s="1699">
        <v>87</v>
      </c>
      <c r="H386" s="1641" t="s">
        <v>1741</v>
      </c>
      <c r="I386" s="1639" t="s">
        <v>987</v>
      </c>
      <c r="J386" s="1821"/>
      <c r="K386" s="1824">
        <v>103600</v>
      </c>
      <c r="L386" s="1636" t="s">
        <v>4950</v>
      </c>
      <c r="M386" s="1642">
        <v>44635</v>
      </c>
    </row>
    <row r="387" spans="1:13" s="1382" customFormat="1" ht="45">
      <c r="A387" s="1639">
        <v>380</v>
      </c>
      <c r="B387" s="1640" t="s">
        <v>981</v>
      </c>
      <c r="C387" s="1635" t="s">
        <v>4270</v>
      </c>
      <c r="D387" s="1636" t="s">
        <v>4272</v>
      </c>
      <c r="E387" s="1641" t="s">
        <v>4884</v>
      </c>
      <c r="F387" s="1634" t="s">
        <v>4834</v>
      </c>
      <c r="G387" s="1699">
        <v>87</v>
      </c>
      <c r="H387" s="1641" t="s">
        <v>1741</v>
      </c>
      <c r="I387" s="1639" t="s">
        <v>991</v>
      </c>
      <c r="J387" s="1821"/>
      <c r="K387" s="1824">
        <v>105000</v>
      </c>
      <c r="L387" s="1636" t="s">
        <v>4950</v>
      </c>
      <c r="M387" s="1642">
        <v>44635</v>
      </c>
    </row>
    <row r="388" spans="1:13" s="1382" customFormat="1" ht="45">
      <c r="A388" s="1639">
        <v>381</v>
      </c>
      <c r="B388" s="1640" t="s">
        <v>981</v>
      </c>
      <c r="C388" s="1635" t="s">
        <v>4270</v>
      </c>
      <c r="D388" s="1636" t="s">
        <v>4272</v>
      </c>
      <c r="E388" s="1641" t="s">
        <v>4884</v>
      </c>
      <c r="F388" s="1634" t="s">
        <v>4834</v>
      </c>
      <c r="G388" s="1699">
        <v>17</v>
      </c>
      <c r="H388" s="1641" t="s">
        <v>943</v>
      </c>
      <c r="I388" s="1639" t="s">
        <v>1037</v>
      </c>
      <c r="J388" s="1821"/>
      <c r="K388" s="1822" t="s">
        <v>964</v>
      </c>
      <c r="L388" s="1636" t="s">
        <v>4950</v>
      </c>
      <c r="M388" s="1642">
        <v>44635</v>
      </c>
    </row>
    <row r="389" spans="1:13" s="1382" customFormat="1" ht="30">
      <c r="A389" s="1639">
        <v>382</v>
      </c>
      <c r="B389" s="1640" t="s">
        <v>1015</v>
      </c>
      <c r="C389" s="1635" t="s">
        <v>4653</v>
      </c>
      <c r="D389" s="1636" t="s">
        <v>4654</v>
      </c>
      <c r="E389" s="1641" t="s">
        <v>4833</v>
      </c>
      <c r="F389" s="1634" t="s">
        <v>4834</v>
      </c>
      <c r="G389" s="1639">
        <v>22</v>
      </c>
      <c r="H389" s="1641" t="s">
        <v>109</v>
      </c>
      <c r="I389" s="1639" t="s">
        <v>1037</v>
      </c>
      <c r="J389" s="1658">
        <v>1</v>
      </c>
      <c r="K389" s="1639">
        <v>3</v>
      </c>
      <c r="L389" s="1636" t="s">
        <v>4980</v>
      </c>
      <c r="M389" s="1642">
        <v>44636</v>
      </c>
    </row>
    <row r="390" spans="1:13" s="1382" customFormat="1" ht="45">
      <c r="A390" s="1639">
        <v>383</v>
      </c>
      <c r="B390" s="1640" t="s">
        <v>971</v>
      </c>
      <c r="C390" s="1635" t="s">
        <v>2022</v>
      </c>
      <c r="D390" s="1636" t="s">
        <v>2023</v>
      </c>
      <c r="E390" s="1641" t="s">
        <v>4884</v>
      </c>
      <c r="F390" s="1634" t="s">
        <v>4834</v>
      </c>
      <c r="G390" s="1699">
        <v>41</v>
      </c>
      <c r="H390" s="1641" t="s">
        <v>4845</v>
      </c>
      <c r="I390" s="1639" t="s">
        <v>968</v>
      </c>
      <c r="J390" s="1822">
        <v>0</v>
      </c>
      <c r="K390" s="1822"/>
      <c r="L390" s="1636" t="s">
        <v>4981</v>
      </c>
      <c r="M390" s="1642">
        <v>44636</v>
      </c>
    </row>
    <row r="391" spans="1:13" s="1382" customFormat="1" ht="45">
      <c r="A391" s="1639">
        <v>384</v>
      </c>
      <c r="B391" s="1640" t="s">
        <v>971</v>
      </c>
      <c r="C391" s="1635" t="s">
        <v>2022</v>
      </c>
      <c r="D391" s="1636" t="s">
        <v>2023</v>
      </c>
      <c r="E391" s="1641" t="s">
        <v>4884</v>
      </c>
      <c r="F391" s="1634" t="s">
        <v>4834</v>
      </c>
      <c r="G391" s="1699">
        <v>41</v>
      </c>
      <c r="H391" s="1641" t="s">
        <v>4845</v>
      </c>
      <c r="I391" s="1639" t="s">
        <v>979</v>
      </c>
      <c r="J391" s="1822">
        <v>0</v>
      </c>
      <c r="K391" s="1822"/>
      <c r="L391" s="1636" t="s">
        <v>4981</v>
      </c>
      <c r="M391" s="1642">
        <v>44636</v>
      </c>
    </row>
    <row r="392" spans="1:13" s="1382" customFormat="1" ht="45">
      <c r="A392" s="1639">
        <v>385</v>
      </c>
      <c r="B392" s="1640" t="s">
        <v>971</v>
      </c>
      <c r="C392" s="1635" t="s">
        <v>2022</v>
      </c>
      <c r="D392" s="1636" t="s">
        <v>2023</v>
      </c>
      <c r="E392" s="1641" t="s">
        <v>4884</v>
      </c>
      <c r="F392" s="1634" t="s">
        <v>4834</v>
      </c>
      <c r="G392" s="1699">
        <v>41</v>
      </c>
      <c r="H392" s="1641" t="s">
        <v>4845</v>
      </c>
      <c r="I392" s="1639" t="s">
        <v>958</v>
      </c>
      <c r="J392" s="1822">
        <v>0</v>
      </c>
      <c r="K392" s="1822"/>
      <c r="L392" s="1636" t="s">
        <v>4981</v>
      </c>
      <c r="M392" s="1642">
        <v>44636</v>
      </c>
    </row>
    <row r="393" spans="1:13" s="1382" customFormat="1" ht="45">
      <c r="A393" s="1639">
        <v>386</v>
      </c>
      <c r="B393" s="1640" t="s">
        <v>971</v>
      </c>
      <c r="C393" s="1635" t="s">
        <v>2022</v>
      </c>
      <c r="D393" s="1636" t="s">
        <v>2023</v>
      </c>
      <c r="E393" s="1641" t="s">
        <v>4884</v>
      </c>
      <c r="F393" s="1634" t="s">
        <v>4834</v>
      </c>
      <c r="G393" s="1699">
        <v>41</v>
      </c>
      <c r="H393" s="1641" t="s">
        <v>4845</v>
      </c>
      <c r="I393" s="1639" t="s">
        <v>987</v>
      </c>
      <c r="J393" s="1822">
        <v>0</v>
      </c>
      <c r="K393" s="1822"/>
      <c r="L393" s="1636" t="s">
        <v>4981</v>
      </c>
      <c r="M393" s="1642">
        <v>44636</v>
      </c>
    </row>
    <row r="394" spans="1:13" s="1382" customFormat="1" ht="45">
      <c r="A394" s="1639">
        <v>387</v>
      </c>
      <c r="B394" s="1640" t="s">
        <v>971</v>
      </c>
      <c r="C394" s="1635" t="s">
        <v>2022</v>
      </c>
      <c r="D394" s="1636" t="s">
        <v>2023</v>
      </c>
      <c r="E394" s="1641" t="s">
        <v>4884</v>
      </c>
      <c r="F394" s="1634" t="s">
        <v>4834</v>
      </c>
      <c r="G394" s="1699">
        <v>41</v>
      </c>
      <c r="H394" s="1641" t="s">
        <v>4845</v>
      </c>
      <c r="I394" s="1639" t="s">
        <v>991</v>
      </c>
      <c r="J394" s="1822">
        <v>0</v>
      </c>
      <c r="K394" s="1822"/>
      <c r="L394" s="1636" t="s">
        <v>4981</v>
      </c>
      <c r="M394" s="1642">
        <v>44636</v>
      </c>
    </row>
    <row r="395" spans="1:13" s="1382" customFormat="1" ht="45">
      <c r="A395" s="1639">
        <v>388</v>
      </c>
      <c r="B395" s="1640" t="s">
        <v>971</v>
      </c>
      <c r="C395" s="1635" t="s">
        <v>2022</v>
      </c>
      <c r="D395" s="1636" t="s">
        <v>2023</v>
      </c>
      <c r="E395" s="1641" t="s">
        <v>4884</v>
      </c>
      <c r="F395" s="1634" t="s">
        <v>4834</v>
      </c>
      <c r="G395" s="1699">
        <v>72</v>
      </c>
      <c r="H395" s="1641" t="s">
        <v>1738</v>
      </c>
      <c r="I395" s="1639" t="s">
        <v>968</v>
      </c>
      <c r="J395" s="1822">
        <v>648</v>
      </c>
      <c r="K395" s="1822"/>
      <c r="L395" s="1636" t="s">
        <v>4981</v>
      </c>
      <c r="M395" s="1642">
        <v>44636</v>
      </c>
    </row>
    <row r="396" spans="1:13" s="1382" customFormat="1" ht="45">
      <c r="A396" s="1639">
        <v>389</v>
      </c>
      <c r="B396" s="1640" t="s">
        <v>971</v>
      </c>
      <c r="C396" s="1635" t="s">
        <v>2022</v>
      </c>
      <c r="D396" s="1636" t="s">
        <v>2023</v>
      </c>
      <c r="E396" s="1641" t="s">
        <v>4884</v>
      </c>
      <c r="F396" s="1634" t="s">
        <v>4834</v>
      </c>
      <c r="G396" s="1699">
        <v>72</v>
      </c>
      <c r="H396" s="1641" t="s">
        <v>1738</v>
      </c>
      <c r="I396" s="1639" t="s">
        <v>979</v>
      </c>
      <c r="J396" s="1822">
        <v>648</v>
      </c>
      <c r="K396" s="1822"/>
      <c r="L396" s="1636" t="s">
        <v>4981</v>
      </c>
      <c r="M396" s="1642">
        <v>44636</v>
      </c>
    </row>
    <row r="397" spans="1:13" s="1382" customFormat="1" ht="45">
      <c r="A397" s="1639">
        <v>390</v>
      </c>
      <c r="B397" s="1640" t="s">
        <v>971</v>
      </c>
      <c r="C397" s="1635" t="s">
        <v>2022</v>
      </c>
      <c r="D397" s="1636" t="s">
        <v>2023</v>
      </c>
      <c r="E397" s="1641" t="s">
        <v>4884</v>
      </c>
      <c r="F397" s="1634" t="s">
        <v>4834</v>
      </c>
      <c r="G397" s="1699">
        <v>72</v>
      </c>
      <c r="H397" s="1641" t="s">
        <v>1738</v>
      </c>
      <c r="I397" s="1639" t="s">
        <v>958</v>
      </c>
      <c r="J397" s="1822">
        <v>648</v>
      </c>
      <c r="K397" s="1822"/>
      <c r="L397" s="1636" t="s">
        <v>4981</v>
      </c>
      <c r="M397" s="1642">
        <v>44636</v>
      </c>
    </row>
    <row r="398" spans="1:13" s="1382" customFormat="1" ht="45">
      <c r="A398" s="1639">
        <v>391</v>
      </c>
      <c r="B398" s="1640" t="s">
        <v>971</v>
      </c>
      <c r="C398" s="1635" t="s">
        <v>2022</v>
      </c>
      <c r="D398" s="1636" t="s">
        <v>2023</v>
      </c>
      <c r="E398" s="1641" t="s">
        <v>4884</v>
      </c>
      <c r="F398" s="1634" t="s">
        <v>4834</v>
      </c>
      <c r="G398" s="1699">
        <v>72</v>
      </c>
      <c r="H398" s="1641" t="s">
        <v>1738</v>
      </c>
      <c r="I398" s="1639" t="s">
        <v>987</v>
      </c>
      <c r="J398" s="1822">
        <v>648</v>
      </c>
      <c r="K398" s="1822"/>
      <c r="L398" s="1636" t="s">
        <v>4981</v>
      </c>
      <c r="M398" s="1642">
        <v>44636</v>
      </c>
    </row>
    <row r="399" spans="1:13" s="1382" customFormat="1" ht="45">
      <c r="A399" s="1639">
        <v>392</v>
      </c>
      <c r="B399" s="1640" t="s">
        <v>971</v>
      </c>
      <c r="C399" s="1635" t="s">
        <v>2022</v>
      </c>
      <c r="D399" s="1636" t="s">
        <v>2023</v>
      </c>
      <c r="E399" s="1641" t="s">
        <v>4884</v>
      </c>
      <c r="F399" s="1634" t="s">
        <v>4834</v>
      </c>
      <c r="G399" s="1699">
        <v>72</v>
      </c>
      <c r="H399" s="1641" t="s">
        <v>1738</v>
      </c>
      <c r="I399" s="1639" t="s">
        <v>991</v>
      </c>
      <c r="J399" s="1822">
        <v>648</v>
      </c>
      <c r="K399" s="1822"/>
      <c r="L399" s="1636" t="s">
        <v>4981</v>
      </c>
      <c r="M399" s="1642">
        <v>44636</v>
      </c>
    </row>
    <row r="400" spans="1:13" s="1382" customFormat="1" ht="45">
      <c r="A400" s="1639">
        <v>393</v>
      </c>
      <c r="B400" s="1640" t="s">
        <v>971</v>
      </c>
      <c r="C400" s="1635" t="s">
        <v>2022</v>
      </c>
      <c r="D400" s="1636" t="s">
        <v>2023</v>
      </c>
      <c r="E400" s="1641" t="s">
        <v>4884</v>
      </c>
      <c r="F400" s="1634" t="s">
        <v>4834</v>
      </c>
      <c r="G400" s="1699">
        <v>87</v>
      </c>
      <c r="H400" s="1641" t="s">
        <v>1741</v>
      </c>
      <c r="I400" s="1639" t="s">
        <v>968</v>
      </c>
      <c r="J400" s="1822">
        <v>-1848</v>
      </c>
      <c r="K400" s="1822"/>
      <c r="L400" s="1636" t="s">
        <v>4981</v>
      </c>
      <c r="M400" s="1642">
        <v>44636</v>
      </c>
    </row>
    <row r="401" spans="1:13" s="1382" customFormat="1" ht="45">
      <c r="A401" s="1639">
        <v>394</v>
      </c>
      <c r="B401" s="1640" t="s">
        <v>971</v>
      </c>
      <c r="C401" s="1635" t="s">
        <v>2022</v>
      </c>
      <c r="D401" s="1636" t="s">
        <v>2023</v>
      </c>
      <c r="E401" s="1641" t="s">
        <v>4884</v>
      </c>
      <c r="F401" s="1634" t="s">
        <v>4834</v>
      </c>
      <c r="G401" s="1699">
        <v>87</v>
      </c>
      <c r="H401" s="1641" t="s">
        <v>1741</v>
      </c>
      <c r="I401" s="1639" t="s">
        <v>979</v>
      </c>
      <c r="J401" s="1822">
        <v>-1848</v>
      </c>
      <c r="K401" s="1822"/>
      <c r="L401" s="1636" t="s">
        <v>4981</v>
      </c>
      <c r="M401" s="1642">
        <v>44636</v>
      </c>
    </row>
    <row r="402" spans="1:13" s="1382" customFormat="1" ht="45">
      <c r="A402" s="1639">
        <v>395</v>
      </c>
      <c r="B402" s="1640" t="s">
        <v>971</v>
      </c>
      <c r="C402" s="1635" t="s">
        <v>2022</v>
      </c>
      <c r="D402" s="1636" t="s">
        <v>2023</v>
      </c>
      <c r="E402" s="1641" t="s">
        <v>4884</v>
      </c>
      <c r="F402" s="1634" t="s">
        <v>4834</v>
      </c>
      <c r="G402" s="1699">
        <v>87</v>
      </c>
      <c r="H402" s="1641" t="s">
        <v>1741</v>
      </c>
      <c r="I402" s="1639" t="s">
        <v>958</v>
      </c>
      <c r="J402" s="1822">
        <v>-1848</v>
      </c>
      <c r="K402" s="1822"/>
      <c r="L402" s="1636" t="s">
        <v>4981</v>
      </c>
      <c r="M402" s="1642">
        <v>44636</v>
      </c>
    </row>
    <row r="403" spans="1:13" s="1382" customFormat="1" ht="45">
      <c r="A403" s="1639">
        <v>396</v>
      </c>
      <c r="B403" s="1640" t="s">
        <v>971</v>
      </c>
      <c r="C403" s="1635" t="s">
        <v>2022</v>
      </c>
      <c r="D403" s="1636" t="s">
        <v>2023</v>
      </c>
      <c r="E403" s="1641" t="s">
        <v>4884</v>
      </c>
      <c r="F403" s="1634" t="s">
        <v>4834</v>
      </c>
      <c r="G403" s="1699">
        <v>87</v>
      </c>
      <c r="H403" s="1641" t="s">
        <v>1741</v>
      </c>
      <c r="I403" s="1639" t="s">
        <v>987</v>
      </c>
      <c r="J403" s="1822">
        <v>-1848</v>
      </c>
      <c r="K403" s="1822"/>
      <c r="L403" s="1636" t="s">
        <v>4981</v>
      </c>
      <c r="M403" s="1642">
        <v>44636</v>
      </c>
    </row>
    <row r="404" spans="1:13" s="1382" customFormat="1" ht="45">
      <c r="A404" s="1639">
        <v>397</v>
      </c>
      <c r="B404" s="1640" t="s">
        <v>971</v>
      </c>
      <c r="C404" s="1635" t="s">
        <v>2022</v>
      </c>
      <c r="D404" s="1636" t="s">
        <v>2023</v>
      </c>
      <c r="E404" s="1641" t="s">
        <v>4884</v>
      </c>
      <c r="F404" s="1634" t="s">
        <v>4834</v>
      </c>
      <c r="G404" s="1699">
        <v>87</v>
      </c>
      <c r="H404" s="1641" t="s">
        <v>1741</v>
      </c>
      <c r="I404" s="1639" t="s">
        <v>991</v>
      </c>
      <c r="J404" s="1822">
        <v>-1848</v>
      </c>
      <c r="K404" s="1822"/>
      <c r="L404" s="1636" t="s">
        <v>4981</v>
      </c>
      <c r="M404" s="1642">
        <v>44636</v>
      </c>
    </row>
    <row r="405" spans="1:13" s="1382" customFormat="1" ht="45">
      <c r="A405" s="1639">
        <v>398</v>
      </c>
      <c r="B405" s="1640" t="s">
        <v>971</v>
      </c>
      <c r="C405" s="1635" t="s">
        <v>2022</v>
      </c>
      <c r="D405" s="1636" t="s">
        <v>2023</v>
      </c>
      <c r="E405" s="1641" t="s">
        <v>4884</v>
      </c>
      <c r="F405" s="1634" t="s">
        <v>4834</v>
      </c>
      <c r="G405" s="1699">
        <v>97</v>
      </c>
      <c r="H405" s="1641" t="s">
        <v>1788</v>
      </c>
      <c r="I405" s="1639" t="s">
        <v>879</v>
      </c>
      <c r="J405" s="1822">
        <v>-1.1980000000000001E-3</v>
      </c>
      <c r="K405" s="1822"/>
      <c r="L405" s="1636" t="s">
        <v>4981</v>
      </c>
      <c r="M405" s="1642">
        <v>44636</v>
      </c>
    </row>
    <row r="406" spans="1:13" s="1382" customFormat="1" ht="45">
      <c r="A406" s="1639">
        <v>399</v>
      </c>
      <c r="B406" s="1640" t="s">
        <v>971</v>
      </c>
      <c r="C406" s="1635" t="s">
        <v>2022</v>
      </c>
      <c r="D406" s="1636" t="s">
        <v>2023</v>
      </c>
      <c r="E406" s="1641" t="s">
        <v>4884</v>
      </c>
      <c r="F406" s="1634" t="s">
        <v>4834</v>
      </c>
      <c r="G406" s="1699">
        <v>101</v>
      </c>
      <c r="H406" s="1641" t="s">
        <v>1792</v>
      </c>
      <c r="I406" s="1639" t="s">
        <v>879</v>
      </c>
      <c r="J406" s="1822">
        <v>4.2000000000000002E-4</v>
      </c>
      <c r="K406" s="1822"/>
      <c r="L406" s="1636" t="s">
        <v>4981</v>
      </c>
      <c r="M406" s="1642">
        <v>44636</v>
      </c>
    </row>
    <row r="407" spans="1:13" s="1382" customFormat="1" ht="45">
      <c r="A407" s="1639">
        <v>400</v>
      </c>
      <c r="B407" s="1640" t="s">
        <v>1036</v>
      </c>
      <c r="C407" s="1635" t="s">
        <v>3264</v>
      </c>
      <c r="D407" s="1636" t="s">
        <v>4982</v>
      </c>
      <c r="E407" s="1641" t="s">
        <v>4884</v>
      </c>
      <c r="F407" s="1634" t="s">
        <v>4834</v>
      </c>
      <c r="G407" s="1699">
        <v>23</v>
      </c>
      <c r="H407" s="1641" t="s">
        <v>1090</v>
      </c>
      <c r="I407" s="1639" t="s">
        <v>879</v>
      </c>
      <c r="J407" s="1639" t="s">
        <v>966</v>
      </c>
      <c r="K407" s="1639" t="s">
        <v>977</v>
      </c>
      <c r="L407" s="1636" t="s">
        <v>4983</v>
      </c>
      <c r="M407" s="1642">
        <v>44649</v>
      </c>
    </row>
    <row r="408" spans="1:13" s="1382" customFormat="1" ht="60">
      <c r="A408" s="1949">
        <f>A407+1</f>
        <v>401</v>
      </c>
      <c r="B408" s="1950" t="s">
        <v>989</v>
      </c>
      <c r="C408" s="1950" t="s">
        <v>2591</v>
      </c>
      <c r="D408" s="1951" t="s">
        <v>2593</v>
      </c>
      <c r="E408" s="1951" t="s">
        <v>4984</v>
      </c>
      <c r="F408" s="1949" t="s">
        <v>4834</v>
      </c>
      <c r="G408" s="1952">
        <v>23</v>
      </c>
      <c r="H408" s="1951" t="s">
        <v>1090</v>
      </c>
      <c r="I408" s="1949" t="s">
        <v>879</v>
      </c>
      <c r="J408" s="1949" t="s">
        <v>977</v>
      </c>
      <c r="K408" s="1949" t="s">
        <v>966</v>
      </c>
      <c r="L408" s="1951" t="s">
        <v>4985</v>
      </c>
      <c r="M408" s="1953">
        <v>44900</v>
      </c>
    </row>
    <row r="409" spans="1:13" s="1382" customFormat="1" ht="60">
      <c r="A409" s="1949">
        <f t="shared" ref="A409:A425" si="0">A408+1</f>
        <v>402</v>
      </c>
      <c r="B409" s="1950" t="s">
        <v>993</v>
      </c>
      <c r="C409" s="1950" t="s">
        <v>3465</v>
      </c>
      <c r="D409" s="1951" t="s">
        <v>3467</v>
      </c>
      <c r="E409" s="1951" t="s">
        <v>4984</v>
      </c>
      <c r="F409" s="1949" t="s">
        <v>4834</v>
      </c>
      <c r="G409" s="1952">
        <v>62</v>
      </c>
      <c r="H409" s="1951" t="s">
        <v>956</v>
      </c>
      <c r="I409" s="1952" t="s">
        <v>4986</v>
      </c>
      <c r="J409" s="1949" t="s">
        <v>961</v>
      </c>
      <c r="K409" s="1949" t="s">
        <v>4836</v>
      </c>
      <c r="L409" s="1951" t="s">
        <v>4987</v>
      </c>
      <c r="M409" s="1953">
        <v>44900</v>
      </c>
    </row>
    <row r="410" spans="1:13" s="1382" customFormat="1" ht="90">
      <c r="A410" s="1949">
        <f t="shared" si="0"/>
        <v>403</v>
      </c>
      <c r="B410" s="1950" t="s">
        <v>4958</v>
      </c>
      <c r="C410" s="1950" t="s">
        <v>2254</v>
      </c>
      <c r="D410" s="1951" t="s">
        <v>2256</v>
      </c>
      <c r="E410" s="1965" t="s">
        <v>4988</v>
      </c>
      <c r="F410" s="1949" t="s">
        <v>4834</v>
      </c>
      <c r="G410" s="1952">
        <v>62</v>
      </c>
      <c r="H410" s="1951" t="s">
        <v>956</v>
      </c>
      <c r="I410" s="1952" t="s">
        <v>4986</v>
      </c>
      <c r="J410" s="1949" t="s">
        <v>4836</v>
      </c>
      <c r="K410" s="1949" t="s">
        <v>961</v>
      </c>
      <c r="L410" s="1951" t="s">
        <v>4989</v>
      </c>
      <c r="M410" s="1953">
        <v>44900</v>
      </c>
    </row>
    <row r="411" spans="1:13" s="1382" customFormat="1" ht="90">
      <c r="A411" s="1963">
        <f t="shared" si="0"/>
        <v>404</v>
      </c>
      <c r="B411" s="1964" t="s">
        <v>989</v>
      </c>
      <c r="C411" s="1950" t="s">
        <v>2591</v>
      </c>
      <c r="D411" s="1951" t="s">
        <v>2593</v>
      </c>
      <c r="E411" s="1965" t="s">
        <v>4988</v>
      </c>
      <c r="F411" s="1949" t="s">
        <v>4834</v>
      </c>
      <c r="G411" s="1952">
        <v>62</v>
      </c>
      <c r="H411" s="1951" t="s">
        <v>956</v>
      </c>
      <c r="I411" s="1952" t="s">
        <v>4986</v>
      </c>
      <c r="J411" s="1949" t="s">
        <v>4836</v>
      </c>
      <c r="K411" s="1949" t="s">
        <v>961</v>
      </c>
      <c r="L411" s="1951" t="s">
        <v>4990</v>
      </c>
      <c r="M411" s="1953">
        <v>44914</v>
      </c>
    </row>
    <row r="412" spans="1:13" s="1382" customFormat="1" ht="90">
      <c r="A412" s="1963">
        <f t="shared" si="0"/>
        <v>405</v>
      </c>
      <c r="B412" s="1964" t="s">
        <v>4959</v>
      </c>
      <c r="C412" s="1964" t="s">
        <v>2826</v>
      </c>
      <c r="D412" s="1965" t="s">
        <v>2828</v>
      </c>
      <c r="E412" s="1965" t="s">
        <v>4988</v>
      </c>
      <c r="F412" s="1963" t="s">
        <v>4834</v>
      </c>
      <c r="G412" s="1966">
        <v>62</v>
      </c>
      <c r="H412" s="1965" t="s">
        <v>956</v>
      </c>
      <c r="I412" s="1966" t="s">
        <v>4986</v>
      </c>
      <c r="J412" s="1963" t="s">
        <v>4836</v>
      </c>
      <c r="K412" s="1963" t="s">
        <v>961</v>
      </c>
      <c r="L412" s="1965" t="s">
        <v>4991</v>
      </c>
      <c r="M412" s="1967">
        <v>44914</v>
      </c>
    </row>
    <row r="413" spans="1:13" s="1382" customFormat="1" ht="90">
      <c r="A413" s="1963">
        <f t="shared" si="0"/>
        <v>406</v>
      </c>
      <c r="B413" s="1964" t="s">
        <v>996</v>
      </c>
      <c r="C413" s="1964" t="s">
        <v>3031</v>
      </c>
      <c r="D413" s="1965" t="s">
        <v>3034</v>
      </c>
      <c r="E413" s="1965" t="s">
        <v>4988</v>
      </c>
      <c r="F413" s="1963" t="s">
        <v>4834</v>
      </c>
      <c r="G413" s="1966">
        <v>62</v>
      </c>
      <c r="H413" s="1965" t="s">
        <v>956</v>
      </c>
      <c r="I413" s="1966" t="s">
        <v>4986</v>
      </c>
      <c r="J413" s="1963" t="s">
        <v>4836</v>
      </c>
      <c r="K413" s="1963" t="s">
        <v>961</v>
      </c>
      <c r="L413" s="1965" t="s">
        <v>4992</v>
      </c>
      <c r="M413" s="1967">
        <v>44914</v>
      </c>
    </row>
    <row r="414" spans="1:13" s="1382" customFormat="1" ht="90">
      <c r="A414" s="1963">
        <f t="shared" si="0"/>
        <v>407</v>
      </c>
      <c r="B414" s="1964" t="s">
        <v>996</v>
      </c>
      <c r="C414" s="1964" t="s">
        <v>3200</v>
      </c>
      <c r="D414" s="1965" t="s">
        <v>3202</v>
      </c>
      <c r="E414" s="1965" t="s">
        <v>4988</v>
      </c>
      <c r="F414" s="1963" t="s">
        <v>4834</v>
      </c>
      <c r="G414" s="1966">
        <v>62</v>
      </c>
      <c r="H414" s="1965" t="s">
        <v>956</v>
      </c>
      <c r="I414" s="1966" t="s">
        <v>4986</v>
      </c>
      <c r="J414" s="1963" t="s">
        <v>4836</v>
      </c>
      <c r="K414" s="1963" t="s">
        <v>961</v>
      </c>
      <c r="L414" s="1951" t="s">
        <v>4993</v>
      </c>
      <c r="M414" s="1967">
        <v>44914</v>
      </c>
    </row>
    <row r="415" spans="1:13" s="1382" customFormat="1" ht="90">
      <c r="A415" s="1963">
        <f t="shared" si="0"/>
        <v>408</v>
      </c>
      <c r="B415" s="1964" t="s">
        <v>1036</v>
      </c>
      <c r="C415" s="1964" t="s">
        <v>3311</v>
      </c>
      <c r="D415" s="1965" t="s">
        <v>3313</v>
      </c>
      <c r="E415" s="1965" t="s">
        <v>4988</v>
      </c>
      <c r="F415" s="1963" t="s">
        <v>4834</v>
      </c>
      <c r="G415" s="1966">
        <v>62</v>
      </c>
      <c r="H415" s="1965" t="s">
        <v>956</v>
      </c>
      <c r="I415" s="1966" t="s">
        <v>4986</v>
      </c>
      <c r="J415" s="1963" t="s">
        <v>4836</v>
      </c>
      <c r="K415" s="1963" t="s">
        <v>961</v>
      </c>
      <c r="L415" s="1965" t="s">
        <v>4994</v>
      </c>
      <c r="M415" s="1967">
        <v>44914</v>
      </c>
    </row>
    <row r="416" spans="1:13" s="1382" customFormat="1" ht="90">
      <c r="A416" s="1963">
        <f t="shared" si="0"/>
        <v>409</v>
      </c>
      <c r="B416" s="1964" t="s">
        <v>993</v>
      </c>
      <c r="C416" s="1964" t="s">
        <v>3469</v>
      </c>
      <c r="D416" s="1965" t="s">
        <v>3471</v>
      </c>
      <c r="E416" s="1965" t="s">
        <v>4988</v>
      </c>
      <c r="F416" s="1963" t="s">
        <v>4834</v>
      </c>
      <c r="G416" s="1966">
        <v>62</v>
      </c>
      <c r="H416" s="1965" t="s">
        <v>956</v>
      </c>
      <c r="I416" s="1966" t="s">
        <v>4986</v>
      </c>
      <c r="J416" s="1963" t="s">
        <v>4836</v>
      </c>
      <c r="K416" s="1963" t="s">
        <v>961</v>
      </c>
      <c r="L416" s="1965" t="s">
        <v>4995</v>
      </c>
      <c r="M416" s="1967">
        <v>44914</v>
      </c>
    </row>
    <row r="417" spans="1:13" s="1382" customFormat="1" ht="90">
      <c r="A417" s="1963">
        <f t="shared" si="0"/>
        <v>410</v>
      </c>
      <c r="B417" s="1964" t="s">
        <v>1003</v>
      </c>
      <c r="C417" s="1964" t="s">
        <v>3730</v>
      </c>
      <c r="D417" s="1965" t="s">
        <v>3732</v>
      </c>
      <c r="E417" s="1965" t="s">
        <v>4988</v>
      </c>
      <c r="F417" s="1963" t="s">
        <v>4834</v>
      </c>
      <c r="G417" s="1966">
        <v>62</v>
      </c>
      <c r="H417" s="1965" t="s">
        <v>956</v>
      </c>
      <c r="I417" s="1966" t="s">
        <v>4986</v>
      </c>
      <c r="J417" s="1963" t="s">
        <v>4836</v>
      </c>
      <c r="K417" s="1963" t="s">
        <v>961</v>
      </c>
      <c r="L417" s="1965" t="s">
        <v>4996</v>
      </c>
      <c r="M417" s="1967">
        <v>44914</v>
      </c>
    </row>
    <row r="418" spans="1:13" s="1382" customFormat="1" ht="90">
      <c r="A418" s="1963">
        <f t="shared" si="0"/>
        <v>411</v>
      </c>
      <c r="B418" s="1964" t="s">
        <v>1008</v>
      </c>
      <c r="C418" s="1964" t="s">
        <v>3952</v>
      </c>
      <c r="D418" s="1965" t="s">
        <v>3954</v>
      </c>
      <c r="E418" s="1965" t="s">
        <v>4988</v>
      </c>
      <c r="F418" s="1963" t="s">
        <v>4834</v>
      </c>
      <c r="G418" s="1966">
        <v>62</v>
      </c>
      <c r="H418" s="1965" t="s">
        <v>956</v>
      </c>
      <c r="I418" s="1966" t="s">
        <v>4986</v>
      </c>
      <c r="J418" s="1963" t="s">
        <v>4836</v>
      </c>
      <c r="K418" s="1963" t="s">
        <v>961</v>
      </c>
      <c r="L418" s="1965" t="s">
        <v>4997</v>
      </c>
      <c r="M418" s="1967">
        <v>44914</v>
      </c>
    </row>
    <row r="419" spans="1:13" s="1382" customFormat="1" ht="90">
      <c r="A419" s="1963">
        <f t="shared" si="0"/>
        <v>412</v>
      </c>
      <c r="B419" s="1964" t="s">
        <v>1008</v>
      </c>
      <c r="C419" s="1964" t="s">
        <v>3981</v>
      </c>
      <c r="D419" s="1965" t="s">
        <v>3983</v>
      </c>
      <c r="E419" s="1965" t="s">
        <v>4988</v>
      </c>
      <c r="F419" s="1963" t="s">
        <v>4834</v>
      </c>
      <c r="G419" s="1966">
        <v>62</v>
      </c>
      <c r="H419" s="1965" t="s">
        <v>956</v>
      </c>
      <c r="I419" s="1966" t="s">
        <v>4986</v>
      </c>
      <c r="J419" s="1963" t="s">
        <v>4836</v>
      </c>
      <c r="K419" s="1963" t="s">
        <v>961</v>
      </c>
      <c r="L419" s="1965" t="s">
        <v>4998</v>
      </c>
      <c r="M419" s="1967">
        <v>44914</v>
      </c>
    </row>
    <row r="420" spans="1:13" s="1382" customFormat="1" ht="90">
      <c r="A420" s="1963">
        <f t="shared" si="0"/>
        <v>413</v>
      </c>
      <c r="B420" s="1964" t="s">
        <v>1008</v>
      </c>
      <c r="C420" s="1964" t="s">
        <v>4059</v>
      </c>
      <c r="D420" s="1965" t="s">
        <v>4061</v>
      </c>
      <c r="E420" s="1965" t="s">
        <v>4988</v>
      </c>
      <c r="F420" s="1963" t="s">
        <v>4834</v>
      </c>
      <c r="G420" s="1966">
        <v>62</v>
      </c>
      <c r="H420" s="1965" t="s">
        <v>956</v>
      </c>
      <c r="I420" s="1966" t="s">
        <v>4986</v>
      </c>
      <c r="J420" s="1963" t="s">
        <v>4836</v>
      </c>
      <c r="K420" s="1963" t="s">
        <v>961</v>
      </c>
      <c r="L420" s="1965" t="s">
        <v>4999</v>
      </c>
      <c r="M420" s="1967">
        <v>44914</v>
      </c>
    </row>
    <row r="421" spans="1:13" s="1382" customFormat="1" ht="90">
      <c r="A421" s="1963">
        <f t="shared" si="0"/>
        <v>414</v>
      </c>
      <c r="B421" s="1964" t="s">
        <v>1008</v>
      </c>
      <c r="C421" s="1964" t="s">
        <v>3986</v>
      </c>
      <c r="D421" s="1965" t="s">
        <v>3988</v>
      </c>
      <c r="E421" s="1965" t="s">
        <v>4988</v>
      </c>
      <c r="F421" s="1963" t="s">
        <v>4834</v>
      </c>
      <c r="G421" s="1966">
        <v>62</v>
      </c>
      <c r="H421" s="1965" t="s">
        <v>956</v>
      </c>
      <c r="I421" s="1966" t="s">
        <v>4986</v>
      </c>
      <c r="J421" s="1963" t="s">
        <v>4836</v>
      </c>
      <c r="K421" s="1963" t="s">
        <v>961</v>
      </c>
      <c r="L421" s="1965" t="s">
        <v>4998</v>
      </c>
      <c r="M421" s="1967">
        <v>44914</v>
      </c>
    </row>
    <row r="422" spans="1:13" s="1382" customFormat="1" ht="90">
      <c r="A422" s="1963">
        <f t="shared" si="0"/>
        <v>415</v>
      </c>
      <c r="B422" s="1964" t="s">
        <v>981</v>
      </c>
      <c r="C422" s="1964" t="s">
        <v>5000</v>
      </c>
      <c r="D422" s="1965" t="s">
        <v>4294</v>
      </c>
      <c r="E422" s="1965" t="s">
        <v>4988</v>
      </c>
      <c r="F422" s="1963" t="s">
        <v>4834</v>
      </c>
      <c r="G422" s="1966">
        <v>62</v>
      </c>
      <c r="H422" s="1965" t="s">
        <v>956</v>
      </c>
      <c r="I422" s="1966" t="s">
        <v>4986</v>
      </c>
      <c r="J422" s="1963" t="s">
        <v>4836</v>
      </c>
      <c r="K422" s="1963" t="s">
        <v>961</v>
      </c>
      <c r="L422" s="1965" t="s">
        <v>5001</v>
      </c>
      <c r="M422" s="1967">
        <v>44914</v>
      </c>
    </row>
    <row r="423" spans="1:13" s="1382" customFormat="1" ht="90">
      <c r="A423" s="1963">
        <f t="shared" si="0"/>
        <v>416</v>
      </c>
      <c r="B423" s="1964" t="s">
        <v>1012</v>
      </c>
      <c r="C423" s="1964" t="s">
        <v>4393</v>
      </c>
      <c r="D423" s="1965" t="s">
        <v>4395</v>
      </c>
      <c r="E423" s="1965" t="s">
        <v>4988</v>
      </c>
      <c r="F423" s="1963" t="s">
        <v>4834</v>
      </c>
      <c r="G423" s="1966">
        <v>62</v>
      </c>
      <c r="H423" s="1965" t="s">
        <v>956</v>
      </c>
      <c r="I423" s="1966" t="s">
        <v>4986</v>
      </c>
      <c r="J423" s="1963" t="s">
        <v>4836</v>
      </c>
      <c r="K423" s="1963" t="s">
        <v>961</v>
      </c>
      <c r="L423" s="1965" t="s">
        <v>5002</v>
      </c>
      <c r="M423" s="1967">
        <v>44914</v>
      </c>
    </row>
    <row r="424" spans="1:13" s="1382" customFormat="1" ht="90">
      <c r="A424" s="1963">
        <f t="shared" si="0"/>
        <v>417</v>
      </c>
      <c r="B424" s="1964" t="s">
        <v>1012</v>
      </c>
      <c r="C424" s="1964" t="s">
        <v>4413</v>
      </c>
      <c r="D424" s="1965" t="s">
        <v>4415</v>
      </c>
      <c r="E424" s="1965" t="s">
        <v>4988</v>
      </c>
      <c r="F424" s="1963" t="s">
        <v>4834</v>
      </c>
      <c r="G424" s="1966">
        <v>62</v>
      </c>
      <c r="H424" s="1965" t="s">
        <v>956</v>
      </c>
      <c r="I424" s="1966" t="s">
        <v>4986</v>
      </c>
      <c r="J424" s="1963" t="s">
        <v>4836</v>
      </c>
      <c r="K424" s="1963" t="s">
        <v>961</v>
      </c>
      <c r="L424" s="1993" t="s">
        <v>5002</v>
      </c>
      <c r="M424" s="1967">
        <v>44914</v>
      </c>
    </row>
    <row r="425" spans="1:13" s="1382" customFormat="1" ht="30">
      <c r="A425" s="1963">
        <f t="shared" si="0"/>
        <v>418</v>
      </c>
      <c r="B425" s="1964" t="s">
        <v>993</v>
      </c>
      <c r="C425" s="1964" t="s">
        <v>3456</v>
      </c>
      <c r="D425" s="1965" t="s">
        <v>3458</v>
      </c>
      <c r="E425" s="1965" t="s">
        <v>5003</v>
      </c>
      <c r="F425" s="1963" t="s">
        <v>4834</v>
      </c>
      <c r="G425" s="1966">
        <v>41</v>
      </c>
      <c r="H425" s="1965" t="s">
        <v>1735</v>
      </c>
      <c r="I425" s="1963" t="s">
        <v>991</v>
      </c>
      <c r="J425" s="1994">
        <v>96</v>
      </c>
      <c r="K425" s="1994">
        <v>97.7</v>
      </c>
      <c r="L425" s="1995" t="s">
        <v>5004</v>
      </c>
      <c r="M425" s="1967">
        <v>44914</v>
      </c>
    </row>
    <row r="426" spans="1:13" s="1382" customFormat="1" ht="57">
      <c r="A426" s="1963">
        <f>A425+1</f>
        <v>419</v>
      </c>
      <c r="B426" s="1964" t="s">
        <v>1036</v>
      </c>
      <c r="C426" s="1964" t="s">
        <v>3311</v>
      </c>
      <c r="D426" s="1965" t="s">
        <v>3313</v>
      </c>
      <c r="E426" s="1965" t="s">
        <v>5003</v>
      </c>
      <c r="F426" s="1963" t="s">
        <v>4834</v>
      </c>
      <c r="G426" s="1966">
        <v>41</v>
      </c>
      <c r="H426" s="1965" t="s">
        <v>1735</v>
      </c>
      <c r="I426" s="1963" t="s">
        <v>987</v>
      </c>
      <c r="J426" s="1996">
        <v>100</v>
      </c>
      <c r="K426" s="1996">
        <v>55.1</v>
      </c>
      <c r="L426" s="2009" t="s">
        <v>5005</v>
      </c>
      <c r="M426" s="1967">
        <v>44914</v>
      </c>
    </row>
    <row r="427" spans="1:13" s="1382" customFormat="1" ht="30">
      <c r="A427" s="1963">
        <f t="shared" ref="A427:A489" si="1">A426+1</f>
        <v>420</v>
      </c>
      <c r="B427" s="1964" t="s">
        <v>999</v>
      </c>
      <c r="C427" s="1964" t="s">
        <v>3630</v>
      </c>
      <c r="D427" s="1965" t="s">
        <v>3632</v>
      </c>
      <c r="E427" s="1965" t="s">
        <v>5003</v>
      </c>
      <c r="F427" s="1963" t="s">
        <v>4834</v>
      </c>
      <c r="G427" s="1966">
        <v>41</v>
      </c>
      <c r="H427" s="1965" t="s">
        <v>1735</v>
      </c>
      <c r="I427" s="1963" t="s">
        <v>979</v>
      </c>
      <c r="J427" s="2001">
        <v>83209</v>
      </c>
      <c r="K427" s="2001">
        <v>84209</v>
      </c>
      <c r="L427" s="1995" t="s">
        <v>5004</v>
      </c>
      <c r="M427" s="1967">
        <v>44915</v>
      </c>
    </row>
    <row r="428" spans="1:13" s="1382" customFormat="1" ht="30">
      <c r="A428" s="1963">
        <f t="shared" si="1"/>
        <v>421</v>
      </c>
      <c r="B428" s="1964" t="s">
        <v>999</v>
      </c>
      <c r="C428" s="1964" t="s">
        <v>3630</v>
      </c>
      <c r="D428" s="1965" t="s">
        <v>3632</v>
      </c>
      <c r="E428" s="1965" t="s">
        <v>5003</v>
      </c>
      <c r="F428" s="1963" t="s">
        <v>4834</v>
      </c>
      <c r="G428" s="1966">
        <v>41</v>
      </c>
      <c r="H428" s="1965" t="s">
        <v>1735</v>
      </c>
      <c r="I428" s="1963" t="s">
        <v>958</v>
      </c>
      <c r="J428" s="2001">
        <v>93209</v>
      </c>
      <c r="K428" s="2001">
        <v>96209</v>
      </c>
      <c r="L428" s="1995" t="s">
        <v>5004</v>
      </c>
      <c r="M428" s="1967">
        <v>44915</v>
      </c>
    </row>
    <row r="429" spans="1:13" s="1382" customFormat="1" ht="30">
      <c r="A429" s="1963">
        <f t="shared" si="1"/>
        <v>422</v>
      </c>
      <c r="B429" s="1964" t="s">
        <v>999</v>
      </c>
      <c r="C429" s="1964" t="s">
        <v>3630</v>
      </c>
      <c r="D429" s="1965" t="s">
        <v>3632</v>
      </c>
      <c r="E429" s="1965" t="s">
        <v>5003</v>
      </c>
      <c r="F429" s="1963" t="s">
        <v>4834</v>
      </c>
      <c r="G429" s="1966">
        <v>41</v>
      </c>
      <c r="H429" s="1965" t="s">
        <v>1735</v>
      </c>
      <c r="I429" s="1963" t="s">
        <v>987</v>
      </c>
      <c r="J429" s="2001">
        <v>103209</v>
      </c>
      <c r="K429" s="2001">
        <v>109209</v>
      </c>
      <c r="L429" s="1995" t="s">
        <v>5004</v>
      </c>
      <c r="M429" s="1967">
        <v>44915</v>
      </c>
    </row>
    <row r="430" spans="1:13" s="1382" customFormat="1" ht="30">
      <c r="A430" s="1963">
        <f t="shared" si="1"/>
        <v>423</v>
      </c>
      <c r="B430" s="1964" t="s">
        <v>999</v>
      </c>
      <c r="C430" s="1964" t="s">
        <v>3630</v>
      </c>
      <c r="D430" s="1965" t="s">
        <v>3632</v>
      </c>
      <c r="E430" s="1965" t="s">
        <v>5003</v>
      </c>
      <c r="F430" s="1963" t="s">
        <v>4834</v>
      </c>
      <c r="G430" s="1966">
        <v>41</v>
      </c>
      <c r="H430" s="1965" t="s">
        <v>1735</v>
      </c>
      <c r="I430" s="1963" t="s">
        <v>991</v>
      </c>
      <c r="J430" s="2001">
        <v>113209</v>
      </c>
      <c r="K430" s="2001">
        <v>123209</v>
      </c>
      <c r="L430" s="1995" t="s">
        <v>5004</v>
      </c>
      <c r="M430" s="1967">
        <v>44915</v>
      </c>
    </row>
    <row r="431" spans="1:13" s="1382" customFormat="1" ht="30">
      <c r="A431" s="1963">
        <f t="shared" si="1"/>
        <v>424</v>
      </c>
      <c r="B431" s="1964" t="s">
        <v>999</v>
      </c>
      <c r="C431" s="1964" t="s">
        <v>3630</v>
      </c>
      <c r="D431" s="1965" t="s">
        <v>3632</v>
      </c>
      <c r="E431" s="1965" t="s">
        <v>5003</v>
      </c>
      <c r="F431" s="1963" t="s">
        <v>4834</v>
      </c>
      <c r="G431" s="1966">
        <v>72</v>
      </c>
      <c r="H431" s="1965" t="s">
        <v>1738</v>
      </c>
      <c r="I431" s="1963" t="s">
        <v>979</v>
      </c>
      <c r="J431" s="2001">
        <v>79028</v>
      </c>
      <c r="K431" s="2001">
        <v>79828</v>
      </c>
      <c r="L431" s="1995" t="s">
        <v>5004</v>
      </c>
      <c r="M431" s="1967">
        <v>44915</v>
      </c>
    </row>
    <row r="432" spans="1:13" s="1382" customFormat="1" ht="30">
      <c r="A432" s="1963">
        <f t="shared" si="1"/>
        <v>425</v>
      </c>
      <c r="B432" s="1964" t="s">
        <v>999</v>
      </c>
      <c r="C432" s="1964" t="s">
        <v>3630</v>
      </c>
      <c r="D432" s="1965" t="s">
        <v>3632</v>
      </c>
      <c r="E432" s="1965" t="s">
        <v>5003</v>
      </c>
      <c r="F432" s="1963" t="s">
        <v>4834</v>
      </c>
      <c r="G432" s="1966">
        <v>72</v>
      </c>
      <c r="H432" s="1965" t="s">
        <v>1738</v>
      </c>
      <c r="I432" s="1963" t="s">
        <v>958</v>
      </c>
      <c r="J432" s="2001">
        <v>89028</v>
      </c>
      <c r="K432" s="2001">
        <v>91428</v>
      </c>
      <c r="L432" s="1995" t="s">
        <v>5004</v>
      </c>
      <c r="M432" s="1967">
        <v>44915</v>
      </c>
    </row>
    <row r="433" spans="1:13" s="1382" customFormat="1" ht="30">
      <c r="A433" s="1963">
        <f t="shared" si="1"/>
        <v>426</v>
      </c>
      <c r="B433" s="1964" t="s">
        <v>999</v>
      </c>
      <c r="C433" s="1964" t="s">
        <v>3630</v>
      </c>
      <c r="D433" s="1965" t="s">
        <v>3632</v>
      </c>
      <c r="E433" s="1965" t="s">
        <v>5003</v>
      </c>
      <c r="F433" s="1963" t="s">
        <v>4834</v>
      </c>
      <c r="G433" s="1966">
        <v>72</v>
      </c>
      <c r="H433" s="1965" t="s">
        <v>1738</v>
      </c>
      <c r="I433" s="1963" t="s">
        <v>987</v>
      </c>
      <c r="J433" s="2001">
        <v>99028</v>
      </c>
      <c r="K433" s="2001">
        <v>103828</v>
      </c>
      <c r="L433" s="1995" t="s">
        <v>5004</v>
      </c>
      <c r="M433" s="1967">
        <v>44915</v>
      </c>
    </row>
    <row r="434" spans="1:13" s="1382" customFormat="1" ht="30">
      <c r="A434" s="1963">
        <f t="shared" si="1"/>
        <v>427</v>
      </c>
      <c r="B434" s="1964" t="s">
        <v>999</v>
      </c>
      <c r="C434" s="1964" t="s">
        <v>3630</v>
      </c>
      <c r="D434" s="1965" t="s">
        <v>3632</v>
      </c>
      <c r="E434" s="1965" t="s">
        <v>5003</v>
      </c>
      <c r="F434" s="1963" t="s">
        <v>4834</v>
      </c>
      <c r="G434" s="1966">
        <v>72</v>
      </c>
      <c r="H434" s="1965" t="s">
        <v>1738</v>
      </c>
      <c r="I434" s="1963" t="s">
        <v>991</v>
      </c>
      <c r="J434" s="2001">
        <v>109028</v>
      </c>
      <c r="K434" s="2001">
        <v>117028</v>
      </c>
      <c r="L434" s="1995" t="s">
        <v>5004</v>
      </c>
      <c r="M434" s="1967">
        <v>44915</v>
      </c>
    </row>
    <row r="435" spans="1:13" s="1382" customFormat="1" ht="30">
      <c r="A435" s="1963">
        <f t="shared" si="1"/>
        <v>428</v>
      </c>
      <c r="B435" s="1964" t="s">
        <v>999</v>
      </c>
      <c r="C435" s="1964" t="s">
        <v>3630</v>
      </c>
      <c r="D435" s="1965" t="s">
        <v>3632</v>
      </c>
      <c r="E435" s="1965" t="s">
        <v>5003</v>
      </c>
      <c r="F435" s="1963" t="s">
        <v>4834</v>
      </c>
      <c r="G435" s="1966">
        <v>87</v>
      </c>
      <c r="H435" s="1965" t="s">
        <v>1741</v>
      </c>
      <c r="I435" s="1963" t="s">
        <v>979</v>
      </c>
      <c r="J435" s="2001">
        <v>92209</v>
      </c>
      <c r="K435" s="2001">
        <v>93709</v>
      </c>
      <c r="L435" s="1995" t="s">
        <v>5004</v>
      </c>
      <c r="M435" s="1967">
        <v>44915</v>
      </c>
    </row>
    <row r="436" spans="1:13" s="1382" customFormat="1" ht="30">
      <c r="A436" s="1963">
        <f t="shared" si="1"/>
        <v>429</v>
      </c>
      <c r="B436" s="1964" t="s">
        <v>999</v>
      </c>
      <c r="C436" s="1964" t="s">
        <v>3630</v>
      </c>
      <c r="D436" s="1965" t="s">
        <v>3632</v>
      </c>
      <c r="E436" s="1965" t="s">
        <v>5003</v>
      </c>
      <c r="F436" s="1963" t="s">
        <v>4834</v>
      </c>
      <c r="G436" s="1966">
        <v>87</v>
      </c>
      <c r="H436" s="1965" t="s">
        <v>1741</v>
      </c>
      <c r="I436" s="1963" t="s">
        <v>958</v>
      </c>
      <c r="J436" s="2001">
        <v>102209</v>
      </c>
      <c r="K436" s="2001">
        <v>106709</v>
      </c>
      <c r="L436" s="1995" t="s">
        <v>5004</v>
      </c>
      <c r="M436" s="1967">
        <v>44915</v>
      </c>
    </row>
    <row r="437" spans="1:13" s="1382" customFormat="1" ht="30">
      <c r="A437" s="1963">
        <f t="shared" si="1"/>
        <v>430</v>
      </c>
      <c r="B437" s="1964" t="s">
        <v>999</v>
      </c>
      <c r="C437" s="1964" t="s">
        <v>3630</v>
      </c>
      <c r="D437" s="1965" t="s">
        <v>3632</v>
      </c>
      <c r="E437" s="1965" t="s">
        <v>5003</v>
      </c>
      <c r="F437" s="1963" t="s">
        <v>4834</v>
      </c>
      <c r="G437" s="1966">
        <v>87</v>
      </c>
      <c r="H437" s="1965" t="s">
        <v>1741</v>
      </c>
      <c r="I437" s="1963" t="s">
        <v>987</v>
      </c>
      <c r="J437" s="2001">
        <v>112209</v>
      </c>
      <c r="K437" s="2001">
        <v>121209</v>
      </c>
      <c r="L437" s="1995" t="s">
        <v>5004</v>
      </c>
      <c r="M437" s="1967">
        <v>44915</v>
      </c>
    </row>
    <row r="438" spans="1:13" s="1382" customFormat="1" ht="30">
      <c r="A438" s="1963">
        <f t="shared" si="1"/>
        <v>431</v>
      </c>
      <c r="B438" s="1964" t="s">
        <v>999</v>
      </c>
      <c r="C438" s="1964" t="s">
        <v>3630</v>
      </c>
      <c r="D438" s="1965" t="s">
        <v>3632</v>
      </c>
      <c r="E438" s="1965" t="s">
        <v>5003</v>
      </c>
      <c r="F438" s="1963" t="s">
        <v>4834</v>
      </c>
      <c r="G438" s="1966">
        <v>87</v>
      </c>
      <c r="H438" s="1965" t="s">
        <v>1741</v>
      </c>
      <c r="I438" s="1963" t="s">
        <v>991</v>
      </c>
      <c r="J438" s="2001">
        <v>122209</v>
      </c>
      <c r="K438" s="2001">
        <v>137209</v>
      </c>
      <c r="L438" s="1995" t="s">
        <v>5004</v>
      </c>
      <c r="M438" s="1967">
        <v>44915</v>
      </c>
    </row>
    <row r="439" spans="1:13" s="1382" customFormat="1" ht="90">
      <c r="A439" s="1963">
        <f t="shared" si="1"/>
        <v>432</v>
      </c>
      <c r="B439" s="1964" t="s">
        <v>971</v>
      </c>
      <c r="C439" s="1964" t="s">
        <v>2080</v>
      </c>
      <c r="D439" s="1965" t="s">
        <v>2081</v>
      </c>
      <c r="E439" s="1965" t="s">
        <v>4988</v>
      </c>
      <c r="F439" s="1963" t="s">
        <v>4834</v>
      </c>
      <c r="G439" s="1966">
        <v>62</v>
      </c>
      <c r="H439" s="1965" t="s">
        <v>956</v>
      </c>
      <c r="I439" s="1966" t="s">
        <v>4986</v>
      </c>
      <c r="J439" s="1963" t="s">
        <v>4836</v>
      </c>
      <c r="K439" s="1963" t="s">
        <v>961</v>
      </c>
      <c r="L439" s="1965" t="s">
        <v>5006</v>
      </c>
      <c r="M439" s="1967">
        <v>44915</v>
      </c>
    </row>
    <row r="440" spans="1:13" s="1382" customFormat="1" ht="90">
      <c r="A440" s="1963">
        <f t="shared" si="1"/>
        <v>433</v>
      </c>
      <c r="B440" s="1964" t="s">
        <v>971</v>
      </c>
      <c r="C440" s="1964" t="s">
        <v>2000</v>
      </c>
      <c r="D440" s="1965" t="s">
        <v>2001</v>
      </c>
      <c r="E440" s="1965" t="s">
        <v>4988</v>
      </c>
      <c r="F440" s="1963" t="s">
        <v>4834</v>
      </c>
      <c r="G440" s="1966">
        <v>17</v>
      </c>
      <c r="H440" s="1965" t="s">
        <v>943</v>
      </c>
      <c r="I440" s="1963" t="s">
        <v>879</v>
      </c>
      <c r="J440" s="1963" t="s">
        <v>4716</v>
      </c>
      <c r="K440" s="1963" t="s">
        <v>964</v>
      </c>
      <c r="L440" s="1965" t="s">
        <v>5007</v>
      </c>
      <c r="M440" s="1967">
        <v>44931</v>
      </c>
    </row>
    <row r="441" spans="1:13" s="1382" customFormat="1" ht="30">
      <c r="A441" s="1963">
        <f t="shared" si="1"/>
        <v>434</v>
      </c>
      <c r="B441" s="1964" t="s">
        <v>971</v>
      </c>
      <c r="C441" s="1964" t="s">
        <v>4658</v>
      </c>
      <c r="D441" s="1965" t="s">
        <v>4659</v>
      </c>
      <c r="E441" s="1965" t="s">
        <v>4833</v>
      </c>
      <c r="F441" s="1963" t="s">
        <v>4834</v>
      </c>
      <c r="G441" s="1966">
        <v>97</v>
      </c>
      <c r="H441" s="1965" t="s">
        <v>1788</v>
      </c>
      <c r="I441" s="1963"/>
      <c r="J441" s="1963">
        <v>4.7699999999999999E-2</v>
      </c>
      <c r="K441" s="1963">
        <v>-4.7699999999999999E-2</v>
      </c>
      <c r="L441" s="1965" t="s">
        <v>5008</v>
      </c>
      <c r="M441" s="1967">
        <v>44937</v>
      </c>
    </row>
    <row r="442" spans="1:13" s="1382" customFormat="1" ht="30">
      <c r="A442" s="1963">
        <f t="shared" si="1"/>
        <v>435</v>
      </c>
      <c r="B442" s="1964" t="s">
        <v>1015</v>
      </c>
      <c r="C442" s="1964" t="s">
        <v>4504</v>
      </c>
      <c r="D442" s="1965" t="s">
        <v>4506</v>
      </c>
      <c r="E442" s="1965" t="s">
        <v>5009</v>
      </c>
      <c r="F442" s="1963" t="s">
        <v>4834</v>
      </c>
      <c r="G442" s="1966">
        <v>62</v>
      </c>
      <c r="H442" s="1965" t="s">
        <v>956</v>
      </c>
      <c r="I442" s="1963" t="s">
        <v>968</v>
      </c>
      <c r="J442" s="1963" t="s">
        <v>961</v>
      </c>
      <c r="K442" s="1963" t="s">
        <v>4836</v>
      </c>
      <c r="L442" s="1965" t="s">
        <v>5010</v>
      </c>
      <c r="M442" s="1967">
        <v>44960</v>
      </c>
    </row>
    <row r="443" spans="1:13" s="1382" customFormat="1" ht="30">
      <c r="A443" s="1963">
        <f t="shared" si="1"/>
        <v>436</v>
      </c>
      <c r="B443" s="1964" t="s">
        <v>1015</v>
      </c>
      <c r="C443" s="1964" t="s">
        <v>4504</v>
      </c>
      <c r="D443" s="1965" t="s">
        <v>4506</v>
      </c>
      <c r="E443" s="1965" t="s">
        <v>5009</v>
      </c>
      <c r="F443" s="1963" t="s">
        <v>4834</v>
      </c>
      <c r="G443" s="1966">
        <v>62</v>
      </c>
      <c r="H443" s="1965" t="s">
        <v>956</v>
      </c>
      <c r="I443" s="1963" t="s">
        <v>979</v>
      </c>
      <c r="J443" s="1963" t="s">
        <v>961</v>
      </c>
      <c r="K443" s="1963" t="s">
        <v>4836</v>
      </c>
      <c r="L443" s="1965" t="s">
        <v>5010</v>
      </c>
      <c r="M443" s="1967">
        <v>44960</v>
      </c>
    </row>
    <row r="444" spans="1:13" s="1382" customFormat="1" ht="30">
      <c r="A444" s="1963">
        <f t="shared" si="1"/>
        <v>437</v>
      </c>
      <c r="B444" s="1964" t="s">
        <v>1015</v>
      </c>
      <c r="C444" s="1964" t="s">
        <v>4504</v>
      </c>
      <c r="D444" s="1965" t="s">
        <v>4506</v>
      </c>
      <c r="E444" s="1965" t="s">
        <v>5009</v>
      </c>
      <c r="F444" s="1963" t="s">
        <v>4834</v>
      </c>
      <c r="G444" s="1966">
        <v>62</v>
      </c>
      <c r="H444" s="1965" t="s">
        <v>956</v>
      </c>
      <c r="I444" s="1963" t="s">
        <v>958</v>
      </c>
      <c r="J444" s="1963" t="s">
        <v>961</v>
      </c>
      <c r="K444" s="1963" t="s">
        <v>4836</v>
      </c>
      <c r="L444" s="1965" t="s">
        <v>5010</v>
      </c>
      <c r="M444" s="1967">
        <v>44960</v>
      </c>
    </row>
    <row r="445" spans="1:13" s="1382" customFormat="1" ht="30">
      <c r="A445" s="1963">
        <f t="shared" si="1"/>
        <v>438</v>
      </c>
      <c r="B445" s="1964" t="s">
        <v>1015</v>
      </c>
      <c r="C445" s="1964" t="s">
        <v>4504</v>
      </c>
      <c r="D445" s="1965" t="s">
        <v>4506</v>
      </c>
      <c r="E445" s="1965" t="s">
        <v>5009</v>
      </c>
      <c r="F445" s="1963" t="s">
        <v>4834</v>
      </c>
      <c r="G445" s="1966">
        <v>62</v>
      </c>
      <c r="H445" s="1965" t="s">
        <v>956</v>
      </c>
      <c r="I445" s="1963" t="s">
        <v>987</v>
      </c>
      <c r="J445" s="1963" t="s">
        <v>961</v>
      </c>
      <c r="K445" s="1963" t="s">
        <v>4836</v>
      </c>
      <c r="L445" s="1965" t="s">
        <v>5010</v>
      </c>
      <c r="M445" s="1967">
        <v>44960</v>
      </c>
    </row>
    <row r="446" spans="1:13" s="1382" customFormat="1" ht="30">
      <c r="A446" s="1963">
        <f t="shared" si="1"/>
        <v>439</v>
      </c>
      <c r="B446" s="1964" t="s">
        <v>971</v>
      </c>
      <c r="C446" s="1964" t="s">
        <v>2085</v>
      </c>
      <c r="D446" s="1965" t="s">
        <v>2086</v>
      </c>
      <c r="E446" s="1965" t="s">
        <v>5009</v>
      </c>
      <c r="F446" s="1963" t="s">
        <v>4834</v>
      </c>
      <c r="G446" s="1966">
        <v>41</v>
      </c>
      <c r="H446" s="1965" t="s">
        <v>1735</v>
      </c>
      <c r="I446" s="1963" t="s">
        <v>991</v>
      </c>
      <c r="J446" s="2010">
        <v>1</v>
      </c>
      <c r="K446" s="1963">
        <v>100</v>
      </c>
      <c r="L446" s="1965" t="s">
        <v>5011</v>
      </c>
      <c r="M446" s="1967">
        <v>44973</v>
      </c>
    </row>
    <row r="447" spans="1:13" s="1382" customFormat="1" ht="30">
      <c r="A447" s="1963">
        <f t="shared" si="1"/>
        <v>440</v>
      </c>
      <c r="B447" s="1964" t="s">
        <v>1022</v>
      </c>
      <c r="C447" s="1964" t="s">
        <v>2188</v>
      </c>
      <c r="D447" s="1965" t="s">
        <v>2190</v>
      </c>
      <c r="E447" s="1965" t="s">
        <v>5009</v>
      </c>
      <c r="F447" s="1963" t="s">
        <v>4834</v>
      </c>
      <c r="G447" s="1966">
        <v>87</v>
      </c>
      <c r="H447" s="1965" t="s">
        <v>949</v>
      </c>
      <c r="I447" s="1966" t="s">
        <v>968</v>
      </c>
      <c r="J447" s="1963">
        <v>90</v>
      </c>
      <c r="K447" s="1963" t="s">
        <v>4836</v>
      </c>
      <c r="L447" s="1965" t="s">
        <v>5012</v>
      </c>
      <c r="M447" s="1967">
        <v>44974</v>
      </c>
    </row>
    <row r="448" spans="1:13" s="1382" customFormat="1" ht="30">
      <c r="A448" s="1963">
        <f t="shared" si="1"/>
        <v>441</v>
      </c>
      <c r="B448" s="1964" t="s">
        <v>1022</v>
      </c>
      <c r="C448" s="1964" t="s">
        <v>2188</v>
      </c>
      <c r="D448" s="1965" t="s">
        <v>2190</v>
      </c>
      <c r="E448" s="1965" t="s">
        <v>5009</v>
      </c>
      <c r="F448" s="1963" t="s">
        <v>4834</v>
      </c>
      <c r="G448" s="1966">
        <v>87</v>
      </c>
      <c r="H448" s="1965" t="s">
        <v>949</v>
      </c>
      <c r="I448" s="1966" t="s">
        <v>979</v>
      </c>
      <c r="J448" s="1963">
        <v>90</v>
      </c>
      <c r="K448" s="1963" t="s">
        <v>4836</v>
      </c>
      <c r="L448" s="1965" t="s">
        <v>5012</v>
      </c>
      <c r="M448" s="1967">
        <v>44974</v>
      </c>
    </row>
    <row r="449" spans="1:13" s="1382" customFormat="1" ht="30">
      <c r="A449" s="1963">
        <f t="shared" si="1"/>
        <v>442</v>
      </c>
      <c r="B449" s="1964" t="s">
        <v>1022</v>
      </c>
      <c r="C449" s="1964" t="s">
        <v>2188</v>
      </c>
      <c r="D449" s="1965" t="s">
        <v>2190</v>
      </c>
      <c r="E449" s="1965" t="s">
        <v>5009</v>
      </c>
      <c r="F449" s="1963" t="s">
        <v>4834</v>
      </c>
      <c r="G449" s="1966">
        <v>87</v>
      </c>
      <c r="H449" s="1965" t="s">
        <v>949</v>
      </c>
      <c r="I449" s="1966" t="s">
        <v>958</v>
      </c>
      <c r="J449" s="1963">
        <v>90</v>
      </c>
      <c r="K449" s="1963" t="s">
        <v>4836</v>
      </c>
      <c r="L449" s="1965" t="s">
        <v>5012</v>
      </c>
      <c r="M449" s="1967">
        <v>44974</v>
      </c>
    </row>
    <row r="450" spans="1:13" s="1382" customFormat="1" ht="30">
      <c r="A450" s="1963">
        <f t="shared" si="1"/>
        <v>443</v>
      </c>
      <c r="B450" s="1964" t="s">
        <v>1022</v>
      </c>
      <c r="C450" s="1964" t="s">
        <v>2188</v>
      </c>
      <c r="D450" s="1965" t="s">
        <v>2190</v>
      </c>
      <c r="E450" s="1965" t="s">
        <v>5009</v>
      </c>
      <c r="F450" s="1963" t="s">
        <v>4834</v>
      </c>
      <c r="G450" s="1966">
        <v>87</v>
      </c>
      <c r="H450" s="1965" t="s">
        <v>949</v>
      </c>
      <c r="I450" s="1966" t="s">
        <v>987</v>
      </c>
      <c r="J450" s="1963">
        <v>90</v>
      </c>
      <c r="K450" s="1963" t="s">
        <v>4836</v>
      </c>
      <c r="L450" s="1965" t="s">
        <v>5012</v>
      </c>
      <c r="M450" s="1967">
        <v>44974</v>
      </c>
    </row>
    <row r="451" spans="1:13" s="1382" customFormat="1" ht="15">
      <c r="A451" s="1963">
        <f t="shared" si="1"/>
        <v>444</v>
      </c>
      <c r="B451" s="1964" t="s">
        <v>1022</v>
      </c>
      <c r="C451" s="1964" t="s">
        <v>2188</v>
      </c>
      <c r="D451" s="1965" t="s">
        <v>2190</v>
      </c>
      <c r="E451" s="1965" t="s">
        <v>5009</v>
      </c>
      <c r="F451" s="1963" t="s">
        <v>4834</v>
      </c>
      <c r="G451" s="1966">
        <v>87</v>
      </c>
      <c r="H451" s="1965" t="s">
        <v>949</v>
      </c>
      <c r="I451" s="1966" t="s">
        <v>991</v>
      </c>
      <c r="J451" s="1963">
        <v>90</v>
      </c>
      <c r="K451" s="1963">
        <v>77</v>
      </c>
      <c r="L451" s="1965" t="s">
        <v>5013</v>
      </c>
      <c r="M451" s="1967">
        <v>44974</v>
      </c>
    </row>
    <row r="452" spans="1:13" s="1382" customFormat="1" ht="15">
      <c r="A452" s="1963">
        <f t="shared" si="1"/>
        <v>445</v>
      </c>
      <c r="B452" s="1964" t="s">
        <v>1008</v>
      </c>
      <c r="C452" s="1964" t="s">
        <v>3995</v>
      </c>
      <c r="D452" s="1965" t="s">
        <v>3997</v>
      </c>
      <c r="E452" s="1965" t="s">
        <v>1008</v>
      </c>
      <c r="F452" s="1963" t="s">
        <v>4834</v>
      </c>
      <c r="G452" s="1966">
        <v>87</v>
      </c>
      <c r="H452" s="1965" t="s">
        <v>949</v>
      </c>
      <c r="I452" s="1963" t="s">
        <v>968</v>
      </c>
      <c r="J452" s="1963">
        <v>4.5</v>
      </c>
      <c r="K452" s="1963">
        <v>9</v>
      </c>
      <c r="L452" s="1965" t="s">
        <v>5014</v>
      </c>
      <c r="M452" s="1967">
        <v>44995</v>
      </c>
    </row>
    <row r="453" spans="1:13" s="1382" customFormat="1" ht="15">
      <c r="A453" s="1963">
        <f t="shared" si="1"/>
        <v>446</v>
      </c>
      <c r="B453" s="1964" t="s">
        <v>1008</v>
      </c>
      <c r="C453" s="1964" t="s">
        <v>3995</v>
      </c>
      <c r="D453" s="1965" t="s">
        <v>3997</v>
      </c>
      <c r="E453" s="1965" t="s">
        <v>1008</v>
      </c>
      <c r="F453" s="1963" t="s">
        <v>4834</v>
      </c>
      <c r="G453" s="1966">
        <v>87</v>
      </c>
      <c r="H453" s="1965" t="s">
        <v>949</v>
      </c>
      <c r="I453" s="1963" t="s">
        <v>979</v>
      </c>
      <c r="J453" s="1963">
        <v>2</v>
      </c>
      <c r="K453" s="1963">
        <v>5.75</v>
      </c>
      <c r="L453" s="1965" t="s">
        <v>5014</v>
      </c>
      <c r="M453" s="1967">
        <v>44995</v>
      </c>
    </row>
    <row r="454" spans="1:13" s="1382" customFormat="1" ht="15">
      <c r="A454" s="1963">
        <f t="shared" si="1"/>
        <v>447</v>
      </c>
      <c r="B454" s="1964" t="s">
        <v>1008</v>
      </c>
      <c r="C454" s="1964" t="s">
        <v>3995</v>
      </c>
      <c r="D454" s="1965" t="s">
        <v>3997</v>
      </c>
      <c r="E454" s="1965" t="s">
        <v>1008</v>
      </c>
      <c r="F454" s="1963" t="s">
        <v>4834</v>
      </c>
      <c r="G454" s="1966">
        <v>87</v>
      </c>
      <c r="H454" s="1965" t="s">
        <v>949</v>
      </c>
      <c r="I454" s="1963" t="s">
        <v>958</v>
      </c>
      <c r="J454" s="1963">
        <v>2</v>
      </c>
      <c r="K454" s="1963">
        <v>4</v>
      </c>
      <c r="L454" s="1965" t="s">
        <v>5014</v>
      </c>
      <c r="M454" s="1967">
        <v>44995</v>
      </c>
    </row>
    <row r="455" spans="1:13" s="1382" customFormat="1" ht="15">
      <c r="A455" s="1963">
        <f t="shared" si="1"/>
        <v>448</v>
      </c>
      <c r="B455" s="1964" t="s">
        <v>1008</v>
      </c>
      <c r="C455" s="1964" t="s">
        <v>3995</v>
      </c>
      <c r="D455" s="1965" t="s">
        <v>3997</v>
      </c>
      <c r="E455" s="1965" t="s">
        <v>1008</v>
      </c>
      <c r="F455" s="1963" t="s">
        <v>4834</v>
      </c>
      <c r="G455" s="1966">
        <v>87</v>
      </c>
      <c r="H455" s="1965" t="s">
        <v>949</v>
      </c>
      <c r="I455" s="1963" t="s">
        <v>987</v>
      </c>
      <c r="J455" s="1963">
        <v>2</v>
      </c>
      <c r="K455" s="1963">
        <v>4</v>
      </c>
      <c r="L455" s="1965" t="s">
        <v>5014</v>
      </c>
      <c r="M455" s="1967">
        <v>44995</v>
      </c>
    </row>
    <row r="456" spans="1:13" s="1382" customFormat="1" ht="15">
      <c r="A456" s="1963">
        <f t="shared" si="1"/>
        <v>449</v>
      </c>
      <c r="B456" s="1964" t="s">
        <v>1008</v>
      </c>
      <c r="C456" s="1964" t="s">
        <v>3995</v>
      </c>
      <c r="D456" s="1965" t="s">
        <v>3997</v>
      </c>
      <c r="E456" s="1965" t="s">
        <v>1008</v>
      </c>
      <c r="F456" s="1963" t="s">
        <v>4834</v>
      </c>
      <c r="G456" s="1966">
        <v>87</v>
      </c>
      <c r="H456" s="1965" t="s">
        <v>949</v>
      </c>
      <c r="I456" s="1963" t="s">
        <v>991</v>
      </c>
      <c r="J456" s="1963">
        <v>4.5</v>
      </c>
      <c r="K456" s="1963">
        <v>9</v>
      </c>
      <c r="L456" s="1965" t="s">
        <v>5014</v>
      </c>
      <c r="M456" s="1967">
        <v>44995</v>
      </c>
    </row>
    <row r="457" spans="1:13" s="1382" customFormat="1" ht="15">
      <c r="A457" s="1963">
        <f t="shared" si="1"/>
        <v>450</v>
      </c>
      <c r="B457" s="1964" t="s">
        <v>1033</v>
      </c>
      <c r="C457" s="1964" t="s">
        <v>2955</v>
      </c>
      <c r="D457" s="1965" t="s">
        <v>2056</v>
      </c>
      <c r="E457" s="1965" t="s">
        <v>5015</v>
      </c>
      <c r="F457" s="1963" t="s">
        <v>4834</v>
      </c>
      <c r="G457" s="1966">
        <v>41</v>
      </c>
      <c r="H457" s="1965" t="s">
        <v>1735</v>
      </c>
      <c r="I457" s="1963" t="s">
        <v>979</v>
      </c>
      <c r="J457" s="1963">
        <v>43</v>
      </c>
      <c r="K457" s="1963">
        <v>37</v>
      </c>
      <c r="L457" s="1965" t="s">
        <v>5016</v>
      </c>
      <c r="M457" s="1967">
        <v>45065</v>
      </c>
    </row>
    <row r="458" spans="1:13" s="1382" customFormat="1" ht="15">
      <c r="A458" s="1963">
        <f t="shared" si="1"/>
        <v>451</v>
      </c>
      <c r="B458" s="1964" t="s">
        <v>1033</v>
      </c>
      <c r="C458" s="1964" t="s">
        <v>2955</v>
      </c>
      <c r="D458" s="1965" t="s">
        <v>2056</v>
      </c>
      <c r="E458" s="1965" t="s">
        <v>5015</v>
      </c>
      <c r="F458" s="1963" t="s">
        <v>4834</v>
      </c>
      <c r="G458" s="1966">
        <v>41</v>
      </c>
      <c r="H458" s="1965" t="s">
        <v>1735</v>
      </c>
      <c r="I458" s="1963" t="s">
        <v>958</v>
      </c>
      <c r="J458" s="1963">
        <v>43</v>
      </c>
      <c r="K458" s="1963">
        <v>38</v>
      </c>
      <c r="L458" s="1965" t="s">
        <v>5016</v>
      </c>
      <c r="M458" s="1967">
        <v>45065</v>
      </c>
    </row>
    <row r="459" spans="1:13" s="1382" customFormat="1" ht="15">
      <c r="A459" s="1963">
        <f t="shared" si="1"/>
        <v>452</v>
      </c>
      <c r="B459" s="1964" t="s">
        <v>1033</v>
      </c>
      <c r="C459" s="1964" t="s">
        <v>2955</v>
      </c>
      <c r="D459" s="1965" t="s">
        <v>2056</v>
      </c>
      <c r="E459" s="1965" t="s">
        <v>5015</v>
      </c>
      <c r="F459" s="1963" t="s">
        <v>4834</v>
      </c>
      <c r="G459" s="1966">
        <v>41</v>
      </c>
      <c r="H459" s="1965" t="s">
        <v>1735</v>
      </c>
      <c r="I459" s="1963" t="s">
        <v>987</v>
      </c>
      <c r="J459" s="1963">
        <v>44</v>
      </c>
      <c r="K459" s="1963">
        <v>39</v>
      </c>
      <c r="L459" s="1965" t="s">
        <v>5016</v>
      </c>
      <c r="M459" s="1967">
        <v>45065</v>
      </c>
    </row>
    <row r="460" spans="1:13" s="1382" customFormat="1" ht="15">
      <c r="A460" s="1963">
        <f t="shared" si="1"/>
        <v>453</v>
      </c>
      <c r="B460" s="1964" t="s">
        <v>1033</v>
      </c>
      <c r="C460" s="1964" t="s">
        <v>2955</v>
      </c>
      <c r="D460" s="1965" t="s">
        <v>2056</v>
      </c>
      <c r="E460" s="1965" t="s">
        <v>5015</v>
      </c>
      <c r="F460" s="1963" t="s">
        <v>4834</v>
      </c>
      <c r="G460" s="1966">
        <v>41</v>
      </c>
      <c r="H460" s="1965" t="s">
        <v>1735</v>
      </c>
      <c r="I460" s="1963" t="s">
        <v>991</v>
      </c>
      <c r="J460" s="1963">
        <v>60</v>
      </c>
      <c r="K460" s="1963">
        <v>65</v>
      </c>
      <c r="L460" s="1965" t="s">
        <v>5016</v>
      </c>
      <c r="M460" s="1967">
        <v>45065</v>
      </c>
    </row>
    <row r="461" spans="1:13" s="1382" customFormat="1" ht="15">
      <c r="A461" s="1963">
        <f t="shared" si="1"/>
        <v>454</v>
      </c>
      <c r="B461" s="1964" t="s">
        <v>1008</v>
      </c>
      <c r="C461" s="1964" t="s">
        <v>3908</v>
      </c>
      <c r="D461" s="1965" t="s">
        <v>3910</v>
      </c>
      <c r="E461" s="1965" t="s">
        <v>1008</v>
      </c>
      <c r="F461" s="1963" t="s">
        <v>4834</v>
      </c>
      <c r="G461" s="1966">
        <v>87</v>
      </c>
      <c r="H461" s="1965" t="s">
        <v>1741</v>
      </c>
      <c r="I461" s="1963" t="s">
        <v>968</v>
      </c>
      <c r="J461" s="2001">
        <v>0</v>
      </c>
      <c r="K461" s="2001"/>
      <c r="L461" s="1965" t="s">
        <v>5017</v>
      </c>
      <c r="M461" s="1967">
        <v>45065</v>
      </c>
    </row>
    <row r="462" spans="1:13" s="1382" customFormat="1" ht="15">
      <c r="A462" s="1963">
        <f t="shared" si="1"/>
        <v>455</v>
      </c>
      <c r="B462" s="1964" t="s">
        <v>1008</v>
      </c>
      <c r="C462" s="1964" t="s">
        <v>3908</v>
      </c>
      <c r="D462" s="1965" t="s">
        <v>3910</v>
      </c>
      <c r="E462" s="1965" t="s">
        <v>1008</v>
      </c>
      <c r="F462" s="1963" t="s">
        <v>4834</v>
      </c>
      <c r="G462" s="1966">
        <v>87</v>
      </c>
      <c r="H462" s="1965" t="s">
        <v>1741</v>
      </c>
      <c r="I462" s="1963" t="s">
        <v>979</v>
      </c>
      <c r="J462" s="2001">
        <v>3600</v>
      </c>
      <c r="K462" s="2033"/>
      <c r="L462" s="1965" t="s">
        <v>5017</v>
      </c>
      <c r="M462" s="1967">
        <v>45065</v>
      </c>
    </row>
    <row r="463" spans="1:13" s="1382" customFormat="1" ht="15">
      <c r="A463" s="1963">
        <f t="shared" si="1"/>
        <v>456</v>
      </c>
      <c r="B463" s="1964" t="s">
        <v>1008</v>
      </c>
      <c r="C463" s="1964" t="s">
        <v>3908</v>
      </c>
      <c r="D463" s="1965" t="s">
        <v>3910</v>
      </c>
      <c r="E463" s="1965" t="s">
        <v>1008</v>
      </c>
      <c r="F463" s="1963" t="s">
        <v>4834</v>
      </c>
      <c r="G463" s="1966">
        <v>87</v>
      </c>
      <c r="H463" s="1965" t="s">
        <v>1741</v>
      </c>
      <c r="I463" s="1963" t="s">
        <v>958</v>
      </c>
      <c r="J463" s="2001">
        <v>3500</v>
      </c>
      <c r="K463" s="2001"/>
      <c r="L463" s="1965" t="s">
        <v>5017</v>
      </c>
      <c r="M463" s="1967">
        <v>45065</v>
      </c>
    </row>
    <row r="464" spans="1:13" s="1382" customFormat="1" ht="15">
      <c r="A464" s="1963">
        <f t="shared" si="1"/>
        <v>457</v>
      </c>
      <c r="B464" s="1964" t="s">
        <v>1008</v>
      </c>
      <c r="C464" s="1964" t="s">
        <v>3908</v>
      </c>
      <c r="D464" s="1965" t="s">
        <v>3910</v>
      </c>
      <c r="E464" s="1965" t="s">
        <v>1008</v>
      </c>
      <c r="F464" s="1963" t="s">
        <v>4834</v>
      </c>
      <c r="G464" s="1966">
        <v>87</v>
      </c>
      <c r="H464" s="1965" t="s">
        <v>1741</v>
      </c>
      <c r="I464" s="1963" t="s">
        <v>987</v>
      </c>
      <c r="J464" s="2001">
        <v>3500</v>
      </c>
      <c r="K464" s="2001"/>
      <c r="L464" s="1965" t="s">
        <v>5017</v>
      </c>
      <c r="M464" s="1967">
        <v>45065</v>
      </c>
    </row>
    <row r="465" spans="1:13" s="1382" customFormat="1" ht="15">
      <c r="A465" s="1963">
        <f t="shared" si="1"/>
        <v>458</v>
      </c>
      <c r="B465" s="1964" t="s">
        <v>1008</v>
      </c>
      <c r="C465" s="1964" t="s">
        <v>3908</v>
      </c>
      <c r="D465" s="1965" t="s">
        <v>3910</v>
      </c>
      <c r="E465" s="1965" t="s">
        <v>1008</v>
      </c>
      <c r="F465" s="1963" t="s">
        <v>4834</v>
      </c>
      <c r="G465" s="1966">
        <v>87</v>
      </c>
      <c r="H465" s="1965" t="s">
        <v>1741</v>
      </c>
      <c r="I465" s="1963" t="s">
        <v>991</v>
      </c>
      <c r="J465" s="2001">
        <v>3500</v>
      </c>
      <c r="K465" s="2001">
        <v>14100</v>
      </c>
      <c r="L465" s="1965" t="s">
        <v>5017</v>
      </c>
      <c r="M465" s="1967">
        <v>45065</v>
      </c>
    </row>
    <row r="466" spans="1:13" s="1382" customFormat="1" ht="45" customHeight="1">
      <c r="A466" s="1963">
        <f t="shared" si="1"/>
        <v>459</v>
      </c>
      <c r="B466" s="1964" t="s">
        <v>1008</v>
      </c>
      <c r="C466" s="1964" t="s">
        <v>3952</v>
      </c>
      <c r="D466" s="1965" t="s">
        <v>3954</v>
      </c>
      <c r="E466" s="1965" t="s">
        <v>1008</v>
      </c>
      <c r="F466" s="1963" t="s">
        <v>4834</v>
      </c>
      <c r="G466" s="1966">
        <v>41</v>
      </c>
      <c r="H466" s="1965" t="s">
        <v>1735</v>
      </c>
      <c r="I466" s="1963" t="s">
        <v>968</v>
      </c>
      <c r="J466" s="1966" t="s">
        <v>5018</v>
      </c>
      <c r="K466" s="1963">
        <v>1</v>
      </c>
      <c r="L466" s="1965" t="s">
        <v>5019</v>
      </c>
      <c r="M466" s="1967">
        <v>45065</v>
      </c>
    </row>
    <row r="467" spans="1:13" s="1382" customFormat="1" ht="46.5" customHeight="1">
      <c r="A467" s="1963">
        <f t="shared" si="1"/>
        <v>460</v>
      </c>
      <c r="B467" s="1964" t="s">
        <v>1008</v>
      </c>
      <c r="C467" s="1964" t="s">
        <v>3952</v>
      </c>
      <c r="D467" s="1965" t="s">
        <v>3954</v>
      </c>
      <c r="E467" s="1965" t="s">
        <v>1008</v>
      </c>
      <c r="F467" s="1963" t="s">
        <v>4834</v>
      </c>
      <c r="G467" s="1966">
        <v>41</v>
      </c>
      <c r="H467" s="1965" t="s">
        <v>1735</v>
      </c>
      <c r="I467" s="1963" t="s">
        <v>958</v>
      </c>
      <c r="J467" s="1966" t="s">
        <v>5020</v>
      </c>
      <c r="K467" s="1963">
        <v>1</v>
      </c>
      <c r="L467" s="1965" t="s">
        <v>5021</v>
      </c>
      <c r="M467" s="1967">
        <v>45065</v>
      </c>
    </row>
    <row r="468" spans="1:13" s="1382" customFormat="1" ht="45" customHeight="1">
      <c r="A468" s="1963">
        <f t="shared" si="1"/>
        <v>461</v>
      </c>
      <c r="B468" s="1964" t="s">
        <v>1008</v>
      </c>
      <c r="C468" s="1964" t="s">
        <v>3952</v>
      </c>
      <c r="D468" s="1965" t="s">
        <v>3954</v>
      </c>
      <c r="E468" s="1965" t="s">
        <v>1008</v>
      </c>
      <c r="F468" s="1963" t="s">
        <v>4834</v>
      </c>
      <c r="G468" s="1966">
        <v>41</v>
      </c>
      <c r="H468" s="1965" t="s">
        <v>1735</v>
      </c>
      <c r="I468" s="1963" t="s">
        <v>987</v>
      </c>
      <c r="J468" s="1966" t="s">
        <v>5022</v>
      </c>
      <c r="K468" s="1963">
        <v>1</v>
      </c>
      <c r="L468" s="1965" t="s">
        <v>5021</v>
      </c>
      <c r="M468" s="1967">
        <v>45065</v>
      </c>
    </row>
    <row r="469" spans="1:13" s="1382" customFormat="1" ht="90" customHeight="1">
      <c r="A469" s="1963">
        <f t="shared" si="1"/>
        <v>462</v>
      </c>
      <c r="B469" s="1964" t="s">
        <v>1008</v>
      </c>
      <c r="C469" s="1964" t="s">
        <v>4059</v>
      </c>
      <c r="D469" s="1965" t="s">
        <v>4061</v>
      </c>
      <c r="E469" s="1965" t="s">
        <v>1008</v>
      </c>
      <c r="F469" s="1963" t="s">
        <v>4834</v>
      </c>
      <c r="G469" s="1966">
        <v>41</v>
      </c>
      <c r="H469" s="1965" t="s">
        <v>1735</v>
      </c>
      <c r="I469" s="1963" t="s">
        <v>987</v>
      </c>
      <c r="J469" s="1966" t="s">
        <v>5023</v>
      </c>
      <c r="K469" s="1963">
        <v>1</v>
      </c>
      <c r="L469" s="1965" t="s">
        <v>5021</v>
      </c>
      <c r="M469" s="1967">
        <v>45065</v>
      </c>
    </row>
    <row r="470" spans="1:13" s="1382" customFormat="1" ht="15">
      <c r="A470" s="1942">
        <f t="shared" si="1"/>
        <v>463</v>
      </c>
      <c r="B470" s="1943"/>
      <c r="C470" s="1943"/>
      <c r="D470" s="1944"/>
      <c r="E470" s="1944"/>
      <c r="F470" s="1942"/>
      <c r="G470" s="1945"/>
      <c r="H470" s="1944"/>
      <c r="I470" s="1942"/>
      <c r="J470" s="1945"/>
      <c r="K470" s="1942"/>
      <c r="L470" s="1944"/>
      <c r="M470" s="1946"/>
    </row>
    <row r="471" spans="1:13" s="1382" customFormat="1" ht="15">
      <c r="A471" s="1942">
        <f t="shared" si="1"/>
        <v>464</v>
      </c>
      <c r="B471" s="1943"/>
      <c r="C471" s="1943"/>
      <c r="D471" s="1943"/>
      <c r="E471" s="1944"/>
      <c r="F471" s="1942"/>
      <c r="G471" s="1945"/>
      <c r="H471" s="1944"/>
      <c r="I471" s="1942"/>
      <c r="J471" s="1945"/>
      <c r="K471" s="1942"/>
      <c r="L471" s="1944"/>
      <c r="M471" s="1946"/>
    </row>
    <row r="472" spans="1:13" s="1382" customFormat="1" ht="15">
      <c r="A472" s="1942">
        <f t="shared" si="1"/>
        <v>465</v>
      </c>
      <c r="B472" s="1943"/>
      <c r="C472" s="1943"/>
      <c r="D472" s="1943"/>
      <c r="E472" s="1944"/>
      <c r="F472" s="1942"/>
      <c r="G472" s="1945"/>
      <c r="H472" s="1944"/>
      <c r="I472" s="1942"/>
      <c r="J472" s="1942"/>
      <c r="K472" s="1942"/>
      <c r="L472" s="1944"/>
      <c r="M472" s="1946"/>
    </row>
    <row r="473" spans="1:13" s="1382" customFormat="1" ht="15">
      <c r="A473" s="1942">
        <f t="shared" si="1"/>
        <v>466</v>
      </c>
      <c r="B473" s="1943"/>
      <c r="C473" s="1943"/>
      <c r="D473" s="1943"/>
      <c r="E473" s="1944"/>
      <c r="F473" s="1942"/>
      <c r="G473" s="1945"/>
      <c r="H473" s="1944"/>
      <c r="I473" s="1942"/>
      <c r="J473" s="1942"/>
      <c r="K473" s="1942"/>
      <c r="L473" s="1944"/>
      <c r="M473" s="1946"/>
    </row>
    <row r="474" spans="1:13" s="1382" customFormat="1" ht="15">
      <c r="A474" s="1942">
        <f t="shared" si="1"/>
        <v>467</v>
      </c>
      <c r="B474" s="1943"/>
      <c r="C474" s="1943"/>
      <c r="D474" s="1943"/>
      <c r="E474" s="1944"/>
      <c r="F474" s="1942"/>
      <c r="G474" s="1945"/>
      <c r="H474" s="1944"/>
      <c r="I474" s="1942"/>
      <c r="J474" s="1945"/>
      <c r="K474" s="1942"/>
      <c r="L474" s="1944"/>
      <c r="M474" s="1946"/>
    </row>
    <row r="475" spans="1:13" s="1382" customFormat="1" ht="15">
      <c r="A475" s="1942">
        <f t="shared" si="1"/>
        <v>468</v>
      </c>
      <c r="B475" s="1943"/>
      <c r="C475" s="1943"/>
      <c r="D475" s="1943"/>
      <c r="E475" s="1944"/>
      <c r="F475" s="1942"/>
      <c r="G475" s="1945"/>
      <c r="H475" s="1944"/>
      <c r="I475" s="1942"/>
      <c r="J475" s="1942"/>
      <c r="K475" s="1942"/>
      <c r="L475" s="1944"/>
      <c r="M475" s="1946"/>
    </row>
    <row r="476" spans="1:13" s="1382" customFormat="1" ht="15">
      <c r="A476" s="1942">
        <f t="shared" si="1"/>
        <v>469</v>
      </c>
      <c r="B476" s="1943"/>
      <c r="C476" s="1943"/>
      <c r="D476" s="1944"/>
      <c r="E476" s="1944"/>
      <c r="F476" s="1942"/>
      <c r="G476" s="1945"/>
      <c r="H476" s="1944"/>
      <c r="I476" s="1942"/>
      <c r="J476" s="1942"/>
      <c r="K476" s="1942"/>
      <c r="L476" s="1944"/>
      <c r="M476" s="1946"/>
    </row>
    <row r="477" spans="1:13" s="1382" customFormat="1" ht="15">
      <c r="A477" s="1942">
        <f t="shared" si="1"/>
        <v>470</v>
      </c>
      <c r="B477" s="1943"/>
      <c r="C477" s="1943"/>
      <c r="D477" s="1944"/>
      <c r="E477" s="1944"/>
      <c r="F477" s="1942"/>
      <c r="G477" s="1945"/>
      <c r="H477" s="1944"/>
      <c r="I477" s="1942"/>
      <c r="J477" s="1942"/>
      <c r="K477" s="1942"/>
      <c r="L477" s="1944"/>
      <c r="M477" s="1946"/>
    </row>
    <row r="478" spans="1:13" s="1382" customFormat="1" ht="15">
      <c r="A478" s="1942">
        <f t="shared" si="1"/>
        <v>471</v>
      </c>
      <c r="B478" s="1943"/>
      <c r="C478" s="1943"/>
      <c r="D478" s="1944"/>
      <c r="E478" s="1944"/>
      <c r="F478" s="1942"/>
      <c r="G478" s="1945"/>
      <c r="H478" s="1944"/>
      <c r="I478" s="1942"/>
      <c r="J478" s="1942"/>
      <c r="K478" s="1942"/>
      <c r="L478" s="1944"/>
      <c r="M478" s="1946"/>
    </row>
    <row r="479" spans="1:13" s="1382" customFormat="1" ht="15">
      <c r="A479" s="1942">
        <f t="shared" si="1"/>
        <v>472</v>
      </c>
      <c r="B479" s="1943"/>
      <c r="C479" s="1943"/>
      <c r="D479" s="1944"/>
      <c r="E479" s="1944"/>
      <c r="F479" s="1942"/>
      <c r="G479" s="1945"/>
      <c r="H479" s="1944"/>
      <c r="I479" s="1942"/>
      <c r="J479" s="1942"/>
      <c r="K479" s="1942"/>
      <c r="L479" s="1944"/>
      <c r="M479" s="1946"/>
    </row>
    <row r="480" spans="1:13" s="1382" customFormat="1" ht="15">
      <c r="A480" s="1942">
        <f t="shared" si="1"/>
        <v>473</v>
      </c>
      <c r="B480" s="1943"/>
      <c r="C480" s="1943"/>
      <c r="D480" s="1944"/>
      <c r="E480" s="1944"/>
      <c r="F480" s="1942"/>
      <c r="G480" s="1945"/>
      <c r="H480" s="1944"/>
      <c r="I480" s="1942"/>
      <c r="J480" s="1942"/>
      <c r="K480" s="1942"/>
      <c r="L480" s="1944"/>
      <c r="M480" s="1946"/>
    </row>
    <row r="481" spans="1:13" s="1382" customFormat="1" ht="15">
      <c r="A481" s="1942">
        <f t="shared" si="1"/>
        <v>474</v>
      </c>
      <c r="B481" s="1943"/>
      <c r="C481" s="1943"/>
      <c r="D481" s="1944"/>
      <c r="E481" s="1944"/>
      <c r="F481" s="1942"/>
      <c r="G481" s="1945"/>
      <c r="H481" s="1944"/>
      <c r="I481" s="1942"/>
      <c r="J481" s="1942"/>
      <c r="K481" s="1942"/>
      <c r="L481" s="1944"/>
      <c r="M481" s="1946"/>
    </row>
    <row r="482" spans="1:13" s="1382" customFormat="1" ht="15">
      <c r="A482" s="1942">
        <f t="shared" si="1"/>
        <v>475</v>
      </c>
      <c r="B482" s="1943"/>
      <c r="C482" s="1943"/>
      <c r="D482" s="1944"/>
      <c r="E482" s="1944"/>
      <c r="F482" s="1942"/>
      <c r="G482" s="1945"/>
      <c r="H482" s="1944"/>
      <c r="I482" s="1942"/>
      <c r="J482" s="1942"/>
      <c r="K482" s="1942"/>
      <c r="L482" s="1944"/>
      <c r="M482" s="1946"/>
    </row>
    <row r="483" spans="1:13" s="1382" customFormat="1" ht="15">
      <c r="A483" s="1942">
        <f t="shared" si="1"/>
        <v>476</v>
      </c>
      <c r="B483" s="1943"/>
      <c r="C483" s="1943"/>
      <c r="D483" s="1944"/>
      <c r="E483" s="1944"/>
      <c r="F483" s="1942"/>
      <c r="G483" s="1945"/>
      <c r="H483" s="1944"/>
      <c r="I483" s="1942"/>
      <c r="J483" s="1942"/>
      <c r="K483" s="1942"/>
      <c r="L483" s="1944"/>
      <c r="M483" s="1946"/>
    </row>
    <row r="484" spans="1:13" s="1382" customFormat="1" ht="15">
      <c r="A484" s="1942">
        <f t="shared" si="1"/>
        <v>477</v>
      </c>
      <c r="B484" s="1943"/>
      <c r="C484" s="1943"/>
      <c r="D484" s="1944"/>
      <c r="E484" s="1944"/>
      <c r="F484" s="1942"/>
      <c r="G484" s="1945"/>
      <c r="H484" s="1944"/>
      <c r="I484" s="1942"/>
      <c r="J484" s="1942"/>
      <c r="K484" s="1942"/>
      <c r="L484" s="1944"/>
      <c r="M484" s="1946"/>
    </row>
    <row r="485" spans="1:13" s="1382" customFormat="1" ht="15">
      <c r="A485" s="1942">
        <f t="shared" si="1"/>
        <v>478</v>
      </c>
      <c r="B485" s="1943"/>
      <c r="C485" s="1943"/>
      <c r="D485" s="1944"/>
      <c r="E485" s="1944"/>
      <c r="F485" s="1942"/>
      <c r="G485" s="1945"/>
      <c r="H485" s="1944"/>
      <c r="I485" s="1942"/>
      <c r="J485" s="1942"/>
      <c r="K485" s="1942"/>
      <c r="L485" s="1944"/>
      <c r="M485" s="1946"/>
    </row>
    <row r="486" spans="1:13" s="1382" customFormat="1" ht="15">
      <c r="A486" s="1942">
        <f t="shared" si="1"/>
        <v>479</v>
      </c>
      <c r="B486" s="1943"/>
      <c r="C486" s="1943"/>
      <c r="D486" s="1944"/>
      <c r="E486" s="1944"/>
      <c r="F486" s="1942"/>
      <c r="G486" s="1945"/>
      <c r="H486" s="1944"/>
      <c r="I486" s="1942"/>
      <c r="J486" s="1942"/>
      <c r="K486" s="1942"/>
      <c r="L486" s="1944"/>
      <c r="M486" s="1946"/>
    </row>
    <row r="487" spans="1:13" s="1382" customFormat="1" ht="15">
      <c r="A487" s="1942">
        <f t="shared" si="1"/>
        <v>480</v>
      </c>
      <c r="B487" s="1943"/>
      <c r="C487" s="1943"/>
      <c r="D487" s="1944"/>
      <c r="E487" s="1944"/>
      <c r="F487" s="1942"/>
      <c r="G487" s="1945"/>
      <c r="H487" s="1944"/>
      <c r="I487" s="1942"/>
      <c r="J487" s="1942"/>
      <c r="K487" s="1942"/>
      <c r="L487" s="1944"/>
      <c r="M487" s="1946"/>
    </row>
    <row r="488" spans="1:13" s="1382" customFormat="1" ht="15">
      <c r="A488" s="1942">
        <f t="shared" si="1"/>
        <v>481</v>
      </c>
      <c r="B488" s="1943"/>
      <c r="C488" s="1943"/>
      <c r="D488" s="1944"/>
      <c r="E488" s="1944"/>
      <c r="F488" s="1942"/>
      <c r="G488" s="1945"/>
      <c r="H488" s="1944"/>
      <c r="I488" s="1942"/>
      <c r="J488" s="1942"/>
      <c r="K488" s="1942"/>
      <c r="L488" s="1944"/>
      <c r="M488" s="1946"/>
    </row>
    <row r="489" spans="1:13" s="1382" customFormat="1" ht="15">
      <c r="A489" s="1942">
        <f t="shared" si="1"/>
        <v>482</v>
      </c>
      <c r="B489" s="1943"/>
      <c r="C489" s="1943"/>
      <c r="D489" s="1944"/>
      <c r="E489" s="1944"/>
      <c r="F489" s="1942"/>
      <c r="G489" s="1945"/>
      <c r="H489" s="1944"/>
      <c r="I489" s="1942"/>
      <c r="J489" s="1942"/>
      <c r="K489" s="1942"/>
      <c r="L489" s="1944"/>
      <c r="M489" s="1946"/>
    </row>
    <row r="490" spans="1:13" s="1382" customFormat="1" ht="15">
      <c r="A490" s="1942">
        <f t="shared" ref="A490:A506" si="2">A489+1</f>
        <v>483</v>
      </c>
      <c r="B490" s="1943"/>
      <c r="C490" s="1943"/>
      <c r="D490" s="1944"/>
      <c r="E490" s="1944"/>
      <c r="F490" s="1942"/>
      <c r="G490" s="1945"/>
      <c r="H490" s="1944"/>
      <c r="I490" s="1942"/>
      <c r="J490" s="1942"/>
      <c r="K490" s="1942"/>
      <c r="L490" s="1944"/>
      <c r="M490" s="1946"/>
    </row>
    <row r="491" spans="1:13" s="1382" customFormat="1" ht="15">
      <c r="A491" s="1942">
        <f t="shared" si="2"/>
        <v>484</v>
      </c>
      <c r="B491" s="1943"/>
      <c r="C491" s="1943"/>
      <c r="D491" s="1944"/>
      <c r="E491" s="1944"/>
      <c r="F491" s="1942"/>
      <c r="G491" s="1945"/>
      <c r="H491" s="1944"/>
      <c r="I491" s="1942"/>
      <c r="J491" s="1942"/>
      <c r="K491" s="1942"/>
      <c r="L491" s="1944"/>
      <c r="M491" s="1946"/>
    </row>
    <row r="492" spans="1:13" s="1382" customFormat="1" ht="15">
      <c r="A492" s="1942">
        <f t="shared" si="2"/>
        <v>485</v>
      </c>
      <c r="B492" s="1943"/>
      <c r="C492" s="1943"/>
      <c r="D492" s="1944"/>
      <c r="E492" s="1944"/>
      <c r="F492" s="1942"/>
      <c r="G492" s="1945"/>
      <c r="H492" s="1944"/>
      <c r="I492" s="1942"/>
      <c r="J492" s="1942"/>
      <c r="K492" s="1942"/>
      <c r="L492" s="1944"/>
      <c r="M492" s="1946"/>
    </row>
    <row r="493" spans="1:13" s="1382" customFormat="1" ht="15">
      <c r="A493" s="1942">
        <f t="shared" si="2"/>
        <v>486</v>
      </c>
      <c r="B493" s="1943"/>
      <c r="C493" s="1943"/>
      <c r="D493" s="1944"/>
      <c r="E493" s="1944"/>
      <c r="F493" s="1942"/>
      <c r="G493" s="1945"/>
      <c r="H493" s="1944"/>
      <c r="I493" s="1942"/>
      <c r="J493" s="1942"/>
      <c r="K493" s="1942"/>
      <c r="L493" s="1944"/>
      <c r="M493" s="1946"/>
    </row>
    <row r="494" spans="1:13" s="1382" customFormat="1" ht="15">
      <c r="A494" s="1942">
        <f t="shared" si="2"/>
        <v>487</v>
      </c>
      <c r="B494" s="1943"/>
      <c r="C494" s="1943"/>
      <c r="D494" s="1944"/>
      <c r="E494" s="1944"/>
      <c r="F494" s="1942"/>
      <c r="G494" s="1945"/>
      <c r="H494" s="1944"/>
      <c r="I494" s="1942"/>
      <c r="J494" s="1942"/>
      <c r="K494" s="1942"/>
      <c r="L494" s="1944"/>
      <c r="M494" s="1946"/>
    </row>
    <row r="495" spans="1:13" s="1382" customFormat="1" ht="15">
      <c r="A495" s="1942">
        <f t="shared" si="2"/>
        <v>488</v>
      </c>
      <c r="B495" s="1943"/>
      <c r="C495" s="1943"/>
      <c r="D495" s="1944"/>
      <c r="E495" s="1944"/>
      <c r="F495" s="1942"/>
      <c r="G495" s="1945"/>
      <c r="H495" s="1944"/>
      <c r="I495" s="1942"/>
      <c r="J495" s="1942"/>
      <c r="K495" s="1942"/>
      <c r="L495" s="1944"/>
      <c r="M495" s="1946"/>
    </row>
    <row r="496" spans="1:13" s="1382" customFormat="1" ht="15">
      <c r="A496" s="1942">
        <f t="shared" si="2"/>
        <v>489</v>
      </c>
      <c r="B496" s="1943"/>
      <c r="C496" s="1943"/>
      <c r="D496" s="1944"/>
      <c r="E496" s="1944"/>
      <c r="F496" s="1942"/>
      <c r="G496" s="1945"/>
      <c r="H496" s="1944"/>
      <c r="I496" s="1942"/>
      <c r="J496" s="1942"/>
      <c r="K496" s="1942"/>
      <c r="L496" s="1944"/>
      <c r="M496" s="1946"/>
    </row>
    <row r="497" spans="1:13" s="1382" customFormat="1" ht="15">
      <c r="A497" s="1942">
        <f t="shared" si="2"/>
        <v>490</v>
      </c>
      <c r="B497" s="1943"/>
      <c r="C497" s="1943"/>
      <c r="D497" s="1944"/>
      <c r="E497" s="1944"/>
      <c r="F497" s="1942"/>
      <c r="G497" s="1945"/>
      <c r="H497" s="1944"/>
      <c r="I497" s="1942"/>
      <c r="J497" s="1942"/>
      <c r="K497" s="1942"/>
      <c r="L497" s="1944"/>
      <c r="M497" s="1946"/>
    </row>
    <row r="498" spans="1:13" s="1382" customFormat="1" ht="15">
      <c r="A498" s="1942">
        <f t="shared" si="2"/>
        <v>491</v>
      </c>
      <c r="B498" s="1943"/>
      <c r="C498" s="1943"/>
      <c r="D498" s="1944"/>
      <c r="E498" s="1944"/>
      <c r="F498" s="1942"/>
      <c r="G498" s="1945"/>
      <c r="H498" s="1944"/>
      <c r="I498" s="1942"/>
      <c r="J498" s="1942"/>
      <c r="K498" s="1942"/>
      <c r="L498" s="1944"/>
      <c r="M498" s="1946"/>
    </row>
    <row r="499" spans="1:13" s="1382" customFormat="1" ht="15">
      <c r="A499" s="1942">
        <f t="shared" si="2"/>
        <v>492</v>
      </c>
      <c r="B499" s="1943"/>
      <c r="C499" s="1943"/>
      <c r="D499" s="1944"/>
      <c r="E499" s="1944"/>
      <c r="F499" s="1942"/>
      <c r="G499" s="1945"/>
      <c r="H499" s="1944"/>
      <c r="I499" s="1942"/>
      <c r="J499" s="1942"/>
      <c r="K499" s="1942"/>
      <c r="L499" s="1944"/>
      <c r="M499" s="1946"/>
    </row>
    <row r="500" spans="1:13" s="1382" customFormat="1" ht="15">
      <c r="A500" s="1942">
        <f t="shared" si="2"/>
        <v>493</v>
      </c>
      <c r="B500" s="1943"/>
      <c r="C500" s="1943"/>
      <c r="D500" s="1944"/>
      <c r="E500" s="1944"/>
      <c r="F500" s="1942"/>
      <c r="G500" s="1945"/>
      <c r="H500" s="1944"/>
      <c r="I500" s="1942"/>
      <c r="J500" s="1942"/>
      <c r="K500" s="1942"/>
      <c r="L500" s="1944"/>
      <c r="M500" s="1946"/>
    </row>
    <row r="501" spans="1:13" s="1382" customFormat="1" ht="15">
      <c r="A501" s="1942">
        <f t="shared" si="2"/>
        <v>494</v>
      </c>
      <c r="B501" s="1943"/>
      <c r="C501" s="1943"/>
      <c r="D501" s="1944"/>
      <c r="E501" s="1944"/>
      <c r="F501" s="1942"/>
      <c r="G501" s="1945"/>
      <c r="H501" s="1944"/>
      <c r="I501" s="1942"/>
      <c r="J501" s="1942"/>
      <c r="K501" s="1942"/>
      <c r="L501" s="1944"/>
      <c r="M501" s="1946"/>
    </row>
    <row r="502" spans="1:13" s="1382" customFormat="1" ht="15">
      <c r="A502" s="1942">
        <f t="shared" si="2"/>
        <v>495</v>
      </c>
      <c r="B502" s="1943"/>
      <c r="C502" s="1943"/>
      <c r="D502" s="1944"/>
      <c r="E502" s="1944"/>
      <c r="F502" s="1942"/>
      <c r="G502" s="1945"/>
      <c r="H502" s="1944"/>
      <c r="I502" s="1942"/>
      <c r="J502" s="1942"/>
      <c r="K502" s="1942"/>
      <c r="L502" s="1944"/>
      <c r="M502" s="1946"/>
    </row>
    <row r="503" spans="1:13" s="1382" customFormat="1" ht="15">
      <c r="A503" s="1942">
        <f t="shared" si="2"/>
        <v>496</v>
      </c>
      <c r="B503" s="1943"/>
      <c r="C503" s="1943"/>
      <c r="D503" s="1944"/>
      <c r="E503" s="1944"/>
      <c r="F503" s="1942"/>
      <c r="G503" s="1945"/>
      <c r="H503" s="1944"/>
      <c r="I503" s="1942"/>
      <c r="J503" s="1942"/>
      <c r="K503" s="1942"/>
      <c r="L503" s="1944"/>
      <c r="M503" s="1946"/>
    </row>
    <row r="504" spans="1:13" s="1382" customFormat="1" ht="15">
      <c r="A504" s="1942">
        <f t="shared" si="2"/>
        <v>497</v>
      </c>
      <c r="B504" s="1943"/>
      <c r="C504" s="1943"/>
      <c r="D504" s="1944"/>
      <c r="E504" s="1944"/>
      <c r="F504" s="1942"/>
      <c r="G504" s="1945"/>
      <c r="H504" s="1944"/>
      <c r="I504" s="1942"/>
      <c r="J504" s="1942"/>
      <c r="K504" s="1942"/>
      <c r="L504" s="1944"/>
      <c r="M504" s="1946"/>
    </row>
    <row r="505" spans="1:13" s="1382" customFormat="1" ht="15">
      <c r="A505" s="1942">
        <f t="shared" si="2"/>
        <v>498</v>
      </c>
      <c r="B505" s="1943"/>
      <c r="C505" s="1943"/>
      <c r="D505" s="1944"/>
      <c r="E505" s="1944"/>
      <c r="F505" s="1942"/>
      <c r="G505" s="1945"/>
      <c r="H505" s="1944"/>
      <c r="I505" s="1942"/>
      <c r="J505" s="1942"/>
      <c r="K505" s="1942"/>
      <c r="L505" s="1944"/>
      <c r="M505" s="1946"/>
    </row>
    <row r="506" spans="1:13" s="1382" customFormat="1" ht="15">
      <c r="A506" s="1942">
        <f t="shared" si="2"/>
        <v>499</v>
      </c>
      <c r="B506" s="1943"/>
      <c r="C506" s="1943"/>
      <c r="D506" s="1944"/>
      <c r="E506" s="1944"/>
      <c r="F506" s="1942"/>
      <c r="G506" s="1945"/>
      <c r="H506" s="1944"/>
      <c r="I506" s="1942"/>
      <c r="J506" s="1942"/>
      <c r="K506" s="1942"/>
      <c r="L506" s="1944"/>
      <c r="M506" s="1946"/>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4812</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4813</v>
      </c>
      <c r="B2" s="1539"/>
      <c r="D2" s="1587" t="s">
        <v>4814</v>
      </c>
      <c r="E2" s="1587"/>
      <c r="F2" s="1588"/>
      <c r="G2" s="1588"/>
      <c r="H2" s="1588"/>
      <c r="I2" s="1588"/>
      <c r="J2" s="1588"/>
      <c r="K2" s="1588"/>
      <c r="L2" s="1587"/>
    </row>
    <row r="3" spans="1:107" s="1382" customFormat="1" ht="15">
      <c r="A3" s="1589"/>
      <c r="B3" s="1539" t="s">
        <v>5024</v>
      </c>
      <c r="D3" s="1590" t="s">
        <v>4816</v>
      </c>
      <c r="E3" s="2111" t="s">
        <v>4817</v>
      </c>
      <c r="F3" s="2112"/>
      <c r="G3" s="1588"/>
      <c r="H3" s="1588"/>
      <c r="I3" s="1588"/>
      <c r="J3" s="1588"/>
      <c r="K3" s="1588"/>
      <c r="L3" s="1587"/>
    </row>
    <row r="4" spans="1:107" s="1382" customFormat="1" ht="15">
      <c r="A4" s="1591"/>
      <c r="B4" s="1539" t="s">
        <v>5025</v>
      </c>
      <c r="D4" s="1590"/>
      <c r="E4" s="1590"/>
      <c r="F4" s="1588"/>
      <c r="G4" s="1588"/>
      <c r="H4" s="1588"/>
      <c r="I4" s="1588"/>
      <c r="J4" s="1588"/>
      <c r="K4" s="1588"/>
      <c r="L4" s="1587"/>
    </row>
    <row r="5" spans="1:107" s="1382" customFormat="1" ht="15">
      <c r="A5" s="1592"/>
      <c r="B5" s="1539" t="s">
        <v>5026</v>
      </c>
      <c r="D5" s="1590"/>
      <c r="E5" s="1590"/>
      <c r="F5" s="1588"/>
      <c r="G5" s="1588"/>
      <c r="H5" s="1588"/>
      <c r="I5" s="1588"/>
      <c r="J5" s="1588"/>
      <c r="K5" s="1588"/>
      <c r="L5" s="1587"/>
    </row>
    <row r="6" spans="1:107" s="1382" customFormat="1" ht="15">
      <c r="A6" s="1954"/>
      <c r="B6" s="1539" t="s">
        <v>4820</v>
      </c>
      <c r="D6" s="1587"/>
      <c r="E6" s="1587"/>
      <c r="F6" s="1588"/>
      <c r="G6" s="1588"/>
      <c r="H6" s="1588"/>
      <c r="I6" s="1588"/>
      <c r="J6" s="1588"/>
      <c r="K6" s="1588"/>
      <c r="L6" s="1587"/>
    </row>
    <row r="7" spans="1:107" s="1382" customFormat="1" ht="30">
      <c r="A7" s="1593" t="s">
        <v>384</v>
      </c>
      <c r="B7" s="1594" t="s">
        <v>4821</v>
      </c>
      <c r="C7" s="1593" t="s">
        <v>1481</v>
      </c>
      <c r="D7" s="1595" t="s">
        <v>4822</v>
      </c>
      <c r="E7" s="1595" t="s">
        <v>4823</v>
      </c>
      <c r="F7" s="1596" t="s">
        <v>4824</v>
      </c>
      <c r="G7" s="1597" t="s">
        <v>4825</v>
      </c>
      <c r="H7" s="1597" t="s">
        <v>4826</v>
      </c>
      <c r="I7" s="1596" t="s">
        <v>4827</v>
      </c>
      <c r="J7" s="1596" t="s">
        <v>4828</v>
      </c>
      <c r="K7" s="1596" t="s">
        <v>4829</v>
      </c>
      <c r="L7" s="1595" t="s">
        <v>4830</v>
      </c>
      <c r="M7" s="1593" t="s">
        <v>4831</v>
      </c>
    </row>
    <row r="8" spans="1:107" s="1382" customFormat="1" ht="15">
      <c r="A8" s="1659">
        <v>1</v>
      </c>
      <c r="B8" s="1660" t="s">
        <v>971</v>
      </c>
      <c r="C8" s="1661" t="s">
        <v>1954</v>
      </c>
      <c r="D8" s="1661" t="s">
        <v>4832</v>
      </c>
      <c r="E8" s="1661" t="s">
        <v>4833</v>
      </c>
      <c r="F8" s="1659" t="s">
        <v>5027</v>
      </c>
      <c r="G8" s="1659">
        <v>95</v>
      </c>
      <c r="H8" s="1659" t="s">
        <v>1739</v>
      </c>
      <c r="I8" s="1659" t="s">
        <v>958</v>
      </c>
      <c r="J8" s="1662">
        <v>2</v>
      </c>
      <c r="K8" s="1662">
        <v>1.5</v>
      </c>
      <c r="L8" s="1661" t="s">
        <v>4835</v>
      </c>
      <c r="M8" s="1663">
        <v>44287</v>
      </c>
    </row>
    <row r="9" spans="1:107" s="1382" customFormat="1" ht="15">
      <c r="A9" s="1659">
        <v>2</v>
      </c>
      <c r="B9" s="1660" t="s">
        <v>971</v>
      </c>
      <c r="C9" s="1661" t="s">
        <v>1954</v>
      </c>
      <c r="D9" s="1661" t="s">
        <v>4832</v>
      </c>
      <c r="E9" s="1661" t="s">
        <v>4833</v>
      </c>
      <c r="F9" s="1659" t="s">
        <v>5027</v>
      </c>
      <c r="G9" s="1659">
        <v>95</v>
      </c>
      <c r="H9" s="1659" t="s">
        <v>1739</v>
      </c>
      <c r="I9" s="1659" t="s">
        <v>987</v>
      </c>
      <c r="J9" s="1662">
        <v>2</v>
      </c>
      <c r="K9" s="1662">
        <v>1.5</v>
      </c>
      <c r="L9" s="1661" t="s">
        <v>4835</v>
      </c>
      <c r="M9" s="1663">
        <v>44287</v>
      </c>
    </row>
    <row r="10" spans="1:107" s="1382" customFormat="1" ht="15">
      <c r="A10" s="1659">
        <v>3</v>
      </c>
      <c r="B10" s="1660" t="s">
        <v>971</v>
      </c>
      <c r="C10" s="1661" t="s">
        <v>1954</v>
      </c>
      <c r="D10" s="1661" t="s">
        <v>4832</v>
      </c>
      <c r="E10" s="1661" t="s">
        <v>4833</v>
      </c>
      <c r="F10" s="1659" t="s">
        <v>5027</v>
      </c>
      <c r="G10" s="1659">
        <v>95</v>
      </c>
      <c r="H10" s="1659" t="s">
        <v>1739</v>
      </c>
      <c r="I10" s="1659" t="s">
        <v>991</v>
      </c>
      <c r="J10" s="1662">
        <v>2</v>
      </c>
      <c r="K10" s="1662">
        <v>1.5</v>
      </c>
      <c r="L10" s="1661" t="s">
        <v>4835</v>
      </c>
      <c r="M10" s="1663">
        <v>44287</v>
      </c>
    </row>
    <row r="11" spans="1:107" s="1382" customFormat="1" ht="15">
      <c r="A11" s="1659">
        <v>4</v>
      </c>
      <c r="B11" s="1660" t="s">
        <v>971</v>
      </c>
      <c r="C11" s="1661" t="s">
        <v>1961</v>
      </c>
      <c r="D11" s="1661" t="s">
        <v>625</v>
      </c>
      <c r="E11" s="1661" t="s">
        <v>4833</v>
      </c>
      <c r="F11" s="1659" t="s">
        <v>5027</v>
      </c>
      <c r="G11" s="1659">
        <v>85</v>
      </c>
      <c r="H11" s="1659" t="s">
        <v>1737</v>
      </c>
      <c r="I11" s="1659" t="s">
        <v>968</v>
      </c>
      <c r="J11" s="1662">
        <v>-109.48162685541099</v>
      </c>
      <c r="K11" s="1662" t="s">
        <v>4836</v>
      </c>
      <c r="L11" s="1661" t="s">
        <v>4837</v>
      </c>
      <c r="M11" s="1663">
        <v>44287</v>
      </c>
    </row>
    <row r="12" spans="1:107" s="1382" customFormat="1" ht="15">
      <c r="A12" s="1659">
        <v>5</v>
      </c>
      <c r="B12" s="1660" t="s">
        <v>971</v>
      </c>
      <c r="C12" s="1661" t="s">
        <v>1961</v>
      </c>
      <c r="D12" s="1661" t="s">
        <v>625</v>
      </c>
      <c r="E12" s="1661" t="s">
        <v>4833</v>
      </c>
      <c r="F12" s="1659" t="s">
        <v>5027</v>
      </c>
      <c r="G12" s="1659">
        <v>85</v>
      </c>
      <c r="H12" s="1659" t="s">
        <v>1737</v>
      </c>
      <c r="I12" s="1659" t="s">
        <v>979</v>
      </c>
      <c r="J12" s="1662">
        <v>-109.48162685541099</v>
      </c>
      <c r="K12" s="1662" t="s">
        <v>4836</v>
      </c>
      <c r="L12" s="1661" t="s">
        <v>4837</v>
      </c>
      <c r="M12" s="1663">
        <v>44287</v>
      </c>
    </row>
    <row r="13" spans="1:107" s="1382" customFormat="1" ht="15">
      <c r="A13" s="1659">
        <v>6</v>
      </c>
      <c r="B13" s="1660" t="s">
        <v>971</v>
      </c>
      <c r="C13" s="1661" t="s">
        <v>1961</v>
      </c>
      <c r="D13" s="1661" t="s">
        <v>625</v>
      </c>
      <c r="E13" s="1661" t="s">
        <v>4833</v>
      </c>
      <c r="F13" s="1659" t="s">
        <v>5027</v>
      </c>
      <c r="G13" s="1659">
        <v>85</v>
      </c>
      <c r="H13" s="1659" t="s">
        <v>1737</v>
      </c>
      <c r="I13" s="1659" t="s">
        <v>958</v>
      </c>
      <c r="J13" s="1662">
        <v>-109.48162685541099</v>
      </c>
      <c r="K13" s="1662" t="s">
        <v>4836</v>
      </c>
      <c r="L13" s="1661" t="s">
        <v>4837</v>
      </c>
      <c r="M13" s="1663">
        <v>44287</v>
      </c>
    </row>
    <row r="14" spans="1:107" s="1382" customFormat="1" ht="15">
      <c r="A14" s="1659">
        <v>7</v>
      </c>
      <c r="B14" s="1660" t="s">
        <v>971</v>
      </c>
      <c r="C14" s="1661" t="s">
        <v>1961</v>
      </c>
      <c r="D14" s="1661" t="s">
        <v>625</v>
      </c>
      <c r="E14" s="1661" t="s">
        <v>4833</v>
      </c>
      <c r="F14" s="1659" t="s">
        <v>5027</v>
      </c>
      <c r="G14" s="1659">
        <v>85</v>
      </c>
      <c r="H14" s="1659" t="s">
        <v>1737</v>
      </c>
      <c r="I14" s="1659" t="s">
        <v>987</v>
      </c>
      <c r="J14" s="1662">
        <v>-109.48162685541099</v>
      </c>
      <c r="K14" s="1662" t="s">
        <v>4836</v>
      </c>
      <c r="L14" s="1661" t="s">
        <v>4837</v>
      </c>
      <c r="M14" s="1663">
        <v>44287</v>
      </c>
    </row>
    <row r="15" spans="1:107" s="1382" customFormat="1" ht="15">
      <c r="A15" s="1659">
        <v>8</v>
      </c>
      <c r="B15" s="1660" t="s">
        <v>971</v>
      </c>
      <c r="C15" s="1661" t="s">
        <v>1961</v>
      </c>
      <c r="D15" s="1661" t="s">
        <v>625</v>
      </c>
      <c r="E15" s="1661" t="s">
        <v>4833</v>
      </c>
      <c r="F15" s="1659" t="s">
        <v>5027</v>
      </c>
      <c r="G15" s="1659">
        <v>85</v>
      </c>
      <c r="H15" s="1659" t="s">
        <v>1737</v>
      </c>
      <c r="I15" s="1659" t="s">
        <v>991</v>
      </c>
      <c r="J15" s="1662">
        <v>-109.48162685541099</v>
      </c>
      <c r="K15" s="1662" t="s">
        <v>4836</v>
      </c>
      <c r="L15" s="1661" t="s">
        <v>4837</v>
      </c>
      <c r="M15" s="1663">
        <v>44287</v>
      </c>
    </row>
    <row r="16" spans="1:107" s="1382" customFormat="1" ht="15">
      <c r="A16" s="1659">
        <v>9</v>
      </c>
      <c r="B16" s="1660" t="s">
        <v>971</v>
      </c>
      <c r="C16" s="1661" t="s">
        <v>1961</v>
      </c>
      <c r="D16" s="1661" t="s">
        <v>625</v>
      </c>
      <c r="E16" s="1661" t="s">
        <v>4833</v>
      </c>
      <c r="F16" s="1659" t="s">
        <v>5027</v>
      </c>
      <c r="G16" s="1659">
        <v>110</v>
      </c>
      <c r="H16" s="1659" t="s">
        <v>1742</v>
      </c>
      <c r="I16" s="1659" t="s">
        <v>968</v>
      </c>
      <c r="J16" s="1662" t="s">
        <v>4713</v>
      </c>
      <c r="K16" s="1662" t="s">
        <v>4836</v>
      </c>
      <c r="L16" s="1661" t="s">
        <v>4837</v>
      </c>
      <c r="M16" s="1663">
        <v>44287</v>
      </c>
    </row>
    <row r="17" spans="1:13" s="1382" customFormat="1" ht="15">
      <c r="A17" s="1659">
        <v>10</v>
      </c>
      <c r="B17" s="1660" t="s">
        <v>971</v>
      </c>
      <c r="C17" s="1661" t="s">
        <v>1961</v>
      </c>
      <c r="D17" s="1661" t="s">
        <v>625</v>
      </c>
      <c r="E17" s="1661" t="s">
        <v>4833</v>
      </c>
      <c r="F17" s="1659" t="s">
        <v>5027</v>
      </c>
      <c r="G17" s="1659">
        <v>110</v>
      </c>
      <c r="H17" s="1659" t="s">
        <v>1742</v>
      </c>
      <c r="I17" s="1659" t="s">
        <v>979</v>
      </c>
      <c r="J17" s="1662" t="s">
        <v>4713</v>
      </c>
      <c r="K17" s="1662" t="s">
        <v>4836</v>
      </c>
      <c r="L17" s="1661" t="s">
        <v>4837</v>
      </c>
      <c r="M17" s="1663">
        <v>44287</v>
      </c>
    </row>
    <row r="18" spans="1:13" s="1382" customFormat="1" ht="15">
      <c r="A18" s="1659">
        <v>11</v>
      </c>
      <c r="B18" s="1660" t="s">
        <v>971</v>
      </c>
      <c r="C18" s="1661" t="s">
        <v>1961</v>
      </c>
      <c r="D18" s="1661" t="s">
        <v>625</v>
      </c>
      <c r="E18" s="1661" t="s">
        <v>4833</v>
      </c>
      <c r="F18" s="1659" t="s">
        <v>5027</v>
      </c>
      <c r="G18" s="1659">
        <v>110</v>
      </c>
      <c r="H18" s="1659" t="s">
        <v>1742</v>
      </c>
      <c r="I18" s="1659" t="s">
        <v>958</v>
      </c>
      <c r="J18" s="1662" t="s">
        <v>4713</v>
      </c>
      <c r="K18" s="1662" t="s">
        <v>4836</v>
      </c>
      <c r="L18" s="1661" t="s">
        <v>4837</v>
      </c>
      <c r="M18" s="1663">
        <v>44287</v>
      </c>
    </row>
    <row r="19" spans="1:13" s="1382" customFormat="1" ht="15">
      <c r="A19" s="1659">
        <v>12</v>
      </c>
      <c r="B19" s="1660" t="s">
        <v>971</v>
      </c>
      <c r="C19" s="1661" t="s">
        <v>1961</v>
      </c>
      <c r="D19" s="1661" t="s">
        <v>625</v>
      </c>
      <c r="E19" s="1661" t="s">
        <v>4833</v>
      </c>
      <c r="F19" s="1659" t="s">
        <v>5027</v>
      </c>
      <c r="G19" s="1659">
        <v>110</v>
      </c>
      <c r="H19" s="1659" t="s">
        <v>1742</v>
      </c>
      <c r="I19" s="1659" t="s">
        <v>987</v>
      </c>
      <c r="J19" s="1662" t="s">
        <v>4713</v>
      </c>
      <c r="K19" s="1662" t="s">
        <v>4836</v>
      </c>
      <c r="L19" s="1661" t="s">
        <v>4837</v>
      </c>
      <c r="M19" s="1663">
        <v>44287</v>
      </c>
    </row>
    <row r="20" spans="1:13" s="1382" customFormat="1" ht="15">
      <c r="A20" s="1659">
        <v>13</v>
      </c>
      <c r="B20" s="1660" t="s">
        <v>971</v>
      </c>
      <c r="C20" s="1661" t="s">
        <v>1961</v>
      </c>
      <c r="D20" s="1661" t="s">
        <v>625</v>
      </c>
      <c r="E20" s="1661" t="s">
        <v>4833</v>
      </c>
      <c r="F20" s="1659" t="s">
        <v>5027</v>
      </c>
      <c r="G20" s="1659">
        <v>110</v>
      </c>
      <c r="H20" s="1659" t="s">
        <v>1742</v>
      </c>
      <c r="I20" s="1659" t="s">
        <v>991</v>
      </c>
      <c r="J20" s="1662" t="s">
        <v>4713</v>
      </c>
      <c r="K20" s="1662" t="s">
        <v>4836</v>
      </c>
      <c r="L20" s="1661" t="s">
        <v>4837</v>
      </c>
      <c r="M20" s="1663">
        <v>44287</v>
      </c>
    </row>
    <row r="21" spans="1:13" s="1382" customFormat="1" ht="45">
      <c r="A21" s="1659">
        <v>14</v>
      </c>
      <c r="B21" s="1660" t="s">
        <v>971</v>
      </c>
      <c r="C21" s="1661" t="s">
        <v>1961</v>
      </c>
      <c r="D21" s="1661" t="s">
        <v>625</v>
      </c>
      <c r="E21" s="1661" t="s">
        <v>4833</v>
      </c>
      <c r="F21" s="1659" t="s">
        <v>5027</v>
      </c>
      <c r="G21" s="1659">
        <v>115</v>
      </c>
      <c r="H21" s="1664" t="s">
        <v>1789</v>
      </c>
      <c r="I21" s="1659" t="s">
        <v>1037</v>
      </c>
      <c r="J21" s="1662">
        <v>-0.28038099999999999</v>
      </c>
      <c r="K21" s="1662">
        <v>-0.7</v>
      </c>
      <c r="L21" s="1661" t="s">
        <v>4838</v>
      </c>
      <c r="M21" s="1663">
        <v>44287</v>
      </c>
    </row>
    <row r="22" spans="1:13" s="1382" customFormat="1" ht="15">
      <c r="A22" s="1659">
        <v>15</v>
      </c>
      <c r="B22" s="1660" t="s">
        <v>971</v>
      </c>
      <c r="C22" s="1661" t="s">
        <v>1961</v>
      </c>
      <c r="D22" s="1661" t="s">
        <v>625</v>
      </c>
      <c r="E22" s="1661" t="s">
        <v>4833</v>
      </c>
      <c r="F22" s="1659" t="s">
        <v>5027</v>
      </c>
      <c r="G22" s="1659">
        <v>118</v>
      </c>
      <c r="H22" s="1659" t="s">
        <v>1791</v>
      </c>
      <c r="I22" s="1659" t="s">
        <v>1037</v>
      </c>
      <c r="J22" s="1662">
        <v>-0.78239599999999998</v>
      </c>
      <c r="K22" s="1662" t="s">
        <v>4836</v>
      </c>
      <c r="L22" s="1661" t="s">
        <v>4839</v>
      </c>
      <c r="M22" s="1663">
        <v>44287</v>
      </c>
    </row>
    <row r="23" spans="1:13" s="1382" customFormat="1" ht="15">
      <c r="A23" s="1659">
        <v>16</v>
      </c>
      <c r="B23" s="1660" t="s">
        <v>971</v>
      </c>
      <c r="C23" s="1661" t="s">
        <v>1961</v>
      </c>
      <c r="D23" s="1661" t="s">
        <v>625</v>
      </c>
      <c r="E23" s="1661" t="s">
        <v>4833</v>
      </c>
      <c r="F23" s="1659" t="s">
        <v>5027</v>
      </c>
      <c r="G23" s="1659">
        <v>122</v>
      </c>
      <c r="H23" s="1659" t="s">
        <v>1795</v>
      </c>
      <c r="I23" s="1659" t="s">
        <v>1037</v>
      </c>
      <c r="J23" s="1662">
        <v>0.78239599999999998</v>
      </c>
      <c r="K23" s="1662" t="s">
        <v>4836</v>
      </c>
      <c r="L23" s="1661" t="s">
        <v>4839</v>
      </c>
      <c r="M23" s="1663">
        <v>44287</v>
      </c>
    </row>
    <row r="24" spans="1:13" s="1382" customFormat="1" ht="15">
      <c r="A24" s="1659">
        <v>17</v>
      </c>
      <c r="B24" s="1660" t="s">
        <v>971</v>
      </c>
      <c r="C24" s="1661" t="s">
        <v>1973</v>
      </c>
      <c r="D24" s="1661" t="s">
        <v>691</v>
      </c>
      <c r="E24" s="1661" t="s">
        <v>4833</v>
      </c>
      <c r="F24" s="1659" t="s">
        <v>5027</v>
      </c>
      <c r="G24" s="1659">
        <v>90</v>
      </c>
      <c r="H24" s="1659" t="s">
        <v>1738</v>
      </c>
      <c r="I24" s="1659" t="s">
        <v>968</v>
      </c>
      <c r="J24" s="1662">
        <v>36.756999999999998</v>
      </c>
      <c r="K24" s="1662">
        <v>41.6</v>
      </c>
      <c r="L24" s="1661" t="s">
        <v>4840</v>
      </c>
      <c r="M24" s="1663">
        <v>44287</v>
      </c>
    </row>
    <row r="25" spans="1:13" s="1382" customFormat="1" ht="15">
      <c r="A25" s="1659">
        <v>18</v>
      </c>
      <c r="B25" s="1660" t="s">
        <v>971</v>
      </c>
      <c r="C25" s="1661" t="s">
        <v>1973</v>
      </c>
      <c r="D25" s="1661" t="s">
        <v>691</v>
      </c>
      <c r="E25" s="1661" t="s">
        <v>4833</v>
      </c>
      <c r="F25" s="1659" t="s">
        <v>5027</v>
      </c>
      <c r="G25" s="1659">
        <v>90</v>
      </c>
      <c r="H25" s="1659" t="s">
        <v>1738</v>
      </c>
      <c r="I25" s="1659" t="s">
        <v>979</v>
      </c>
      <c r="J25" s="1662">
        <v>36.756999999999998</v>
      </c>
      <c r="K25" s="1662">
        <v>41.6</v>
      </c>
      <c r="L25" s="1661" t="s">
        <v>4840</v>
      </c>
      <c r="M25" s="1663">
        <v>44287</v>
      </c>
    </row>
    <row r="26" spans="1:13" s="1382" customFormat="1" ht="15">
      <c r="A26" s="1659">
        <v>19</v>
      </c>
      <c r="B26" s="1660" t="s">
        <v>971</v>
      </c>
      <c r="C26" s="1661" t="s">
        <v>1973</v>
      </c>
      <c r="D26" s="1661" t="s">
        <v>691</v>
      </c>
      <c r="E26" s="1661" t="s">
        <v>4833</v>
      </c>
      <c r="F26" s="1659" t="s">
        <v>5027</v>
      </c>
      <c r="G26" s="1659">
        <v>90</v>
      </c>
      <c r="H26" s="1659" t="s">
        <v>1738</v>
      </c>
      <c r="I26" s="1659" t="s">
        <v>958</v>
      </c>
      <c r="J26" s="1662">
        <v>36.756999999999998</v>
      </c>
      <c r="K26" s="1662">
        <v>41.6</v>
      </c>
      <c r="L26" s="1661" t="s">
        <v>4840</v>
      </c>
      <c r="M26" s="1663">
        <v>44287</v>
      </c>
    </row>
    <row r="27" spans="1:13" s="1382" customFormat="1" ht="15">
      <c r="A27" s="1659">
        <v>20</v>
      </c>
      <c r="B27" s="1660" t="s">
        <v>971</v>
      </c>
      <c r="C27" s="1661" t="s">
        <v>1973</v>
      </c>
      <c r="D27" s="1661" t="s">
        <v>691</v>
      </c>
      <c r="E27" s="1661" t="s">
        <v>4833</v>
      </c>
      <c r="F27" s="1659" t="s">
        <v>5027</v>
      </c>
      <c r="G27" s="1659">
        <v>90</v>
      </c>
      <c r="H27" s="1659" t="s">
        <v>1738</v>
      </c>
      <c r="I27" s="1659" t="s">
        <v>987</v>
      </c>
      <c r="J27" s="1662">
        <v>36.756999999999998</v>
      </c>
      <c r="K27" s="1662">
        <v>41.6</v>
      </c>
      <c r="L27" s="1661" t="s">
        <v>4840</v>
      </c>
      <c r="M27" s="1663">
        <v>44287</v>
      </c>
    </row>
    <row r="28" spans="1:13" s="1382" customFormat="1" ht="15">
      <c r="A28" s="1659">
        <v>21</v>
      </c>
      <c r="B28" s="1660" t="s">
        <v>971</v>
      </c>
      <c r="C28" s="1661" t="s">
        <v>1973</v>
      </c>
      <c r="D28" s="1661" t="s">
        <v>691</v>
      </c>
      <c r="E28" s="1661" t="s">
        <v>4833</v>
      </c>
      <c r="F28" s="1659" t="s">
        <v>5027</v>
      </c>
      <c r="G28" s="1659">
        <v>90</v>
      </c>
      <c r="H28" s="1659" t="s">
        <v>1738</v>
      </c>
      <c r="I28" s="1659" t="s">
        <v>991</v>
      </c>
      <c r="J28" s="1662">
        <v>36.756999999999998</v>
      </c>
      <c r="K28" s="1662">
        <v>41.6</v>
      </c>
      <c r="L28" s="1661" t="s">
        <v>4840</v>
      </c>
      <c r="M28" s="1663">
        <v>44287</v>
      </c>
    </row>
    <row r="29" spans="1:13" s="1382" customFormat="1" ht="15">
      <c r="A29" s="1659">
        <v>22</v>
      </c>
      <c r="B29" s="1660" t="s">
        <v>971</v>
      </c>
      <c r="C29" s="1661" t="s">
        <v>1984</v>
      </c>
      <c r="D29" s="1661" t="s">
        <v>4841</v>
      </c>
      <c r="E29" s="1661" t="s">
        <v>4833</v>
      </c>
      <c r="F29" s="1659" t="s">
        <v>5027</v>
      </c>
      <c r="G29" s="1659">
        <v>95</v>
      </c>
      <c r="H29" s="1659" t="s">
        <v>1739</v>
      </c>
      <c r="I29" s="1659" t="s">
        <v>968</v>
      </c>
      <c r="J29" s="1662" t="s">
        <v>4836</v>
      </c>
      <c r="K29" s="1662">
        <v>150.1</v>
      </c>
      <c r="L29" s="1661" t="s">
        <v>4842</v>
      </c>
      <c r="M29" s="1663">
        <v>44287</v>
      </c>
    </row>
    <row r="30" spans="1:13" s="1382" customFormat="1" ht="15">
      <c r="A30" s="1659">
        <v>23</v>
      </c>
      <c r="B30" s="1660" t="s">
        <v>971</v>
      </c>
      <c r="C30" s="1661" t="s">
        <v>1984</v>
      </c>
      <c r="D30" s="1661" t="s">
        <v>4841</v>
      </c>
      <c r="E30" s="1661" t="s">
        <v>4833</v>
      </c>
      <c r="F30" s="1659" t="s">
        <v>5027</v>
      </c>
      <c r="G30" s="1659">
        <v>95</v>
      </c>
      <c r="H30" s="1659" t="s">
        <v>1739</v>
      </c>
      <c r="I30" s="1659" t="s">
        <v>979</v>
      </c>
      <c r="J30" s="1662" t="s">
        <v>4836</v>
      </c>
      <c r="K30" s="1662">
        <v>148.1</v>
      </c>
      <c r="L30" s="1661" t="s">
        <v>4842</v>
      </c>
      <c r="M30" s="1663">
        <v>44287</v>
      </c>
    </row>
    <row r="31" spans="1:13" s="1382" customFormat="1" ht="15">
      <c r="A31" s="1659">
        <v>24</v>
      </c>
      <c r="B31" s="1660" t="s">
        <v>971</v>
      </c>
      <c r="C31" s="1661" t="s">
        <v>1984</v>
      </c>
      <c r="D31" s="1661" t="s">
        <v>4841</v>
      </c>
      <c r="E31" s="1661" t="s">
        <v>4833</v>
      </c>
      <c r="F31" s="1659" t="s">
        <v>5027</v>
      </c>
      <c r="G31" s="1659">
        <v>95</v>
      </c>
      <c r="H31" s="1659" t="s">
        <v>1739</v>
      </c>
      <c r="I31" s="1659" t="s">
        <v>958</v>
      </c>
      <c r="J31" s="1662" t="s">
        <v>4836</v>
      </c>
      <c r="K31" s="1662">
        <v>146.19999999999999</v>
      </c>
      <c r="L31" s="1661" t="s">
        <v>4842</v>
      </c>
      <c r="M31" s="1663">
        <v>44287</v>
      </c>
    </row>
    <row r="32" spans="1:13" s="1382" customFormat="1" ht="15">
      <c r="A32" s="1659">
        <v>25</v>
      </c>
      <c r="B32" s="1660" t="s">
        <v>971</v>
      </c>
      <c r="C32" s="1661" t="s">
        <v>1984</v>
      </c>
      <c r="D32" s="1661" t="s">
        <v>4841</v>
      </c>
      <c r="E32" s="1661" t="s">
        <v>4833</v>
      </c>
      <c r="F32" s="1659" t="s">
        <v>5027</v>
      </c>
      <c r="G32" s="1659">
        <v>95</v>
      </c>
      <c r="H32" s="1659" t="s">
        <v>1739</v>
      </c>
      <c r="I32" s="1659" t="s">
        <v>987</v>
      </c>
      <c r="J32" s="1662" t="s">
        <v>4836</v>
      </c>
      <c r="K32" s="1662">
        <v>144.19999999999999</v>
      </c>
      <c r="L32" s="1661" t="s">
        <v>4842</v>
      </c>
      <c r="M32" s="1663">
        <v>44287</v>
      </c>
    </row>
    <row r="33" spans="1:13" s="1382" customFormat="1" ht="15">
      <c r="A33" s="1659">
        <v>26</v>
      </c>
      <c r="B33" s="1660" t="s">
        <v>971</v>
      </c>
      <c r="C33" s="1661" t="s">
        <v>1984</v>
      </c>
      <c r="D33" s="1661" t="s">
        <v>4841</v>
      </c>
      <c r="E33" s="1661" t="s">
        <v>4833</v>
      </c>
      <c r="F33" s="1659" t="s">
        <v>5027</v>
      </c>
      <c r="G33" s="1659">
        <v>95</v>
      </c>
      <c r="H33" s="1659" t="s">
        <v>1739</v>
      </c>
      <c r="I33" s="1659" t="s">
        <v>991</v>
      </c>
      <c r="J33" s="1662" t="s">
        <v>4836</v>
      </c>
      <c r="K33" s="1662">
        <v>142.30000000000001</v>
      </c>
      <c r="L33" s="1661" t="s">
        <v>4842</v>
      </c>
      <c r="M33" s="1663">
        <v>44287</v>
      </c>
    </row>
    <row r="34" spans="1:13" s="1382" customFormat="1" ht="15">
      <c r="A34" s="1659">
        <v>27</v>
      </c>
      <c r="B34" s="1660" t="s">
        <v>971</v>
      </c>
      <c r="C34" s="1661" t="s">
        <v>1989</v>
      </c>
      <c r="D34" s="1661" t="s">
        <v>4843</v>
      </c>
      <c r="E34" s="1661" t="s">
        <v>4833</v>
      </c>
      <c r="F34" s="1659" t="s">
        <v>5027</v>
      </c>
      <c r="G34" s="1659">
        <v>95</v>
      </c>
      <c r="H34" s="1659" t="s">
        <v>1739</v>
      </c>
      <c r="I34" s="1659" t="s">
        <v>968</v>
      </c>
      <c r="J34" s="1662" t="s">
        <v>4836</v>
      </c>
      <c r="K34" s="1662">
        <v>2.81</v>
      </c>
      <c r="L34" s="1661" t="s">
        <v>4844</v>
      </c>
      <c r="M34" s="1663">
        <v>44287</v>
      </c>
    </row>
    <row r="35" spans="1:13" s="1382" customFormat="1" ht="15">
      <c r="A35" s="1659">
        <v>28</v>
      </c>
      <c r="B35" s="1660" t="s">
        <v>971</v>
      </c>
      <c r="C35" s="1661" t="s">
        <v>1989</v>
      </c>
      <c r="D35" s="1661" t="s">
        <v>4843</v>
      </c>
      <c r="E35" s="1661" t="s">
        <v>4833</v>
      </c>
      <c r="F35" s="1659" t="s">
        <v>5027</v>
      </c>
      <c r="G35" s="1659">
        <v>95</v>
      </c>
      <c r="H35" s="1659" t="s">
        <v>1739</v>
      </c>
      <c r="I35" s="1659" t="s">
        <v>979</v>
      </c>
      <c r="J35" s="1662" t="s">
        <v>4836</v>
      </c>
      <c r="K35" s="1662">
        <v>2.81</v>
      </c>
      <c r="L35" s="1661" t="s">
        <v>4844</v>
      </c>
      <c r="M35" s="1663">
        <v>44287</v>
      </c>
    </row>
    <row r="36" spans="1:13" s="1382" customFormat="1" ht="15">
      <c r="A36" s="1659">
        <v>29</v>
      </c>
      <c r="B36" s="1660" t="s">
        <v>971</v>
      </c>
      <c r="C36" s="1661" t="s">
        <v>1989</v>
      </c>
      <c r="D36" s="1661" t="s">
        <v>4843</v>
      </c>
      <c r="E36" s="1661" t="s">
        <v>4833</v>
      </c>
      <c r="F36" s="1659" t="s">
        <v>5027</v>
      </c>
      <c r="G36" s="1659">
        <v>95</v>
      </c>
      <c r="H36" s="1659" t="s">
        <v>1739</v>
      </c>
      <c r="I36" s="1659" t="s">
        <v>958</v>
      </c>
      <c r="J36" s="1662" t="s">
        <v>4836</v>
      </c>
      <c r="K36" s="1662">
        <v>2.81</v>
      </c>
      <c r="L36" s="1661" t="s">
        <v>4844</v>
      </c>
      <c r="M36" s="1663">
        <v>44287</v>
      </c>
    </row>
    <row r="37" spans="1:13" s="1382" customFormat="1" ht="15">
      <c r="A37" s="1659">
        <v>30</v>
      </c>
      <c r="B37" s="1660" t="s">
        <v>971</v>
      </c>
      <c r="C37" s="1661" t="s">
        <v>1989</v>
      </c>
      <c r="D37" s="1661" t="s">
        <v>4843</v>
      </c>
      <c r="E37" s="1661" t="s">
        <v>4833</v>
      </c>
      <c r="F37" s="1659" t="s">
        <v>5027</v>
      </c>
      <c r="G37" s="1659">
        <v>95</v>
      </c>
      <c r="H37" s="1659" t="s">
        <v>1739</v>
      </c>
      <c r="I37" s="1659" t="s">
        <v>987</v>
      </c>
      <c r="J37" s="1662" t="s">
        <v>4836</v>
      </c>
      <c r="K37" s="1662">
        <v>2.81</v>
      </c>
      <c r="L37" s="1661" t="s">
        <v>4844</v>
      </c>
      <c r="M37" s="1663">
        <v>44287</v>
      </c>
    </row>
    <row r="38" spans="1:13" s="1382" customFormat="1" ht="15">
      <c r="A38" s="1659">
        <v>31</v>
      </c>
      <c r="B38" s="1660" t="s">
        <v>971</v>
      </c>
      <c r="C38" s="1661" t="s">
        <v>1989</v>
      </c>
      <c r="D38" s="1661" t="s">
        <v>4843</v>
      </c>
      <c r="E38" s="1661" t="s">
        <v>4833</v>
      </c>
      <c r="F38" s="1659" t="s">
        <v>5027</v>
      </c>
      <c r="G38" s="1659">
        <v>95</v>
      </c>
      <c r="H38" s="1659" t="s">
        <v>1739</v>
      </c>
      <c r="I38" s="1659" t="s">
        <v>991</v>
      </c>
      <c r="J38" s="1662" t="s">
        <v>4836</v>
      </c>
      <c r="K38" s="1662">
        <v>2.81</v>
      </c>
      <c r="L38" s="1661" t="s">
        <v>4844</v>
      </c>
      <c r="M38" s="1663">
        <v>44287</v>
      </c>
    </row>
    <row r="39" spans="1:13" s="1382" customFormat="1" ht="60">
      <c r="A39" s="1665">
        <v>32</v>
      </c>
      <c r="B39" s="1666" t="s">
        <v>971</v>
      </c>
      <c r="C39" s="1667" t="s">
        <v>1961</v>
      </c>
      <c r="D39" s="1667" t="s">
        <v>625</v>
      </c>
      <c r="E39" s="1667" t="s">
        <v>815</v>
      </c>
      <c r="F39" s="1665" t="s">
        <v>5027</v>
      </c>
      <c r="G39" s="1665">
        <v>41</v>
      </c>
      <c r="H39" s="1665" t="s">
        <v>1090</v>
      </c>
      <c r="I39" s="1665" t="s">
        <v>1037</v>
      </c>
      <c r="J39" s="1668" t="s">
        <v>977</v>
      </c>
      <c r="K39" s="1668" t="s">
        <v>966</v>
      </c>
      <c r="L39" s="1667" t="s">
        <v>5028</v>
      </c>
      <c r="M39" s="1669">
        <v>44225</v>
      </c>
    </row>
    <row r="40" spans="1:13" s="1382" customFormat="1" ht="60">
      <c r="A40" s="1665">
        <v>33</v>
      </c>
      <c r="B40" s="1666" t="s">
        <v>971</v>
      </c>
      <c r="C40" s="1667" t="s">
        <v>1965</v>
      </c>
      <c r="D40" s="1667" t="s">
        <v>1814</v>
      </c>
      <c r="E40" s="1667" t="s">
        <v>815</v>
      </c>
      <c r="F40" s="1665" t="s">
        <v>5027</v>
      </c>
      <c r="G40" s="1665">
        <v>41</v>
      </c>
      <c r="H40" s="1665" t="s">
        <v>1090</v>
      </c>
      <c r="I40" s="1665" t="s">
        <v>1037</v>
      </c>
      <c r="J40" s="1668" t="s">
        <v>977</v>
      </c>
      <c r="K40" s="1668" t="s">
        <v>966</v>
      </c>
      <c r="L40" s="1667" t="s">
        <v>5029</v>
      </c>
      <c r="M40" s="1669">
        <v>44225</v>
      </c>
    </row>
    <row r="41" spans="1:13" s="1382" customFormat="1" ht="15">
      <c r="A41" s="1659">
        <v>34</v>
      </c>
      <c r="B41" s="1660" t="s">
        <v>1022</v>
      </c>
      <c r="C41" s="1661" t="s">
        <v>2109</v>
      </c>
      <c r="D41" s="1661" t="s">
        <v>4832</v>
      </c>
      <c r="E41" s="1661" t="s">
        <v>4833</v>
      </c>
      <c r="F41" s="1659" t="s">
        <v>5027</v>
      </c>
      <c r="G41" s="1659">
        <v>95</v>
      </c>
      <c r="H41" s="1659" t="s">
        <v>1739</v>
      </c>
      <c r="I41" s="1659" t="s">
        <v>958</v>
      </c>
      <c r="J41" s="1670">
        <v>2</v>
      </c>
      <c r="K41" s="1670">
        <v>1.5</v>
      </c>
      <c r="L41" s="1661" t="s">
        <v>4835</v>
      </c>
      <c r="M41" s="1663">
        <v>44287</v>
      </c>
    </row>
    <row r="42" spans="1:13" s="1382" customFormat="1" ht="15">
      <c r="A42" s="1659">
        <v>35</v>
      </c>
      <c r="B42" s="1660" t="s">
        <v>1022</v>
      </c>
      <c r="C42" s="1661" t="s">
        <v>2109</v>
      </c>
      <c r="D42" s="1661" t="s">
        <v>4832</v>
      </c>
      <c r="E42" s="1661" t="s">
        <v>4833</v>
      </c>
      <c r="F42" s="1659" t="s">
        <v>5027</v>
      </c>
      <c r="G42" s="1659">
        <v>95</v>
      </c>
      <c r="H42" s="1659" t="s">
        <v>1739</v>
      </c>
      <c r="I42" s="1659" t="s">
        <v>987</v>
      </c>
      <c r="J42" s="1670">
        <v>2</v>
      </c>
      <c r="K42" s="1670">
        <v>1.5</v>
      </c>
      <c r="L42" s="1661" t="s">
        <v>4835</v>
      </c>
      <c r="M42" s="1663">
        <v>44287</v>
      </c>
    </row>
    <row r="43" spans="1:13" s="1382" customFormat="1" ht="15">
      <c r="A43" s="1659">
        <v>36</v>
      </c>
      <c r="B43" s="1660" t="s">
        <v>1022</v>
      </c>
      <c r="C43" s="1661" t="s">
        <v>2109</v>
      </c>
      <c r="D43" s="1661" t="s">
        <v>4832</v>
      </c>
      <c r="E43" s="1661" t="s">
        <v>4833</v>
      </c>
      <c r="F43" s="1659" t="s">
        <v>5027</v>
      </c>
      <c r="G43" s="1659">
        <v>95</v>
      </c>
      <c r="H43" s="1659" t="s">
        <v>1739</v>
      </c>
      <c r="I43" s="1659" t="s">
        <v>991</v>
      </c>
      <c r="J43" s="1670">
        <v>2</v>
      </c>
      <c r="K43" s="1670">
        <v>1.5</v>
      </c>
      <c r="L43" s="1661" t="s">
        <v>4835</v>
      </c>
      <c r="M43" s="1663">
        <v>44287</v>
      </c>
    </row>
    <row r="44" spans="1:13" s="1382" customFormat="1" ht="15">
      <c r="A44" s="1659">
        <v>37</v>
      </c>
      <c r="B44" s="1660" t="s">
        <v>1022</v>
      </c>
      <c r="C44" s="1661" t="s">
        <v>2117</v>
      </c>
      <c r="D44" s="1661" t="s">
        <v>4841</v>
      </c>
      <c r="E44" s="1661" t="s">
        <v>4833</v>
      </c>
      <c r="F44" s="1659" t="s">
        <v>5027</v>
      </c>
      <c r="G44" s="1659">
        <v>95</v>
      </c>
      <c r="H44" s="1659" t="s">
        <v>1739</v>
      </c>
      <c r="I44" s="1659" t="s">
        <v>968</v>
      </c>
      <c r="J44" s="1662" t="s">
        <v>4836</v>
      </c>
      <c r="K44" s="1671">
        <v>148.4</v>
      </c>
      <c r="L44" s="1661" t="s">
        <v>4842</v>
      </c>
      <c r="M44" s="1663">
        <v>44287</v>
      </c>
    </row>
    <row r="45" spans="1:13" s="1382" customFormat="1" ht="15">
      <c r="A45" s="1659">
        <v>38</v>
      </c>
      <c r="B45" s="1660" t="s">
        <v>1022</v>
      </c>
      <c r="C45" s="1661" t="s">
        <v>2117</v>
      </c>
      <c r="D45" s="1661" t="s">
        <v>4841</v>
      </c>
      <c r="E45" s="1661" t="s">
        <v>4833</v>
      </c>
      <c r="F45" s="1659" t="s">
        <v>5027</v>
      </c>
      <c r="G45" s="1659">
        <v>95</v>
      </c>
      <c r="H45" s="1659" t="s">
        <v>1739</v>
      </c>
      <c r="I45" s="1659" t="s">
        <v>979</v>
      </c>
      <c r="J45" s="1662" t="s">
        <v>4836</v>
      </c>
      <c r="K45" s="1671">
        <v>146.5</v>
      </c>
      <c r="L45" s="1661" t="s">
        <v>4842</v>
      </c>
      <c r="M45" s="1663">
        <v>44287</v>
      </c>
    </row>
    <row r="46" spans="1:13" s="1382" customFormat="1" ht="15">
      <c r="A46" s="1659">
        <v>39</v>
      </c>
      <c r="B46" s="1660" t="s">
        <v>1022</v>
      </c>
      <c r="C46" s="1661" t="s">
        <v>2117</v>
      </c>
      <c r="D46" s="1661" t="s">
        <v>4841</v>
      </c>
      <c r="E46" s="1661" t="s">
        <v>4833</v>
      </c>
      <c r="F46" s="1659" t="s">
        <v>5027</v>
      </c>
      <c r="G46" s="1659">
        <v>95</v>
      </c>
      <c r="H46" s="1659" t="s">
        <v>1739</v>
      </c>
      <c r="I46" s="1659" t="s">
        <v>958</v>
      </c>
      <c r="J46" s="1662" t="s">
        <v>4836</v>
      </c>
      <c r="K46" s="1671">
        <v>144.6</v>
      </c>
      <c r="L46" s="1661" t="s">
        <v>4842</v>
      </c>
      <c r="M46" s="1663">
        <v>44287</v>
      </c>
    </row>
    <row r="47" spans="1:13" s="1382" customFormat="1" ht="15">
      <c r="A47" s="1659">
        <v>40</v>
      </c>
      <c r="B47" s="1660" t="s">
        <v>1022</v>
      </c>
      <c r="C47" s="1661" t="s">
        <v>2117</v>
      </c>
      <c r="D47" s="1661" t="s">
        <v>4841</v>
      </c>
      <c r="E47" s="1661" t="s">
        <v>4833</v>
      </c>
      <c r="F47" s="1659" t="s">
        <v>5027</v>
      </c>
      <c r="G47" s="1659">
        <v>95</v>
      </c>
      <c r="H47" s="1659" t="s">
        <v>1739</v>
      </c>
      <c r="I47" s="1659" t="s">
        <v>987</v>
      </c>
      <c r="J47" s="1662" t="s">
        <v>4836</v>
      </c>
      <c r="K47" s="1671">
        <v>142.69999999999999</v>
      </c>
      <c r="L47" s="1661" t="s">
        <v>4842</v>
      </c>
      <c r="M47" s="1663">
        <v>44287</v>
      </c>
    </row>
    <row r="48" spans="1:13" s="1382" customFormat="1" ht="15">
      <c r="A48" s="1659">
        <v>41</v>
      </c>
      <c r="B48" s="1660" t="s">
        <v>1022</v>
      </c>
      <c r="C48" s="1661" t="s">
        <v>2117</v>
      </c>
      <c r="D48" s="1661" t="s">
        <v>4841</v>
      </c>
      <c r="E48" s="1661" t="s">
        <v>4833</v>
      </c>
      <c r="F48" s="1659" t="s">
        <v>5027</v>
      </c>
      <c r="G48" s="1659">
        <v>95</v>
      </c>
      <c r="H48" s="1659" t="s">
        <v>1739</v>
      </c>
      <c r="I48" s="1659" t="s">
        <v>991</v>
      </c>
      <c r="J48" s="1662" t="s">
        <v>4836</v>
      </c>
      <c r="K48" s="1671">
        <v>140.69999999999999</v>
      </c>
      <c r="L48" s="1661" t="s">
        <v>4842</v>
      </c>
      <c r="M48" s="1663">
        <v>44287</v>
      </c>
    </row>
    <row r="49" spans="1:13" s="1382" customFormat="1" ht="15">
      <c r="A49" s="1659">
        <v>42</v>
      </c>
      <c r="B49" s="1660" t="s">
        <v>1022</v>
      </c>
      <c r="C49" s="1661" t="s">
        <v>2121</v>
      </c>
      <c r="D49" s="1661" t="s">
        <v>4843</v>
      </c>
      <c r="E49" s="1661" t="s">
        <v>4833</v>
      </c>
      <c r="F49" s="1659" t="s">
        <v>5027</v>
      </c>
      <c r="G49" s="1659">
        <v>95</v>
      </c>
      <c r="H49" s="1659" t="s">
        <v>1739</v>
      </c>
      <c r="I49" s="1659" t="s">
        <v>968</v>
      </c>
      <c r="J49" s="1662" t="s">
        <v>4836</v>
      </c>
      <c r="K49" s="1670">
        <v>2.81</v>
      </c>
      <c r="L49" s="1661" t="s">
        <v>4844</v>
      </c>
      <c r="M49" s="1663">
        <v>44287</v>
      </c>
    </row>
    <row r="50" spans="1:13" s="1382" customFormat="1" ht="15">
      <c r="A50" s="1659">
        <v>43</v>
      </c>
      <c r="B50" s="1660" t="s">
        <v>1022</v>
      </c>
      <c r="C50" s="1661" t="s">
        <v>2121</v>
      </c>
      <c r="D50" s="1661" t="s">
        <v>4843</v>
      </c>
      <c r="E50" s="1661" t="s">
        <v>4833</v>
      </c>
      <c r="F50" s="1659" t="s">
        <v>5027</v>
      </c>
      <c r="G50" s="1659">
        <v>95</v>
      </c>
      <c r="H50" s="1659" t="s">
        <v>1739</v>
      </c>
      <c r="I50" s="1659" t="s">
        <v>979</v>
      </c>
      <c r="J50" s="1662" t="s">
        <v>4836</v>
      </c>
      <c r="K50" s="1670">
        <v>2.81</v>
      </c>
      <c r="L50" s="1661" t="s">
        <v>4844</v>
      </c>
      <c r="M50" s="1663">
        <v>44287</v>
      </c>
    </row>
    <row r="51" spans="1:13" s="1382" customFormat="1" ht="15">
      <c r="A51" s="1659">
        <v>44</v>
      </c>
      <c r="B51" s="1660" t="s">
        <v>1022</v>
      </c>
      <c r="C51" s="1661" t="s">
        <v>2121</v>
      </c>
      <c r="D51" s="1661" t="s">
        <v>4843</v>
      </c>
      <c r="E51" s="1661" t="s">
        <v>4833</v>
      </c>
      <c r="F51" s="1659" t="s">
        <v>5027</v>
      </c>
      <c r="G51" s="1659">
        <v>95</v>
      </c>
      <c r="H51" s="1659" t="s">
        <v>1739</v>
      </c>
      <c r="I51" s="1659" t="s">
        <v>958</v>
      </c>
      <c r="J51" s="1662" t="s">
        <v>4836</v>
      </c>
      <c r="K51" s="1670">
        <v>2.81</v>
      </c>
      <c r="L51" s="1661" t="s">
        <v>4844</v>
      </c>
      <c r="M51" s="1663">
        <v>44287</v>
      </c>
    </row>
    <row r="52" spans="1:13" s="1382" customFormat="1" ht="15">
      <c r="A52" s="1659">
        <v>45</v>
      </c>
      <c r="B52" s="1660" t="s">
        <v>1022</v>
      </c>
      <c r="C52" s="1661" t="s">
        <v>2121</v>
      </c>
      <c r="D52" s="1661" t="s">
        <v>4843</v>
      </c>
      <c r="E52" s="1661" t="s">
        <v>4833</v>
      </c>
      <c r="F52" s="1659" t="s">
        <v>5027</v>
      </c>
      <c r="G52" s="1659">
        <v>95</v>
      </c>
      <c r="H52" s="1659" t="s">
        <v>1739</v>
      </c>
      <c r="I52" s="1659" t="s">
        <v>987</v>
      </c>
      <c r="J52" s="1662" t="s">
        <v>4836</v>
      </c>
      <c r="K52" s="1670">
        <v>2.81</v>
      </c>
      <c r="L52" s="1661" t="s">
        <v>4844</v>
      </c>
      <c r="M52" s="1663">
        <v>44287</v>
      </c>
    </row>
    <row r="53" spans="1:13" s="1382" customFormat="1" ht="15">
      <c r="A53" s="1659">
        <v>46</v>
      </c>
      <c r="B53" s="1660" t="s">
        <v>1022</v>
      </c>
      <c r="C53" s="1661" t="s">
        <v>2121</v>
      </c>
      <c r="D53" s="1661" t="s">
        <v>4843</v>
      </c>
      <c r="E53" s="1661" t="s">
        <v>4833</v>
      </c>
      <c r="F53" s="1659" t="s">
        <v>5027</v>
      </c>
      <c r="G53" s="1659">
        <v>95</v>
      </c>
      <c r="H53" s="1659" t="s">
        <v>1739</v>
      </c>
      <c r="I53" s="1659" t="s">
        <v>991</v>
      </c>
      <c r="J53" s="1662" t="s">
        <v>4836</v>
      </c>
      <c r="K53" s="1670">
        <v>2.81</v>
      </c>
      <c r="L53" s="1661" t="s">
        <v>4844</v>
      </c>
      <c r="M53" s="1663">
        <v>44287</v>
      </c>
    </row>
    <row r="54" spans="1:13" s="1382" customFormat="1" ht="45">
      <c r="A54" s="1659">
        <v>47</v>
      </c>
      <c r="B54" s="1660" t="s">
        <v>1022</v>
      </c>
      <c r="C54" s="1661" t="s">
        <v>2179</v>
      </c>
      <c r="D54" s="1661" t="s">
        <v>625</v>
      </c>
      <c r="E54" s="1661" t="s">
        <v>4833</v>
      </c>
      <c r="F54" s="1659" t="s">
        <v>5027</v>
      </c>
      <c r="G54" s="1659">
        <v>115</v>
      </c>
      <c r="H54" s="1664" t="s">
        <v>1789</v>
      </c>
      <c r="I54" s="1659" t="s">
        <v>1037</v>
      </c>
      <c r="J54" s="1662">
        <v>-6.3549999999999995E-2</v>
      </c>
      <c r="K54" s="1662">
        <v>-0.26200000000000001</v>
      </c>
      <c r="L54" s="1661" t="s">
        <v>4852</v>
      </c>
      <c r="M54" s="1663">
        <v>44287</v>
      </c>
    </row>
    <row r="55" spans="1:13" s="1382" customFormat="1" ht="30">
      <c r="A55" s="1659">
        <v>48</v>
      </c>
      <c r="B55" s="1660" t="s">
        <v>1022</v>
      </c>
      <c r="C55" s="1661" t="s">
        <v>2184</v>
      </c>
      <c r="D55" s="1661" t="s">
        <v>1814</v>
      </c>
      <c r="E55" s="1661" t="s">
        <v>4833</v>
      </c>
      <c r="F55" s="1659" t="s">
        <v>5027</v>
      </c>
      <c r="G55" s="1659">
        <v>115</v>
      </c>
      <c r="H55" s="1664" t="s">
        <v>1792</v>
      </c>
      <c r="I55" s="1659" t="s">
        <v>1037</v>
      </c>
      <c r="J55" s="1662">
        <v>5.5500000000000001E-2</v>
      </c>
      <c r="K55" s="1662">
        <v>2.5000000000000001E-2</v>
      </c>
      <c r="L55" s="1661" t="s">
        <v>5030</v>
      </c>
      <c r="M55" s="1663">
        <v>44287</v>
      </c>
    </row>
    <row r="56" spans="1:13" s="1382" customFormat="1" ht="30">
      <c r="A56" s="1659">
        <v>49</v>
      </c>
      <c r="B56" s="1660" t="s">
        <v>1022</v>
      </c>
      <c r="C56" s="1661" t="s">
        <v>2184</v>
      </c>
      <c r="D56" s="1661" t="s">
        <v>1814</v>
      </c>
      <c r="E56" s="1661" t="s">
        <v>4833</v>
      </c>
      <c r="F56" s="1659" t="s">
        <v>5027</v>
      </c>
      <c r="G56" s="1659">
        <v>116</v>
      </c>
      <c r="H56" s="1664" t="s">
        <v>1788</v>
      </c>
      <c r="I56" s="1659" t="s">
        <v>1037</v>
      </c>
      <c r="J56" s="1662">
        <v>-6.6600000000000006E-2</v>
      </c>
      <c r="K56" s="1662">
        <v>-0.03</v>
      </c>
      <c r="L56" s="1661" t="s">
        <v>4853</v>
      </c>
      <c r="M56" s="1663">
        <v>44287</v>
      </c>
    </row>
    <row r="57" spans="1:13" s="1382" customFormat="1" ht="60">
      <c r="A57" s="1665">
        <v>50</v>
      </c>
      <c r="B57" s="1666" t="s">
        <v>1022</v>
      </c>
      <c r="C57" s="1667" t="s">
        <v>2179</v>
      </c>
      <c r="D57" s="1667" t="s">
        <v>625</v>
      </c>
      <c r="E57" s="1667" t="s">
        <v>815</v>
      </c>
      <c r="F57" s="1665" t="s">
        <v>5027</v>
      </c>
      <c r="G57" s="1665">
        <v>41</v>
      </c>
      <c r="H57" s="1665" t="s">
        <v>1090</v>
      </c>
      <c r="I57" s="1665" t="s">
        <v>1037</v>
      </c>
      <c r="J57" s="1668" t="s">
        <v>977</v>
      </c>
      <c r="K57" s="1668" t="s">
        <v>966</v>
      </c>
      <c r="L57" s="1667" t="s">
        <v>5028</v>
      </c>
      <c r="M57" s="1669">
        <v>44225</v>
      </c>
    </row>
    <row r="58" spans="1:13" s="1385" customFormat="1" ht="60">
      <c r="A58" s="1603">
        <v>51</v>
      </c>
      <c r="B58" s="1604" t="s">
        <v>1022</v>
      </c>
      <c r="C58" s="1605" t="s">
        <v>2184</v>
      </c>
      <c r="D58" s="1605" t="s">
        <v>1814</v>
      </c>
      <c r="E58" s="1605" t="s">
        <v>815</v>
      </c>
      <c r="F58" s="1603" t="s">
        <v>5027</v>
      </c>
      <c r="G58" s="1603">
        <v>41</v>
      </c>
      <c r="H58" s="1603" t="s">
        <v>1090</v>
      </c>
      <c r="I58" s="1603" t="s">
        <v>1037</v>
      </c>
      <c r="J58" s="1606" t="s">
        <v>977</v>
      </c>
      <c r="K58" s="1606" t="s">
        <v>966</v>
      </c>
      <c r="L58" s="1605" t="s">
        <v>5029</v>
      </c>
      <c r="M58" s="1607">
        <v>44225</v>
      </c>
    </row>
    <row r="59" spans="1:13" s="1382" customFormat="1" ht="15">
      <c r="A59" s="1659">
        <v>52</v>
      </c>
      <c r="B59" s="1660" t="s">
        <v>989</v>
      </c>
      <c r="C59" s="1661" t="s">
        <v>2393</v>
      </c>
      <c r="D59" s="1661" t="s">
        <v>4832</v>
      </c>
      <c r="E59" s="1661" t="s">
        <v>4833</v>
      </c>
      <c r="F59" s="1659" t="s">
        <v>5027</v>
      </c>
      <c r="G59" s="1659">
        <v>95</v>
      </c>
      <c r="H59" s="1659" t="s">
        <v>1739</v>
      </c>
      <c r="I59" s="1659" t="s">
        <v>958</v>
      </c>
      <c r="J59" s="1662">
        <v>2</v>
      </c>
      <c r="K59" s="1662">
        <v>1.5</v>
      </c>
      <c r="L59" s="1661" t="s">
        <v>4835</v>
      </c>
      <c r="M59" s="1663">
        <v>44287</v>
      </c>
    </row>
    <row r="60" spans="1:13" s="1382" customFormat="1" ht="15">
      <c r="A60" s="1659">
        <v>53</v>
      </c>
      <c r="B60" s="1660" t="s">
        <v>989</v>
      </c>
      <c r="C60" s="1661" t="s">
        <v>2393</v>
      </c>
      <c r="D60" s="1661" t="s">
        <v>4832</v>
      </c>
      <c r="E60" s="1661" t="s">
        <v>4833</v>
      </c>
      <c r="F60" s="1659" t="s">
        <v>5027</v>
      </c>
      <c r="G60" s="1659">
        <v>95</v>
      </c>
      <c r="H60" s="1659" t="s">
        <v>1739</v>
      </c>
      <c r="I60" s="1659" t="s">
        <v>987</v>
      </c>
      <c r="J60" s="1662">
        <v>2</v>
      </c>
      <c r="K60" s="1662">
        <v>1.5</v>
      </c>
      <c r="L60" s="1661" t="s">
        <v>4835</v>
      </c>
      <c r="M60" s="1663">
        <v>44287</v>
      </c>
    </row>
    <row r="61" spans="1:13" s="1382" customFormat="1" ht="15">
      <c r="A61" s="1659">
        <v>54</v>
      </c>
      <c r="B61" s="1660" t="s">
        <v>989</v>
      </c>
      <c r="C61" s="1661" t="s">
        <v>2393</v>
      </c>
      <c r="D61" s="1661" t="s">
        <v>4832</v>
      </c>
      <c r="E61" s="1661" t="s">
        <v>4833</v>
      </c>
      <c r="F61" s="1659" t="s">
        <v>5027</v>
      </c>
      <c r="G61" s="1659">
        <v>95</v>
      </c>
      <c r="H61" s="1659" t="s">
        <v>1739</v>
      </c>
      <c r="I61" s="1659" t="s">
        <v>991</v>
      </c>
      <c r="J61" s="1662">
        <v>2</v>
      </c>
      <c r="K61" s="1662">
        <v>1.5</v>
      </c>
      <c r="L61" s="1661" t="s">
        <v>4835</v>
      </c>
      <c r="M61" s="1663">
        <v>44287</v>
      </c>
    </row>
    <row r="62" spans="1:13" s="1382" customFormat="1" ht="15">
      <c r="A62" s="1659">
        <v>55</v>
      </c>
      <c r="B62" s="1660" t="s">
        <v>989</v>
      </c>
      <c r="C62" s="1661" t="s">
        <v>2402</v>
      </c>
      <c r="D62" s="1661" t="s">
        <v>4860</v>
      </c>
      <c r="E62" s="1661" t="s">
        <v>4833</v>
      </c>
      <c r="F62" s="1659" t="s">
        <v>5027</v>
      </c>
      <c r="G62" s="1659">
        <v>85</v>
      </c>
      <c r="H62" s="1659" t="s">
        <v>1737</v>
      </c>
      <c r="I62" s="1659" t="s">
        <v>968</v>
      </c>
      <c r="J62" s="1662">
        <v>-38.001194045143002</v>
      </c>
      <c r="K62" s="1662" t="s">
        <v>4836</v>
      </c>
      <c r="L62" s="1661" t="s">
        <v>4837</v>
      </c>
      <c r="M62" s="1663">
        <v>44287</v>
      </c>
    </row>
    <row r="63" spans="1:13" s="1382" customFormat="1" ht="15">
      <c r="A63" s="1659">
        <v>56</v>
      </c>
      <c r="B63" s="1660" t="s">
        <v>989</v>
      </c>
      <c r="C63" s="1661" t="s">
        <v>2402</v>
      </c>
      <c r="D63" s="1661" t="s">
        <v>4860</v>
      </c>
      <c r="E63" s="1661" t="s">
        <v>4833</v>
      </c>
      <c r="F63" s="1659" t="s">
        <v>5027</v>
      </c>
      <c r="G63" s="1659">
        <v>85</v>
      </c>
      <c r="H63" s="1659" t="s">
        <v>1737</v>
      </c>
      <c r="I63" s="1659" t="s">
        <v>979</v>
      </c>
      <c r="J63" s="1662">
        <v>-38.001194045143002</v>
      </c>
      <c r="K63" s="1662" t="s">
        <v>4836</v>
      </c>
      <c r="L63" s="1661" t="s">
        <v>4837</v>
      </c>
      <c r="M63" s="1663">
        <v>44287</v>
      </c>
    </row>
    <row r="64" spans="1:13" s="1382" customFormat="1" ht="15">
      <c r="A64" s="1659">
        <v>57</v>
      </c>
      <c r="B64" s="1660" t="s">
        <v>989</v>
      </c>
      <c r="C64" s="1661" t="s">
        <v>2402</v>
      </c>
      <c r="D64" s="1661" t="s">
        <v>4860</v>
      </c>
      <c r="E64" s="1661" t="s">
        <v>4833</v>
      </c>
      <c r="F64" s="1659" t="s">
        <v>5027</v>
      </c>
      <c r="G64" s="1659">
        <v>85</v>
      </c>
      <c r="H64" s="1659" t="s">
        <v>1737</v>
      </c>
      <c r="I64" s="1659" t="s">
        <v>958</v>
      </c>
      <c r="J64" s="1662">
        <v>-38.001194045143002</v>
      </c>
      <c r="K64" s="1662" t="s">
        <v>4836</v>
      </c>
      <c r="L64" s="1661" t="s">
        <v>4837</v>
      </c>
      <c r="M64" s="1663">
        <v>44287</v>
      </c>
    </row>
    <row r="65" spans="1:13" s="1382" customFormat="1" ht="15">
      <c r="A65" s="1659">
        <v>58</v>
      </c>
      <c r="B65" s="1660" t="s">
        <v>989</v>
      </c>
      <c r="C65" s="1661" t="s">
        <v>2402</v>
      </c>
      <c r="D65" s="1661" t="s">
        <v>4860</v>
      </c>
      <c r="E65" s="1661" t="s">
        <v>4833</v>
      </c>
      <c r="F65" s="1659" t="s">
        <v>5027</v>
      </c>
      <c r="G65" s="1659">
        <v>85</v>
      </c>
      <c r="H65" s="1659" t="s">
        <v>1737</v>
      </c>
      <c r="I65" s="1659" t="s">
        <v>987</v>
      </c>
      <c r="J65" s="1662">
        <v>-38.001194045143002</v>
      </c>
      <c r="K65" s="1662" t="s">
        <v>4836</v>
      </c>
      <c r="L65" s="1661" t="s">
        <v>4837</v>
      </c>
      <c r="M65" s="1663">
        <v>44287</v>
      </c>
    </row>
    <row r="66" spans="1:13" s="1382" customFormat="1" ht="15">
      <c r="A66" s="1659">
        <v>59</v>
      </c>
      <c r="B66" s="1660" t="s">
        <v>989</v>
      </c>
      <c r="C66" s="1661" t="s">
        <v>2402</v>
      </c>
      <c r="D66" s="1661" t="s">
        <v>4860</v>
      </c>
      <c r="E66" s="1661" t="s">
        <v>4833</v>
      </c>
      <c r="F66" s="1659" t="s">
        <v>5027</v>
      </c>
      <c r="G66" s="1659">
        <v>85</v>
      </c>
      <c r="H66" s="1659" t="s">
        <v>1737</v>
      </c>
      <c r="I66" s="1659" t="s">
        <v>991</v>
      </c>
      <c r="J66" s="1662">
        <v>-38.001194045143002</v>
      </c>
      <c r="K66" s="1662" t="s">
        <v>4836</v>
      </c>
      <c r="L66" s="1661" t="s">
        <v>4837</v>
      </c>
      <c r="M66" s="1663">
        <v>44287</v>
      </c>
    </row>
    <row r="67" spans="1:13" s="1382" customFormat="1" ht="15">
      <c r="A67" s="1659">
        <v>60</v>
      </c>
      <c r="B67" s="1660" t="s">
        <v>989</v>
      </c>
      <c r="C67" s="1661" t="s">
        <v>2402</v>
      </c>
      <c r="D67" s="1661" t="s">
        <v>4860</v>
      </c>
      <c r="E67" s="1661" t="s">
        <v>4833</v>
      </c>
      <c r="F67" s="1659" t="s">
        <v>5027</v>
      </c>
      <c r="G67" s="1659">
        <v>110</v>
      </c>
      <c r="H67" s="1659" t="s">
        <v>1141</v>
      </c>
      <c r="I67" s="1659" t="s">
        <v>968</v>
      </c>
      <c r="J67" s="1662" t="s">
        <v>4713</v>
      </c>
      <c r="K67" s="1662" t="s">
        <v>4836</v>
      </c>
      <c r="L67" s="1661" t="s">
        <v>4837</v>
      </c>
      <c r="M67" s="1663"/>
    </row>
    <row r="68" spans="1:13" s="1382" customFormat="1" ht="15">
      <c r="A68" s="1659">
        <v>61</v>
      </c>
      <c r="B68" s="1660" t="s">
        <v>989</v>
      </c>
      <c r="C68" s="1661" t="s">
        <v>2402</v>
      </c>
      <c r="D68" s="1661" t="s">
        <v>4860</v>
      </c>
      <c r="E68" s="1661" t="s">
        <v>4833</v>
      </c>
      <c r="F68" s="1659" t="s">
        <v>5027</v>
      </c>
      <c r="G68" s="1659">
        <v>110</v>
      </c>
      <c r="H68" s="1659" t="s">
        <v>1141</v>
      </c>
      <c r="I68" s="1659" t="s">
        <v>979</v>
      </c>
      <c r="J68" s="1662" t="s">
        <v>4713</v>
      </c>
      <c r="K68" s="1662" t="s">
        <v>4836</v>
      </c>
      <c r="L68" s="1661" t="s">
        <v>4837</v>
      </c>
      <c r="M68" s="1663"/>
    </row>
    <row r="69" spans="1:13" s="1382" customFormat="1" ht="15">
      <c r="A69" s="1659">
        <v>62</v>
      </c>
      <c r="B69" s="1660" t="s">
        <v>989</v>
      </c>
      <c r="C69" s="1661" t="s">
        <v>2402</v>
      </c>
      <c r="D69" s="1661" t="s">
        <v>4860</v>
      </c>
      <c r="E69" s="1661" t="s">
        <v>4833</v>
      </c>
      <c r="F69" s="1659" t="s">
        <v>5027</v>
      </c>
      <c r="G69" s="1659">
        <v>110</v>
      </c>
      <c r="H69" s="1659" t="s">
        <v>1141</v>
      </c>
      <c r="I69" s="1659" t="s">
        <v>958</v>
      </c>
      <c r="J69" s="1662" t="s">
        <v>4713</v>
      </c>
      <c r="K69" s="1662" t="s">
        <v>4836</v>
      </c>
      <c r="L69" s="1661" t="s">
        <v>4837</v>
      </c>
      <c r="M69" s="1663"/>
    </row>
    <row r="70" spans="1:13" s="1382" customFormat="1" ht="15">
      <c r="A70" s="1659">
        <v>63</v>
      </c>
      <c r="B70" s="1660" t="s">
        <v>989</v>
      </c>
      <c r="C70" s="1661" t="s">
        <v>2402</v>
      </c>
      <c r="D70" s="1661" t="s">
        <v>4860</v>
      </c>
      <c r="E70" s="1661" t="s">
        <v>4833</v>
      </c>
      <c r="F70" s="1659" t="s">
        <v>5027</v>
      </c>
      <c r="G70" s="1659">
        <v>110</v>
      </c>
      <c r="H70" s="1659" t="s">
        <v>1141</v>
      </c>
      <c r="I70" s="1659" t="s">
        <v>987</v>
      </c>
      <c r="J70" s="1662" t="s">
        <v>4713</v>
      </c>
      <c r="K70" s="1662" t="s">
        <v>4836</v>
      </c>
      <c r="L70" s="1661" t="s">
        <v>4837</v>
      </c>
      <c r="M70" s="1663"/>
    </row>
    <row r="71" spans="1:13" s="1382" customFormat="1" ht="15">
      <c r="A71" s="1659">
        <v>64</v>
      </c>
      <c r="B71" s="1660" t="s">
        <v>989</v>
      </c>
      <c r="C71" s="1661" t="s">
        <v>2402</v>
      </c>
      <c r="D71" s="1661" t="s">
        <v>4860</v>
      </c>
      <c r="E71" s="1661" t="s">
        <v>4833</v>
      </c>
      <c r="F71" s="1659" t="s">
        <v>5027</v>
      </c>
      <c r="G71" s="1659">
        <v>110</v>
      </c>
      <c r="H71" s="1659" t="s">
        <v>1141</v>
      </c>
      <c r="I71" s="1659" t="s">
        <v>991</v>
      </c>
      <c r="J71" s="1662" t="s">
        <v>4713</v>
      </c>
      <c r="K71" s="1662" t="s">
        <v>4836</v>
      </c>
      <c r="L71" s="1661" t="s">
        <v>4837</v>
      </c>
      <c r="M71" s="1663"/>
    </row>
    <row r="72" spans="1:13" s="1382" customFormat="1" ht="45">
      <c r="A72" s="1659">
        <v>65</v>
      </c>
      <c r="B72" s="1660" t="s">
        <v>989</v>
      </c>
      <c r="C72" s="1661" t="s">
        <v>2402</v>
      </c>
      <c r="D72" s="1661" t="s">
        <v>4860</v>
      </c>
      <c r="E72" s="1661" t="s">
        <v>4833</v>
      </c>
      <c r="F72" s="1659" t="s">
        <v>5027</v>
      </c>
      <c r="G72" s="1659">
        <v>115</v>
      </c>
      <c r="H72" s="1664" t="s">
        <v>1789</v>
      </c>
      <c r="I72" s="1659" t="s">
        <v>1037</v>
      </c>
      <c r="J72" s="1662" t="s">
        <v>4836</v>
      </c>
      <c r="K72" s="1662">
        <v>-0.17499999999999999</v>
      </c>
      <c r="L72" s="1661" t="s">
        <v>4863</v>
      </c>
      <c r="M72" s="1663">
        <v>44287</v>
      </c>
    </row>
    <row r="73" spans="1:13" s="1382" customFormat="1" ht="15">
      <c r="A73" s="1659">
        <v>66</v>
      </c>
      <c r="B73" s="1660" t="s">
        <v>989</v>
      </c>
      <c r="C73" s="1661" t="s">
        <v>2402</v>
      </c>
      <c r="D73" s="1661" t="s">
        <v>4860</v>
      </c>
      <c r="E73" s="1661" t="s">
        <v>4833</v>
      </c>
      <c r="F73" s="1659" t="s">
        <v>5027</v>
      </c>
      <c r="G73" s="1659">
        <v>118</v>
      </c>
      <c r="H73" s="1659" t="s">
        <v>1791</v>
      </c>
      <c r="I73" s="1659" t="s">
        <v>1037</v>
      </c>
      <c r="J73" s="1662">
        <v>-0.26645000000000002</v>
      </c>
      <c r="K73" s="1662" t="s">
        <v>4836</v>
      </c>
      <c r="L73" s="1661" t="s">
        <v>4837</v>
      </c>
      <c r="M73" s="1663">
        <v>44287</v>
      </c>
    </row>
    <row r="74" spans="1:13" s="1382" customFormat="1" ht="15">
      <c r="A74" s="1659">
        <v>67</v>
      </c>
      <c r="B74" s="1660" t="s">
        <v>989</v>
      </c>
      <c r="C74" s="1661" t="s">
        <v>2402</v>
      </c>
      <c r="D74" s="1661" t="s">
        <v>4860</v>
      </c>
      <c r="E74" s="1661" t="s">
        <v>4833</v>
      </c>
      <c r="F74" s="1659" t="s">
        <v>5027</v>
      </c>
      <c r="G74" s="1659">
        <v>122</v>
      </c>
      <c r="H74" s="1659" t="s">
        <v>1795</v>
      </c>
      <c r="I74" s="1659" t="s">
        <v>1037</v>
      </c>
      <c r="J74" s="1662">
        <v>0.26645000000000002</v>
      </c>
      <c r="K74" s="1662" t="s">
        <v>4836</v>
      </c>
      <c r="L74" s="1661" t="s">
        <v>4837</v>
      </c>
      <c r="M74" s="1663">
        <v>44287</v>
      </c>
    </row>
    <row r="75" spans="1:13" s="1382" customFormat="1" ht="15">
      <c r="A75" s="1659">
        <v>68</v>
      </c>
      <c r="B75" s="1660" t="s">
        <v>989</v>
      </c>
      <c r="C75" s="1661" t="s">
        <v>2407</v>
      </c>
      <c r="D75" s="1661" t="s">
        <v>4861</v>
      </c>
      <c r="E75" s="1661" t="s">
        <v>4833</v>
      </c>
      <c r="F75" s="1659" t="s">
        <v>5027</v>
      </c>
      <c r="G75" s="1659">
        <v>85</v>
      </c>
      <c r="H75" s="1659" t="s">
        <v>1737</v>
      </c>
      <c r="I75" s="1659" t="s">
        <v>968</v>
      </c>
      <c r="J75" s="1662">
        <v>-77.267989452432403</v>
      </c>
      <c r="K75" s="1662" t="s">
        <v>4836</v>
      </c>
      <c r="L75" s="1661" t="s">
        <v>4837</v>
      </c>
      <c r="M75" s="1663">
        <v>44287</v>
      </c>
    </row>
    <row r="76" spans="1:13" s="1382" customFormat="1" ht="15">
      <c r="A76" s="1659">
        <v>69</v>
      </c>
      <c r="B76" s="1660" t="s">
        <v>989</v>
      </c>
      <c r="C76" s="1661" t="s">
        <v>2407</v>
      </c>
      <c r="D76" s="1661" t="s">
        <v>4861</v>
      </c>
      <c r="E76" s="1661" t="s">
        <v>4833</v>
      </c>
      <c r="F76" s="1659" t="s">
        <v>5027</v>
      </c>
      <c r="G76" s="1659">
        <v>85</v>
      </c>
      <c r="H76" s="1659" t="s">
        <v>1737</v>
      </c>
      <c r="I76" s="1659" t="s">
        <v>979</v>
      </c>
      <c r="J76" s="1662">
        <v>-77.267989452432403</v>
      </c>
      <c r="K76" s="1662" t="s">
        <v>4836</v>
      </c>
      <c r="L76" s="1661" t="s">
        <v>4837</v>
      </c>
      <c r="M76" s="1663">
        <v>44287</v>
      </c>
    </row>
    <row r="77" spans="1:13" s="1382" customFormat="1" ht="15">
      <c r="A77" s="1659">
        <v>70</v>
      </c>
      <c r="B77" s="1660" t="s">
        <v>989</v>
      </c>
      <c r="C77" s="1661" t="s">
        <v>2407</v>
      </c>
      <c r="D77" s="1661" t="s">
        <v>4861</v>
      </c>
      <c r="E77" s="1661" t="s">
        <v>4833</v>
      </c>
      <c r="F77" s="1659" t="s">
        <v>5027</v>
      </c>
      <c r="G77" s="1659">
        <v>85</v>
      </c>
      <c r="H77" s="1659" t="s">
        <v>1737</v>
      </c>
      <c r="I77" s="1659" t="s">
        <v>958</v>
      </c>
      <c r="J77" s="1662">
        <v>-77.267989452432403</v>
      </c>
      <c r="K77" s="1662" t="s">
        <v>4836</v>
      </c>
      <c r="L77" s="1661" t="s">
        <v>4837</v>
      </c>
      <c r="M77" s="1663">
        <v>44287</v>
      </c>
    </row>
    <row r="78" spans="1:13" s="1382" customFormat="1" ht="15">
      <c r="A78" s="1659">
        <v>71</v>
      </c>
      <c r="B78" s="1660" t="s">
        <v>989</v>
      </c>
      <c r="C78" s="1661" t="s">
        <v>2407</v>
      </c>
      <c r="D78" s="1661" t="s">
        <v>4861</v>
      </c>
      <c r="E78" s="1661" t="s">
        <v>4833</v>
      </c>
      <c r="F78" s="1659" t="s">
        <v>5027</v>
      </c>
      <c r="G78" s="1659">
        <v>85</v>
      </c>
      <c r="H78" s="1659" t="s">
        <v>1737</v>
      </c>
      <c r="I78" s="1659" t="s">
        <v>987</v>
      </c>
      <c r="J78" s="1662">
        <v>-77.267989452432403</v>
      </c>
      <c r="K78" s="1662" t="s">
        <v>4836</v>
      </c>
      <c r="L78" s="1661" t="s">
        <v>4837</v>
      </c>
      <c r="M78" s="1663">
        <v>44287</v>
      </c>
    </row>
    <row r="79" spans="1:13" s="1382" customFormat="1" ht="15">
      <c r="A79" s="1659">
        <v>72</v>
      </c>
      <c r="B79" s="1660" t="s">
        <v>989</v>
      </c>
      <c r="C79" s="1661" t="s">
        <v>2407</v>
      </c>
      <c r="D79" s="1661" t="s">
        <v>4861</v>
      </c>
      <c r="E79" s="1661" t="s">
        <v>4833</v>
      </c>
      <c r="F79" s="1659" t="s">
        <v>5027</v>
      </c>
      <c r="G79" s="1659">
        <v>85</v>
      </c>
      <c r="H79" s="1659" t="s">
        <v>1737</v>
      </c>
      <c r="I79" s="1659" t="s">
        <v>991</v>
      </c>
      <c r="J79" s="1662">
        <v>-77.267989452432403</v>
      </c>
      <c r="K79" s="1662" t="s">
        <v>4836</v>
      </c>
      <c r="L79" s="1661" t="s">
        <v>4837</v>
      </c>
      <c r="M79" s="1663">
        <v>44287</v>
      </c>
    </row>
    <row r="80" spans="1:13" s="1382" customFormat="1" ht="15">
      <c r="A80" s="1659">
        <v>73</v>
      </c>
      <c r="B80" s="1660" t="s">
        <v>989</v>
      </c>
      <c r="C80" s="1661" t="s">
        <v>2407</v>
      </c>
      <c r="D80" s="1661" t="s">
        <v>4861</v>
      </c>
      <c r="E80" s="1661" t="s">
        <v>4833</v>
      </c>
      <c r="F80" s="1659" t="s">
        <v>5027</v>
      </c>
      <c r="G80" s="1659">
        <v>110</v>
      </c>
      <c r="H80" s="1659" t="s">
        <v>1141</v>
      </c>
      <c r="I80" s="1659" t="s">
        <v>968</v>
      </c>
      <c r="J80" s="1662" t="s">
        <v>4713</v>
      </c>
      <c r="K80" s="1662" t="s">
        <v>4836</v>
      </c>
      <c r="L80" s="1661" t="s">
        <v>4837</v>
      </c>
      <c r="M80" s="1663"/>
    </row>
    <row r="81" spans="1:13" s="1382" customFormat="1" ht="15">
      <c r="A81" s="1659">
        <v>74</v>
      </c>
      <c r="B81" s="1660" t="s">
        <v>989</v>
      </c>
      <c r="C81" s="1661" t="s">
        <v>2407</v>
      </c>
      <c r="D81" s="1661" t="s">
        <v>4861</v>
      </c>
      <c r="E81" s="1661" t="s">
        <v>4833</v>
      </c>
      <c r="F81" s="1659" t="s">
        <v>5027</v>
      </c>
      <c r="G81" s="1659">
        <v>110</v>
      </c>
      <c r="H81" s="1659" t="s">
        <v>1141</v>
      </c>
      <c r="I81" s="1659" t="s">
        <v>979</v>
      </c>
      <c r="J81" s="1662" t="s">
        <v>4713</v>
      </c>
      <c r="K81" s="1662" t="s">
        <v>4836</v>
      </c>
      <c r="L81" s="1661" t="s">
        <v>4837</v>
      </c>
      <c r="M81" s="1663"/>
    </row>
    <row r="82" spans="1:13" s="1382" customFormat="1" ht="15">
      <c r="A82" s="1659">
        <v>75</v>
      </c>
      <c r="B82" s="1660" t="s">
        <v>989</v>
      </c>
      <c r="C82" s="1661" t="s">
        <v>2407</v>
      </c>
      <c r="D82" s="1661" t="s">
        <v>4861</v>
      </c>
      <c r="E82" s="1661" t="s">
        <v>4833</v>
      </c>
      <c r="F82" s="1659" t="s">
        <v>5027</v>
      </c>
      <c r="G82" s="1659">
        <v>110</v>
      </c>
      <c r="H82" s="1659" t="s">
        <v>1141</v>
      </c>
      <c r="I82" s="1659" t="s">
        <v>958</v>
      </c>
      <c r="J82" s="1662" t="s">
        <v>4713</v>
      </c>
      <c r="K82" s="1662" t="s">
        <v>4836</v>
      </c>
      <c r="L82" s="1661" t="s">
        <v>4837</v>
      </c>
      <c r="M82" s="1663"/>
    </row>
    <row r="83" spans="1:13" s="1382" customFormat="1" ht="15">
      <c r="A83" s="1659">
        <v>76</v>
      </c>
      <c r="B83" s="1660" t="s">
        <v>989</v>
      </c>
      <c r="C83" s="1661" t="s">
        <v>2407</v>
      </c>
      <c r="D83" s="1661" t="s">
        <v>4861</v>
      </c>
      <c r="E83" s="1661" t="s">
        <v>4833</v>
      </c>
      <c r="F83" s="1659" t="s">
        <v>5027</v>
      </c>
      <c r="G83" s="1659">
        <v>110</v>
      </c>
      <c r="H83" s="1659" t="s">
        <v>1141</v>
      </c>
      <c r="I83" s="1659" t="s">
        <v>987</v>
      </c>
      <c r="J83" s="1662" t="s">
        <v>4713</v>
      </c>
      <c r="K83" s="1662" t="s">
        <v>4836</v>
      </c>
      <c r="L83" s="1661" t="s">
        <v>4837</v>
      </c>
      <c r="M83" s="1663"/>
    </row>
    <row r="84" spans="1:13" s="1382" customFormat="1" ht="15">
      <c r="A84" s="1659">
        <v>77</v>
      </c>
      <c r="B84" s="1660" t="s">
        <v>989</v>
      </c>
      <c r="C84" s="1661" t="s">
        <v>2407</v>
      </c>
      <c r="D84" s="1661" t="s">
        <v>4861</v>
      </c>
      <c r="E84" s="1661" t="s">
        <v>4833</v>
      </c>
      <c r="F84" s="1659" t="s">
        <v>5027</v>
      </c>
      <c r="G84" s="1659">
        <v>110</v>
      </c>
      <c r="H84" s="1659" t="s">
        <v>1141</v>
      </c>
      <c r="I84" s="1659" t="s">
        <v>991</v>
      </c>
      <c r="J84" s="1662" t="s">
        <v>4713</v>
      </c>
      <c r="K84" s="1662" t="s">
        <v>4836</v>
      </c>
      <c r="L84" s="1661" t="s">
        <v>4837</v>
      </c>
      <c r="M84" s="1663"/>
    </row>
    <row r="85" spans="1:13" s="1382" customFormat="1" ht="45">
      <c r="A85" s="1659">
        <v>78</v>
      </c>
      <c r="B85" s="1660" t="s">
        <v>989</v>
      </c>
      <c r="C85" s="1661" t="s">
        <v>2407</v>
      </c>
      <c r="D85" s="1661" t="s">
        <v>4861</v>
      </c>
      <c r="E85" s="1661" t="s">
        <v>4833</v>
      </c>
      <c r="F85" s="1659" t="s">
        <v>5027</v>
      </c>
      <c r="G85" s="1659">
        <v>115</v>
      </c>
      <c r="H85" s="1664" t="s">
        <v>1789</v>
      </c>
      <c r="I85" s="1659" t="s">
        <v>1037</v>
      </c>
      <c r="J85" s="1662" t="s">
        <v>4836</v>
      </c>
      <c r="K85" s="1662">
        <v>-0.18</v>
      </c>
      <c r="L85" s="1661" t="s">
        <v>4864</v>
      </c>
      <c r="M85" s="1663">
        <v>44287</v>
      </c>
    </row>
    <row r="86" spans="1:13" s="1382" customFormat="1" ht="15">
      <c r="A86" s="1659">
        <v>79</v>
      </c>
      <c r="B86" s="1660" t="s">
        <v>989</v>
      </c>
      <c r="C86" s="1661" t="s">
        <v>2407</v>
      </c>
      <c r="D86" s="1661" t="s">
        <v>4861</v>
      </c>
      <c r="E86" s="1661" t="s">
        <v>4833</v>
      </c>
      <c r="F86" s="1659" t="s">
        <v>5027</v>
      </c>
      <c r="G86" s="1659">
        <v>118</v>
      </c>
      <c r="H86" s="1659" t="s">
        <v>1791</v>
      </c>
      <c r="I86" s="1659" t="s">
        <v>1037</v>
      </c>
      <c r="J86" s="1662">
        <v>-0.48801299999999997</v>
      </c>
      <c r="K86" s="1662" t="s">
        <v>4836</v>
      </c>
      <c r="L86" s="1661" t="s">
        <v>4837</v>
      </c>
      <c r="M86" s="1663">
        <v>44287</v>
      </c>
    </row>
    <row r="87" spans="1:13" s="1382" customFormat="1" ht="15">
      <c r="A87" s="1659">
        <v>80</v>
      </c>
      <c r="B87" s="1660" t="s">
        <v>989</v>
      </c>
      <c r="C87" s="1661" t="s">
        <v>2407</v>
      </c>
      <c r="D87" s="1661" t="s">
        <v>4861</v>
      </c>
      <c r="E87" s="1661" t="s">
        <v>4833</v>
      </c>
      <c r="F87" s="1659" t="s">
        <v>5027</v>
      </c>
      <c r="G87" s="1659">
        <v>122</v>
      </c>
      <c r="H87" s="1659" t="s">
        <v>1795</v>
      </c>
      <c r="I87" s="1659" t="s">
        <v>1037</v>
      </c>
      <c r="J87" s="1662">
        <v>0.48801299999999997</v>
      </c>
      <c r="K87" s="1662" t="s">
        <v>4836</v>
      </c>
      <c r="L87" s="1661" t="s">
        <v>4837</v>
      </c>
      <c r="M87" s="1663">
        <v>44287</v>
      </c>
    </row>
    <row r="88" spans="1:13" s="1382" customFormat="1" ht="15">
      <c r="A88" s="1659">
        <v>81</v>
      </c>
      <c r="B88" s="1672" t="s">
        <v>989</v>
      </c>
      <c r="C88" s="1661" t="s">
        <v>2434</v>
      </c>
      <c r="D88" s="1661" t="s">
        <v>4841</v>
      </c>
      <c r="E88" s="1661" t="s">
        <v>4833</v>
      </c>
      <c r="F88" s="1659" t="s">
        <v>5027</v>
      </c>
      <c r="G88" s="1659">
        <v>95</v>
      </c>
      <c r="H88" s="1659" t="s">
        <v>1739</v>
      </c>
      <c r="I88" s="1659" t="s">
        <v>968</v>
      </c>
      <c r="J88" s="1662" t="s">
        <v>4836</v>
      </c>
      <c r="K88" s="1671">
        <v>151.9</v>
      </c>
      <c r="L88" s="1661" t="s">
        <v>4842</v>
      </c>
      <c r="M88" s="1663">
        <v>44287</v>
      </c>
    </row>
    <row r="89" spans="1:13" s="1382" customFormat="1" ht="15">
      <c r="A89" s="1659">
        <v>82</v>
      </c>
      <c r="B89" s="1672" t="s">
        <v>989</v>
      </c>
      <c r="C89" s="1661" t="s">
        <v>2434</v>
      </c>
      <c r="D89" s="1661" t="s">
        <v>4841</v>
      </c>
      <c r="E89" s="1661" t="s">
        <v>4833</v>
      </c>
      <c r="F89" s="1659" t="s">
        <v>5027</v>
      </c>
      <c r="G89" s="1659">
        <v>95</v>
      </c>
      <c r="H89" s="1659" t="s">
        <v>1739</v>
      </c>
      <c r="I89" s="1659" t="s">
        <v>979</v>
      </c>
      <c r="J89" s="1662" t="s">
        <v>4836</v>
      </c>
      <c r="K89" s="1671">
        <v>147.1</v>
      </c>
      <c r="L89" s="1661" t="s">
        <v>4842</v>
      </c>
      <c r="M89" s="1663">
        <v>44287</v>
      </c>
    </row>
    <row r="90" spans="1:13" s="1382" customFormat="1" ht="15">
      <c r="A90" s="1659">
        <v>83</v>
      </c>
      <c r="B90" s="1672" t="s">
        <v>989</v>
      </c>
      <c r="C90" s="1661" t="s">
        <v>2434</v>
      </c>
      <c r="D90" s="1661" t="s">
        <v>4841</v>
      </c>
      <c r="E90" s="1661" t="s">
        <v>4833</v>
      </c>
      <c r="F90" s="1659" t="s">
        <v>5027</v>
      </c>
      <c r="G90" s="1659">
        <v>95</v>
      </c>
      <c r="H90" s="1659" t="s">
        <v>1739</v>
      </c>
      <c r="I90" s="1659" t="s">
        <v>958</v>
      </c>
      <c r="J90" s="1662" t="s">
        <v>4836</v>
      </c>
      <c r="K90" s="1671">
        <v>142.4</v>
      </c>
      <c r="L90" s="1661" t="s">
        <v>4842</v>
      </c>
      <c r="M90" s="1663">
        <v>44287</v>
      </c>
    </row>
    <row r="91" spans="1:13" s="1382" customFormat="1" ht="15">
      <c r="A91" s="1659">
        <v>84</v>
      </c>
      <c r="B91" s="1672" t="s">
        <v>989</v>
      </c>
      <c r="C91" s="1661" t="s">
        <v>2434</v>
      </c>
      <c r="D91" s="1661" t="s">
        <v>4841</v>
      </c>
      <c r="E91" s="1661" t="s">
        <v>4833</v>
      </c>
      <c r="F91" s="1659" t="s">
        <v>5027</v>
      </c>
      <c r="G91" s="1659">
        <v>95</v>
      </c>
      <c r="H91" s="1659" t="s">
        <v>1739</v>
      </c>
      <c r="I91" s="1659" t="s">
        <v>987</v>
      </c>
      <c r="J91" s="1662" t="s">
        <v>4836</v>
      </c>
      <c r="K91" s="1671">
        <v>137.9</v>
      </c>
      <c r="L91" s="1661" t="s">
        <v>4842</v>
      </c>
      <c r="M91" s="1663">
        <v>44287</v>
      </c>
    </row>
    <row r="92" spans="1:13" s="1382" customFormat="1" ht="15">
      <c r="A92" s="1659">
        <v>85</v>
      </c>
      <c r="B92" s="1672" t="s">
        <v>989</v>
      </c>
      <c r="C92" s="1661" t="s">
        <v>2434</v>
      </c>
      <c r="D92" s="1661" t="s">
        <v>4841</v>
      </c>
      <c r="E92" s="1661" t="s">
        <v>4833</v>
      </c>
      <c r="F92" s="1659" t="s">
        <v>5027</v>
      </c>
      <c r="G92" s="1659">
        <v>95</v>
      </c>
      <c r="H92" s="1659" t="s">
        <v>1739</v>
      </c>
      <c r="I92" s="1659" t="s">
        <v>991</v>
      </c>
      <c r="J92" s="1662" t="s">
        <v>4836</v>
      </c>
      <c r="K92" s="1671">
        <v>133.4</v>
      </c>
      <c r="L92" s="1661" t="s">
        <v>4842</v>
      </c>
      <c r="M92" s="1663">
        <v>44287</v>
      </c>
    </row>
    <row r="93" spans="1:13" s="1382" customFormat="1" ht="15">
      <c r="A93" s="1659">
        <v>86</v>
      </c>
      <c r="B93" s="1672" t="s">
        <v>989</v>
      </c>
      <c r="C93" s="1661" t="s">
        <v>2438</v>
      </c>
      <c r="D93" s="1661" t="s">
        <v>4843</v>
      </c>
      <c r="E93" s="1661" t="s">
        <v>4833</v>
      </c>
      <c r="F93" s="1659" t="s">
        <v>5027</v>
      </c>
      <c r="G93" s="1659">
        <v>95</v>
      </c>
      <c r="H93" s="1659" t="s">
        <v>1739</v>
      </c>
      <c r="I93" s="1659" t="s">
        <v>968</v>
      </c>
      <c r="J93" s="1662" t="s">
        <v>4836</v>
      </c>
      <c r="K93" s="1670">
        <v>7.64</v>
      </c>
      <c r="L93" s="1661" t="s">
        <v>4862</v>
      </c>
      <c r="M93" s="1663">
        <v>44287</v>
      </c>
    </row>
    <row r="94" spans="1:13" s="1382" customFormat="1" ht="15">
      <c r="A94" s="1659">
        <v>87</v>
      </c>
      <c r="B94" s="1672" t="s">
        <v>989</v>
      </c>
      <c r="C94" s="1661" t="s">
        <v>2438</v>
      </c>
      <c r="D94" s="1661" t="s">
        <v>4843</v>
      </c>
      <c r="E94" s="1661" t="s">
        <v>4833</v>
      </c>
      <c r="F94" s="1659" t="s">
        <v>5027</v>
      </c>
      <c r="G94" s="1659">
        <v>95</v>
      </c>
      <c r="H94" s="1659" t="s">
        <v>1739</v>
      </c>
      <c r="I94" s="1659" t="s">
        <v>979</v>
      </c>
      <c r="J94" s="1662" t="s">
        <v>4836</v>
      </c>
      <c r="K94" s="1670">
        <v>6.43</v>
      </c>
      <c r="L94" s="1661" t="s">
        <v>4862</v>
      </c>
      <c r="M94" s="1663">
        <v>44287</v>
      </c>
    </row>
    <row r="95" spans="1:13" s="1382" customFormat="1" ht="15">
      <c r="A95" s="1659">
        <v>88</v>
      </c>
      <c r="B95" s="1672" t="s">
        <v>989</v>
      </c>
      <c r="C95" s="1661" t="s">
        <v>2438</v>
      </c>
      <c r="D95" s="1661" t="s">
        <v>4843</v>
      </c>
      <c r="E95" s="1661" t="s">
        <v>4833</v>
      </c>
      <c r="F95" s="1659" t="s">
        <v>5027</v>
      </c>
      <c r="G95" s="1659">
        <v>95</v>
      </c>
      <c r="H95" s="1659" t="s">
        <v>1739</v>
      </c>
      <c r="I95" s="1659" t="s">
        <v>958</v>
      </c>
      <c r="J95" s="1662" t="s">
        <v>4836</v>
      </c>
      <c r="K95" s="1670">
        <v>5.23</v>
      </c>
      <c r="L95" s="1661" t="s">
        <v>4862</v>
      </c>
      <c r="M95" s="1663">
        <v>44287</v>
      </c>
    </row>
    <row r="96" spans="1:13" s="1382" customFormat="1" ht="15">
      <c r="A96" s="1659">
        <v>89</v>
      </c>
      <c r="B96" s="1672" t="s">
        <v>989</v>
      </c>
      <c r="C96" s="1661" t="s">
        <v>2438</v>
      </c>
      <c r="D96" s="1661" t="s">
        <v>4843</v>
      </c>
      <c r="E96" s="1661" t="s">
        <v>4833</v>
      </c>
      <c r="F96" s="1659" t="s">
        <v>5027</v>
      </c>
      <c r="G96" s="1659">
        <v>95</v>
      </c>
      <c r="H96" s="1659" t="s">
        <v>1739</v>
      </c>
      <c r="I96" s="1659" t="s">
        <v>987</v>
      </c>
      <c r="J96" s="1662" t="s">
        <v>4836</v>
      </c>
      <c r="K96" s="1670">
        <v>4.0199999999999996</v>
      </c>
      <c r="L96" s="1661" t="s">
        <v>4862</v>
      </c>
      <c r="M96" s="1663">
        <v>44287</v>
      </c>
    </row>
    <row r="97" spans="1:13" s="1382" customFormat="1" ht="15">
      <c r="A97" s="1659">
        <v>90</v>
      </c>
      <c r="B97" s="1672" t="s">
        <v>989</v>
      </c>
      <c r="C97" s="1661" t="s">
        <v>2438</v>
      </c>
      <c r="D97" s="1661" t="s">
        <v>4843</v>
      </c>
      <c r="E97" s="1661" t="s">
        <v>4833</v>
      </c>
      <c r="F97" s="1659" t="s">
        <v>5027</v>
      </c>
      <c r="G97" s="1659">
        <v>95</v>
      </c>
      <c r="H97" s="1659" t="s">
        <v>1739</v>
      </c>
      <c r="I97" s="1659" t="s">
        <v>991</v>
      </c>
      <c r="J97" s="1662" t="s">
        <v>4836</v>
      </c>
      <c r="K97" s="1670">
        <v>2.81</v>
      </c>
      <c r="L97" s="1661" t="s">
        <v>4862</v>
      </c>
      <c r="M97" s="1663">
        <v>44287</v>
      </c>
    </row>
    <row r="98" spans="1:13" s="1382" customFormat="1" ht="60">
      <c r="A98" s="1665">
        <v>91</v>
      </c>
      <c r="B98" s="1666" t="s">
        <v>989</v>
      </c>
      <c r="C98" s="1667" t="s">
        <v>2402</v>
      </c>
      <c r="D98" s="1667" t="s">
        <v>625</v>
      </c>
      <c r="E98" s="1667" t="s">
        <v>815</v>
      </c>
      <c r="F98" s="1665" t="s">
        <v>5027</v>
      </c>
      <c r="G98" s="1665">
        <v>41</v>
      </c>
      <c r="H98" s="1665" t="s">
        <v>1090</v>
      </c>
      <c r="I98" s="1665" t="s">
        <v>1037</v>
      </c>
      <c r="J98" s="1668" t="s">
        <v>977</v>
      </c>
      <c r="K98" s="1668" t="s">
        <v>966</v>
      </c>
      <c r="L98" s="1667" t="s">
        <v>5028</v>
      </c>
      <c r="M98" s="1669">
        <v>44225</v>
      </c>
    </row>
    <row r="99" spans="1:13" s="1382" customFormat="1" ht="60">
      <c r="A99" s="1665">
        <v>92</v>
      </c>
      <c r="B99" s="1666" t="s">
        <v>989</v>
      </c>
      <c r="C99" s="1667" t="s">
        <v>2407</v>
      </c>
      <c r="D99" s="1667" t="s">
        <v>625</v>
      </c>
      <c r="E99" s="1667" t="s">
        <v>815</v>
      </c>
      <c r="F99" s="1665" t="s">
        <v>5027</v>
      </c>
      <c r="G99" s="1665">
        <v>41</v>
      </c>
      <c r="H99" s="1665" t="s">
        <v>1090</v>
      </c>
      <c r="I99" s="1665" t="s">
        <v>1037</v>
      </c>
      <c r="J99" s="1668" t="s">
        <v>977</v>
      </c>
      <c r="K99" s="1668" t="s">
        <v>966</v>
      </c>
      <c r="L99" s="1667" t="s">
        <v>5028</v>
      </c>
      <c r="M99" s="1669">
        <v>44225</v>
      </c>
    </row>
    <row r="100" spans="1:13" s="1382" customFormat="1" ht="60">
      <c r="A100" s="1665">
        <v>93</v>
      </c>
      <c r="B100" s="1666" t="s">
        <v>989</v>
      </c>
      <c r="C100" s="1667" t="s">
        <v>2410</v>
      </c>
      <c r="D100" s="1667" t="s">
        <v>1814</v>
      </c>
      <c r="E100" s="1667" t="s">
        <v>815</v>
      </c>
      <c r="F100" s="1665" t="s">
        <v>5027</v>
      </c>
      <c r="G100" s="1665">
        <v>41</v>
      </c>
      <c r="H100" s="1665" t="s">
        <v>1090</v>
      </c>
      <c r="I100" s="1665" t="s">
        <v>1037</v>
      </c>
      <c r="J100" s="1668" t="s">
        <v>977</v>
      </c>
      <c r="K100" s="1668" t="s">
        <v>966</v>
      </c>
      <c r="L100" s="1667" t="s">
        <v>5029</v>
      </c>
      <c r="M100" s="1669">
        <v>44225</v>
      </c>
    </row>
    <row r="101" spans="1:13" s="1382" customFormat="1" ht="15">
      <c r="A101" s="1659">
        <v>94</v>
      </c>
      <c r="B101" s="1672" t="s">
        <v>1015</v>
      </c>
      <c r="C101" s="1673" t="s">
        <v>4581</v>
      </c>
      <c r="D101" s="1673" t="s">
        <v>4832</v>
      </c>
      <c r="E101" s="1661" t="s">
        <v>4833</v>
      </c>
      <c r="F101" s="1659" t="s">
        <v>5027</v>
      </c>
      <c r="G101" s="1659">
        <v>95</v>
      </c>
      <c r="H101" s="1659" t="s">
        <v>1739</v>
      </c>
      <c r="I101" s="1659" t="s">
        <v>958</v>
      </c>
      <c r="J101" s="1662">
        <v>2</v>
      </c>
      <c r="K101" s="1662">
        <v>1.5</v>
      </c>
      <c r="L101" s="1661" t="s">
        <v>4835</v>
      </c>
      <c r="M101" s="1663">
        <v>44287</v>
      </c>
    </row>
    <row r="102" spans="1:13" s="1382" customFormat="1" ht="15">
      <c r="A102" s="1659">
        <v>95</v>
      </c>
      <c r="B102" s="1672" t="s">
        <v>1015</v>
      </c>
      <c r="C102" s="1673" t="s">
        <v>4581</v>
      </c>
      <c r="D102" s="1673" t="s">
        <v>4832</v>
      </c>
      <c r="E102" s="1661" t="s">
        <v>4833</v>
      </c>
      <c r="F102" s="1659" t="s">
        <v>5027</v>
      </c>
      <c r="G102" s="1659">
        <v>95</v>
      </c>
      <c r="H102" s="1659" t="s">
        <v>1739</v>
      </c>
      <c r="I102" s="1659" t="s">
        <v>987</v>
      </c>
      <c r="J102" s="1662">
        <v>2</v>
      </c>
      <c r="K102" s="1662">
        <v>1.5</v>
      </c>
      <c r="L102" s="1661" t="s">
        <v>4835</v>
      </c>
      <c r="M102" s="1663">
        <v>44287</v>
      </c>
    </row>
    <row r="103" spans="1:13" s="1382" customFormat="1" ht="15">
      <c r="A103" s="1659">
        <v>96</v>
      </c>
      <c r="B103" s="1672" t="s">
        <v>1015</v>
      </c>
      <c r="C103" s="1673" t="s">
        <v>4581</v>
      </c>
      <c r="D103" s="1673" t="s">
        <v>4832</v>
      </c>
      <c r="E103" s="1661" t="s">
        <v>4833</v>
      </c>
      <c r="F103" s="1659" t="s">
        <v>5027</v>
      </c>
      <c r="G103" s="1659">
        <v>95</v>
      </c>
      <c r="H103" s="1659" t="s">
        <v>1739</v>
      </c>
      <c r="I103" s="1659" t="s">
        <v>991</v>
      </c>
      <c r="J103" s="1662">
        <v>2</v>
      </c>
      <c r="K103" s="1662">
        <v>1.5</v>
      </c>
      <c r="L103" s="1661" t="s">
        <v>4835</v>
      </c>
      <c r="M103" s="1663">
        <v>44287</v>
      </c>
    </row>
    <row r="104" spans="1:13" s="1382" customFormat="1" ht="15">
      <c r="A104" s="1659">
        <v>97</v>
      </c>
      <c r="B104" s="1660" t="s">
        <v>1015</v>
      </c>
      <c r="C104" s="1661" t="s">
        <v>4587</v>
      </c>
      <c r="D104" s="1661" t="s">
        <v>625</v>
      </c>
      <c r="E104" s="1661" t="s">
        <v>4833</v>
      </c>
      <c r="F104" s="1659" t="s">
        <v>5027</v>
      </c>
      <c r="G104" s="1659">
        <v>85</v>
      </c>
      <c r="H104" s="1659" t="s">
        <v>1737</v>
      </c>
      <c r="I104" s="1659" t="s">
        <v>968</v>
      </c>
      <c r="J104" s="1662">
        <v>-19.975250626673098</v>
      </c>
      <c r="K104" s="1662" t="s">
        <v>4836</v>
      </c>
      <c r="L104" s="1661" t="s">
        <v>4837</v>
      </c>
      <c r="M104" s="1663">
        <v>44287</v>
      </c>
    </row>
    <row r="105" spans="1:13" s="1382" customFormat="1" ht="15">
      <c r="A105" s="1659">
        <v>98</v>
      </c>
      <c r="B105" s="1660" t="s">
        <v>1015</v>
      </c>
      <c r="C105" s="1661" t="s">
        <v>4587</v>
      </c>
      <c r="D105" s="1661" t="s">
        <v>625</v>
      </c>
      <c r="E105" s="1661" t="s">
        <v>4833</v>
      </c>
      <c r="F105" s="1659" t="s">
        <v>5027</v>
      </c>
      <c r="G105" s="1659">
        <v>85</v>
      </c>
      <c r="H105" s="1659" t="s">
        <v>1737</v>
      </c>
      <c r="I105" s="1659" t="s">
        <v>979</v>
      </c>
      <c r="J105" s="1662">
        <v>-19.975250626673098</v>
      </c>
      <c r="K105" s="1662" t="s">
        <v>4836</v>
      </c>
      <c r="L105" s="1661" t="s">
        <v>4837</v>
      </c>
      <c r="M105" s="1663">
        <v>44287</v>
      </c>
    </row>
    <row r="106" spans="1:13" s="1382" customFormat="1" ht="15">
      <c r="A106" s="1659">
        <v>99</v>
      </c>
      <c r="B106" s="1660" t="s">
        <v>1015</v>
      </c>
      <c r="C106" s="1661" t="s">
        <v>4587</v>
      </c>
      <c r="D106" s="1661" t="s">
        <v>625</v>
      </c>
      <c r="E106" s="1661" t="s">
        <v>4833</v>
      </c>
      <c r="F106" s="1659" t="s">
        <v>5027</v>
      </c>
      <c r="G106" s="1659">
        <v>85</v>
      </c>
      <c r="H106" s="1659" t="s">
        <v>1737</v>
      </c>
      <c r="I106" s="1659" t="s">
        <v>958</v>
      </c>
      <c r="J106" s="1662">
        <v>-19.975250626673098</v>
      </c>
      <c r="K106" s="1662" t="s">
        <v>4836</v>
      </c>
      <c r="L106" s="1661" t="s">
        <v>4837</v>
      </c>
      <c r="M106" s="1663">
        <v>44287</v>
      </c>
    </row>
    <row r="107" spans="1:13" s="1382" customFormat="1" ht="15">
      <c r="A107" s="1659">
        <v>100</v>
      </c>
      <c r="B107" s="1660" t="s">
        <v>1015</v>
      </c>
      <c r="C107" s="1661" t="s">
        <v>4587</v>
      </c>
      <c r="D107" s="1661" t="s">
        <v>625</v>
      </c>
      <c r="E107" s="1661" t="s">
        <v>4833</v>
      </c>
      <c r="F107" s="1659" t="s">
        <v>5027</v>
      </c>
      <c r="G107" s="1659">
        <v>85</v>
      </c>
      <c r="H107" s="1659" t="s">
        <v>1737</v>
      </c>
      <c r="I107" s="1659" t="s">
        <v>987</v>
      </c>
      <c r="J107" s="1662">
        <v>-19.975250626673098</v>
      </c>
      <c r="K107" s="1662" t="s">
        <v>4836</v>
      </c>
      <c r="L107" s="1661" t="s">
        <v>4837</v>
      </c>
      <c r="M107" s="1663">
        <v>44287</v>
      </c>
    </row>
    <row r="108" spans="1:13" s="1382" customFormat="1" ht="15">
      <c r="A108" s="1659">
        <v>101</v>
      </c>
      <c r="B108" s="1660" t="s">
        <v>1015</v>
      </c>
      <c r="C108" s="1661" t="s">
        <v>4587</v>
      </c>
      <c r="D108" s="1661" t="s">
        <v>625</v>
      </c>
      <c r="E108" s="1661" t="s">
        <v>4833</v>
      </c>
      <c r="F108" s="1659" t="s">
        <v>5027</v>
      </c>
      <c r="G108" s="1659">
        <v>85</v>
      </c>
      <c r="H108" s="1659" t="s">
        <v>1737</v>
      </c>
      <c r="I108" s="1659" t="s">
        <v>991</v>
      </c>
      <c r="J108" s="1662">
        <v>-19.975250626673098</v>
      </c>
      <c r="K108" s="1662" t="s">
        <v>4836</v>
      </c>
      <c r="L108" s="1661" t="s">
        <v>4837</v>
      </c>
      <c r="M108" s="1663">
        <v>44287</v>
      </c>
    </row>
    <row r="109" spans="1:13" s="1382" customFormat="1" ht="15">
      <c r="A109" s="1659">
        <v>102</v>
      </c>
      <c r="B109" s="1660" t="s">
        <v>1015</v>
      </c>
      <c r="C109" s="1661" t="s">
        <v>4587</v>
      </c>
      <c r="D109" s="1661" t="s">
        <v>625</v>
      </c>
      <c r="E109" s="1661" t="s">
        <v>4833</v>
      </c>
      <c r="F109" s="1659" t="s">
        <v>5027</v>
      </c>
      <c r="G109" s="1659">
        <v>110</v>
      </c>
      <c r="H109" s="1659" t="s">
        <v>1742</v>
      </c>
      <c r="I109" s="1659" t="s">
        <v>968</v>
      </c>
      <c r="J109" s="1662" t="s">
        <v>4713</v>
      </c>
      <c r="K109" s="1662" t="s">
        <v>4836</v>
      </c>
      <c r="L109" s="1661" t="s">
        <v>4837</v>
      </c>
      <c r="M109" s="1663">
        <v>44287</v>
      </c>
    </row>
    <row r="110" spans="1:13" s="1382" customFormat="1" ht="15">
      <c r="A110" s="1659">
        <v>103</v>
      </c>
      <c r="B110" s="1660" t="s">
        <v>1015</v>
      </c>
      <c r="C110" s="1661" t="s">
        <v>4587</v>
      </c>
      <c r="D110" s="1661" t="s">
        <v>625</v>
      </c>
      <c r="E110" s="1661" t="s">
        <v>4833</v>
      </c>
      <c r="F110" s="1659" t="s">
        <v>5027</v>
      </c>
      <c r="G110" s="1659">
        <v>110</v>
      </c>
      <c r="H110" s="1659" t="s">
        <v>1742</v>
      </c>
      <c r="I110" s="1659" t="s">
        <v>979</v>
      </c>
      <c r="J110" s="1662" t="s">
        <v>4713</v>
      </c>
      <c r="K110" s="1662" t="s">
        <v>4836</v>
      </c>
      <c r="L110" s="1661" t="s">
        <v>4837</v>
      </c>
      <c r="M110" s="1663">
        <v>44287</v>
      </c>
    </row>
    <row r="111" spans="1:13" s="1382" customFormat="1" ht="15">
      <c r="A111" s="1659">
        <v>104</v>
      </c>
      <c r="B111" s="1660" t="s">
        <v>1015</v>
      </c>
      <c r="C111" s="1661" t="s">
        <v>4587</v>
      </c>
      <c r="D111" s="1661" t="s">
        <v>625</v>
      </c>
      <c r="E111" s="1661" t="s">
        <v>4833</v>
      </c>
      <c r="F111" s="1659" t="s">
        <v>5027</v>
      </c>
      <c r="G111" s="1659">
        <v>110</v>
      </c>
      <c r="H111" s="1659" t="s">
        <v>1742</v>
      </c>
      <c r="I111" s="1659" t="s">
        <v>958</v>
      </c>
      <c r="J111" s="1662" t="s">
        <v>4713</v>
      </c>
      <c r="K111" s="1662" t="s">
        <v>4836</v>
      </c>
      <c r="L111" s="1661" t="s">
        <v>4837</v>
      </c>
      <c r="M111" s="1663">
        <v>44287</v>
      </c>
    </row>
    <row r="112" spans="1:13" s="1382" customFormat="1" ht="15">
      <c r="A112" s="1659">
        <v>105</v>
      </c>
      <c r="B112" s="1660" t="s">
        <v>1015</v>
      </c>
      <c r="C112" s="1661" t="s">
        <v>4587</v>
      </c>
      <c r="D112" s="1661" t="s">
        <v>625</v>
      </c>
      <c r="E112" s="1661" t="s">
        <v>4833</v>
      </c>
      <c r="F112" s="1659" t="s">
        <v>5027</v>
      </c>
      <c r="G112" s="1659">
        <v>110</v>
      </c>
      <c r="H112" s="1659" t="s">
        <v>1742</v>
      </c>
      <c r="I112" s="1659" t="s">
        <v>987</v>
      </c>
      <c r="J112" s="1662" t="s">
        <v>4713</v>
      </c>
      <c r="K112" s="1662" t="s">
        <v>4836</v>
      </c>
      <c r="L112" s="1661" t="s">
        <v>4837</v>
      </c>
      <c r="M112" s="1663">
        <v>44287</v>
      </c>
    </row>
    <row r="113" spans="1:13" s="1382" customFormat="1" ht="15">
      <c r="A113" s="1659">
        <v>106</v>
      </c>
      <c r="B113" s="1660" t="s">
        <v>1015</v>
      </c>
      <c r="C113" s="1661" t="s">
        <v>4587</v>
      </c>
      <c r="D113" s="1661" t="s">
        <v>625</v>
      </c>
      <c r="E113" s="1661" t="s">
        <v>4833</v>
      </c>
      <c r="F113" s="1659" t="s">
        <v>5027</v>
      </c>
      <c r="G113" s="1659">
        <v>110</v>
      </c>
      <c r="H113" s="1659" t="s">
        <v>1742</v>
      </c>
      <c r="I113" s="1659" t="s">
        <v>991</v>
      </c>
      <c r="J113" s="1662" t="s">
        <v>4713</v>
      </c>
      <c r="K113" s="1662" t="s">
        <v>4836</v>
      </c>
      <c r="L113" s="1661" t="s">
        <v>4837</v>
      </c>
      <c r="M113" s="1663">
        <v>44287</v>
      </c>
    </row>
    <row r="114" spans="1:13" s="1382" customFormat="1" ht="15">
      <c r="A114" s="1659">
        <v>107</v>
      </c>
      <c r="B114" s="1660" t="s">
        <v>1015</v>
      </c>
      <c r="C114" s="1661" t="s">
        <v>4587</v>
      </c>
      <c r="D114" s="1661" t="s">
        <v>625</v>
      </c>
      <c r="E114" s="1661" t="s">
        <v>4833</v>
      </c>
      <c r="F114" s="1659" t="s">
        <v>5027</v>
      </c>
      <c r="G114" s="1659">
        <v>118</v>
      </c>
      <c r="H114" s="1659" t="s">
        <v>1791</v>
      </c>
      <c r="I114" s="1659" t="s">
        <v>1037</v>
      </c>
      <c r="J114" s="1662">
        <v>-0.70199387493371368</v>
      </c>
      <c r="K114" s="1662" t="s">
        <v>4836</v>
      </c>
      <c r="L114" s="1661" t="s">
        <v>4837</v>
      </c>
      <c r="M114" s="1663">
        <v>44287</v>
      </c>
    </row>
    <row r="115" spans="1:13" s="1382" customFormat="1" ht="15">
      <c r="A115" s="1659">
        <v>108</v>
      </c>
      <c r="B115" s="1660" t="s">
        <v>1015</v>
      </c>
      <c r="C115" s="1661" t="s">
        <v>4587</v>
      </c>
      <c r="D115" s="1661" t="s">
        <v>625</v>
      </c>
      <c r="E115" s="1661" t="s">
        <v>4833</v>
      </c>
      <c r="F115" s="1659" t="s">
        <v>5027</v>
      </c>
      <c r="G115" s="1659">
        <v>122</v>
      </c>
      <c r="H115" s="1659" t="s">
        <v>1795</v>
      </c>
      <c r="I115" s="1659" t="s">
        <v>1037</v>
      </c>
      <c r="J115" s="1662">
        <v>0.70199387493371368</v>
      </c>
      <c r="K115" s="1662" t="s">
        <v>4836</v>
      </c>
      <c r="L115" s="1661" t="s">
        <v>4837</v>
      </c>
      <c r="M115" s="1663">
        <v>44287</v>
      </c>
    </row>
    <row r="116" spans="1:13" s="1382" customFormat="1" ht="45">
      <c r="A116" s="1659">
        <v>109</v>
      </c>
      <c r="B116" s="1660" t="s">
        <v>1015</v>
      </c>
      <c r="C116" s="1661" t="s">
        <v>4587</v>
      </c>
      <c r="D116" s="1661" t="s">
        <v>625</v>
      </c>
      <c r="E116" s="1661" t="s">
        <v>4833</v>
      </c>
      <c r="F116" s="1659" t="s">
        <v>5027</v>
      </c>
      <c r="G116" s="1659">
        <v>115</v>
      </c>
      <c r="H116" s="1664" t="s">
        <v>1789</v>
      </c>
      <c r="I116" s="1659" t="s">
        <v>1037</v>
      </c>
      <c r="J116" s="1662" t="s">
        <v>4836</v>
      </c>
      <c r="K116" s="1662">
        <v>-0.253</v>
      </c>
      <c r="L116" s="1661" t="s">
        <v>5031</v>
      </c>
      <c r="M116" s="1663">
        <v>44287</v>
      </c>
    </row>
    <row r="117" spans="1:13" s="1382" customFormat="1" ht="15">
      <c r="A117" s="1659">
        <v>110</v>
      </c>
      <c r="B117" s="1660" t="s">
        <v>1015</v>
      </c>
      <c r="C117" s="1661" t="s">
        <v>4590</v>
      </c>
      <c r="D117" s="1661" t="s">
        <v>4843</v>
      </c>
      <c r="E117" s="1661" t="s">
        <v>4833</v>
      </c>
      <c r="F117" s="1659" t="s">
        <v>5027</v>
      </c>
      <c r="G117" s="1659">
        <v>95</v>
      </c>
      <c r="H117" s="1659" t="s">
        <v>1739</v>
      </c>
      <c r="I117" s="1659" t="s">
        <v>968</v>
      </c>
      <c r="J117" s="1662" t="s">
        <v>4836</v>
      </c>
      <c r="K117" s="1662">
        <v>6.14</v>
      </c>
      <c r="L117" s="1661" t="s">
        <v>4862</v>
      </c>
      <c r="M117" s="1663">
        <v>44287</v>
      </c>
    </row>
    <row r="118" spans="1:13" s="1382" customFormat="1" ht="15">
      <c r="A118" s="1659">
        <v>111</v>
      </c>
      <c r="B118" s="1660" t="s">
        <v>1015</v>
      </c>
      <c r="C118" s="1661" t="s">
        <v>4590</v>
      </c>
      <c r="D118" s="1661" t="s">
        <v>4843</v>
      </c>
      <c r="E118" s="1661" t="s">
        <v>4833</v>
      </c>
      <c r="F118" s="1659" t="s">
        <v>5027</v>
      </c>
      <c r="G118" s="1659">
        <v>95</v>
      </c>
      <c r="H118" s="1659" t="s">
        <v>1739</v>
      </c>
      <c r="I118" s="1659" t="s">
        <v>979</v>
      </c>
      <c r="J118" s="1662" t="s">
        <v>4836</v>
      </c>
      <c r="K118" s="1662">
        <v>5.3</v>
      </c>
      <c r="L118" s="1661" t="s">
        <v>4862</v>
      </c>
      <c r="M118" s="1663">
        <v>44287</v>
      </c>
    </row>
    <row r="119" spans="1:13" s="1382" customFormat="1" ht="15">
      <c r="A119" s="1659">
        <v>112</v>
      </c>
      <c r="B119" s="1660" t="s">
        <v>1015</v>
      </c>
      <c r="C119" s="1661" t="s">
        <v>4590</v>
      </c>
      <c r="D119" s="1661" t="s">
        <v>4843</v>
      </c>
      <c r="E119" s="1661" t="s">
        <v>4833</v>
      </c>
      <c r="F119" s="1659" t="s">
        <v>5027</v>
      </c>
      <c r="G119" s="1659">
        <v>95</v>
      </c>
      <c r="H119" s="1659" t="s">
        <v>1739</v>
      </c>
      <c r="I119" s="1659" t="s">
        <v>958</v>
      </c>
      <c r="J119" s="1662" t="s">
        <v>4836</v>
      </c>
      <c r="K119" s="1662">
        <v>4.4800000000000004</v>
      </c>
      <c r="L119" s="1661" t="s">
        <v>4862</v>
      </c>
      <c r="M119" s="1663">
        <v>44287</v>
      </c>
    </row>
    <row r="120" spans="1:13" s="1382" customFormat="1" ht="15">
      <c r="A120" s="1659">
        <v>113</v>
      </c>
      <c r="B120" s="1660" t="s">
        <v>1015</v>
      </c>
      <c r="C120" s="1661" t="s">
        <v>4590</v>
      </c>
      <c r="D120" s="1661" t="s">
        <v>4843</v>
      </c>
      <c r="E120" s="1661" t="s">
        <v>4833</v>
      </c>
      <c r="F120" s="1659" t="s">
        <v>5027</v>
      </c>
      <c r="G120" s="1659">
        <v>95</v>
      </c>
      <c r="H120" s="1659" t="s">
        <v>1739</v>
      </c>
      <c r="I120" s="1659" t="s">
        <v>987</v>
      </c>
      <c r="J120" s="1662" t="s">
        <v>4836</v>
      </c>
      <c r="K120" s="1662">
        <v>3.64</v>
      </c>
      <c r="L120" s="1661" t="s">
        <v>4862</v>
      </c>
      <c r="M120" s="1663">
        <v>44287</v>
      </c>
    </row>
    <row r="121" spans="1:13" s="1382" customFormat="1" ht="15">
      <c r="A121" s="1659">
        <v>114</v>
      </c>
      <c r="B121" s="1660" t="s">
        <v>1015</v>
      </c>
      <c r="C121" s="1661" t="s">
        <v>4590</v>
      </c>
      <c r="D121" s="1661" t="s">
        <v>4843</v>
      </c>
      <c r="E121" s="1661" t="s">
        <v>4833</v>
      </c>
      <c r="F121" s="1659" t="s">
        <v>5027</v>
      </c>
      <c r="G121" s="1659">
        <v>95</v>
      </c>
      <c r="H121" s="1659" t="s">
        <v>1739</v>
      </c>
      <c r="I121" s="1659" t="s">
        <v>991</v>
      </c>
      <c r="J121" s="1662" t="s">
        <v>4836</v>
      </c>
      <c r="K121" s="1662">
        <v>2.81</v>
      </c>
      <c r="L121" s="1661" t="s">
        <v>4862</v>
      </c>
      <c r="M121" s="1663">
        <v>44287</v>
      </c>
    </row>
    <row r="122" spans="1:13" s="1382" customFormat="1" ht="15">
      <c r="A122" s="1659">
        <v>115</v>
      </c>
      <c r="B122" s="1660" t="s">
        <v>1015</v>
      </c>
      <c r="C122" s="1661" t="s">
        <v>4593</v>
      </c>
      <c r="D122" s="1661" t="s">
        <v>4841</v>
      </c>
      <c r="E122" s="1661" t="s">
        <v>4833</v>
      </c>
      <c r="F122" s="1659" t="s">
        <v>5027</v>
      </c>
      <c r="G122" s="1659">
        <v>95</v>
      </c>
      <c r="H122" s="1659" t="s">
        <v>1739</v>
      </c>
      <c r="I122" s="1659" t="s">
        <v>968</v>
      </c>
      <c r="J122" s="1662" t="s">
        <v>4836</v>
      </c>
      <c r="K122" s="1662">
        <v>196.1</v>
      </c>
      <c r="L122" s="1661" t="s">
        <v>4842</v>
      </c>
      <c r="M122" s="1663">
        <v>44287</v>
      </c>
    </row>
    <row r="123" spans="1:13" s="1382" customFormat="1" ht="15">
      <c r="A123" s="1659">
        <v>116</v>
      </c>
      <c r="B123" s="1660" t="s">
        <v>1015</v>
      </c>
      <c r="C123" s="1661" t="s">
        <v>4593</v>
      </c>
      <c r="D123" s="1661" t="s">
        <v>4841</v>
      </c>
      <c r="E123" s="1661" t="s">
        <v>4833</v>
      </c>
      <c r="F123" s="1659" t="s">
        <v>5027</v>
      </c>
      <c r="G123" s="1659">
        <v>95</v>
      </c>
      <c r="H123" s="1659" t="s">
        <v>1739</v>
      </c>
      <c r="I123" s="1659" t="s">
        <v>979</v>
      </c>
      <c r="J123" s="1662" t="s">
        <v>4836</v>
      </c>
      <c r="K123" s="1662">
        <v>193.6</v>
      </c>
      <c r="L123" s="1661" t="s">
        <v>4842</v>
      </c>
      <c r="M123" s="1663">
        <v>44287</v>
      </c>
    </row>
    <row r="124" spans="1:13" s="1382" customFormat="1" ht="15">
      <c r="A124" s="1659">
        <v>117</v>
      </c>
      <c r="B124" s="1660" t="s">
        <v>1015</v>
      </c>
      <c r="C124" s="1661" t="s">
        <v>4593</v>
      </c>
      <c r="D124" s="1661" t="s">
        <v>4841</v>
      </c>
      <c r="E124" s="1661" t="s">
        <v>4833</v>
      </c>
      <c r="F124" s="1659" t="s">
        <v>5027</v>
      </c>
      <c r="G124" s="1659">
        <v>95</v>
      </c>
      <c r="H124" s="1659" t="s">
        <v>1739</v>
      </c>
      <c r="I124" s="1659" t="s">
        <v>958</v>
      </c>
      <c r="J124" s="1662" t="s">
        <v>4836</v>
      </c>
      <c r="K124" s="1662">
        <v>191</v>
      </c>
      <c r="L124" s="1661" t="s">
        <v>4842</v>
      </c>
      <c r="M124" s="1663">
        <v>44287</v>
      </c>
    </row>
    <row r="125" spans="1:13" s="1382" customFormat="1" ht="15">
      <c r="A125" s="1659">
        <v>118</v>
      </c>
      <c r="B125" s="1660" t="s">
        <v>1015</v>
      </c>
      <c r="C125" s="1661" t="s">
        <v>4593</v>
      </c>
      <c r="D125" s="1661" t="s">
        <v>4841</v>
      </c>
      <c r="E125" s="1661" t="s">
        <v>4833</v>
      </c>
      <c r="F125" s="1659" t="s">
        <v>5027</v>
      </c>
      <c r="G125" s="1659">
        <v>95</v>
      </c>
      <c r="H125" s="1659" t="s">
        <v>1739</v>
      </c>
      <c r="I125" s="1659" t="s">
        <v>987</v>
      </c>
      <c r="J125" s="1662" t="s">
        <v>4836</v>
      </c>
      <c r="K125" s="1662">
        <v>188.4</v>
      </c>
      <c r="L125" s="1661" t="s">
        <v>4842</v>
      </c>
      <c r="M125" s="1663">
        <v>44287</v>
      </c>
    </row>
    <row r="126" spans="1:13" s="1382" customFormat="1" ht="15">
      <c r="A126" s="1659">
        <v>119</v>
      </c>
      <c r="B126" s="1660" t="s">
        <v>1015</v>
      </c>
      <c r="C126" s="1661" t="s">
        <v>4593</v>
      </c>
      <c r="D126" s="1661" t="s">
        <v>4841</v>
      </c>
      <c r="E126" s="1661" t="s">
        <v>4833</v>
      </c>
      <c r="F126" s="1659" t="s">
        <v>5027</v>
      </c>
      <c r="G126" s="1659">
        <v>95</v>
      </c>
      <c r="H126" s="1659" t="s">
        <v>1739</v>
      </c>
      <c r="I126" s="1659" t="s">
        <v>991</v>
      </c>
      <c r="J126" s="1662" t="s">
        <v>4836</v>
      </c>
      <c r="K126" s="1662">
        <v>185.8</v>
      </c>
      <c r="L126" s="1661" t="s">
        <v>4842</v>
      </c>
      <c r="M126" s="1663">
        <v>44287</v>
      </c>
    </row>
    <row r="127" spans="1:13" s="1382" customFormat="1" ht="15">
      <c r="A127" s="1659">
        <v>120</v>
      </c>
      <c r="B127" s="1660" t="s">
        <v>1015</v>
      </c>
      <c r="C127" s="1661" t="s">
        <v>4617</v>
      </c>
      <c r="D127" s="1661" t="s">
        <v>687</v>
      </c>
      <c r="E127" s="1661" t="s">
        <v>4833</v>
      </c>
      <c r="F127" s="1659" t="s">
        <v>5027</v>
      </c>
      <c r="G127" s="1659">
        <v>90</v>
      </c>
      <c r="H127" s="1659" t="s">
        <v>1738</v>
      </c>
      <c r="I127" s="1659" t="s">
        <v>968</v>
      </c>
      <c r="J127" s="1670">
        <v>2.75</v>
      </c>
      <c r="K127" s="1670">
        <v>2.75</v>
      </c>
      <c r="L127" s="1661" t="s">
        <v>5032</v>
      </c>
      <c r="M127" s="1663">
        <v>44287</v>
      </c>
    </row>
    <row r="128" spans="1:13" s="1382" customFormat="1" ht="15">
      <c r="A128" s="1659">
        <v>121</v>
      </c>
      <c r="B128" s="1660" t="s">
        <v>1015</v>
      </c>
      <c r="C128" s="1661" t="s">
        <v>4617</v>
      </c>
      <c r="D128" s="1661" t="s">
        <v>687</v>
      </c>
      <c r="E128" s="1661" t="s">
        <v>4833</v>
      </c>
      <c r="F128" s="1659" t="s">
        <v>5027</v>
      </c>
      <c r="G128" s="1659">
        <v>90</v>
      </c>
      <c r="H128" s="1659" t="s">
        <v>1738</v>
      </c>
      <c r="I128" s="1659" t="s">
        <v>979</v>
      </c>
      <c r="J128" s="1670">
        <v>3</v>
      </c>
      <c r="K128" s="1670">
        <v>3.2</v>
      </c>
      <c r="L128" s="1661" t="s">
        <v>5032</v>
      </c>
      <c r="M128" s="1663">
        <v>44287</v>
      </c>
    </row>
    <row r="129" spans="1:13" s="1382" customFormat="1" ht="15">
      <c r="A129" s="1659">
        <v>122</v>
      </c>
      <c r="B129" s="1660" t="s">
        <v>1015</v>
      </c>
      <c r="C129" s="1661" t="s">
        <v>4617</v>
      </c>
      <c r="D129" s="1661" t="s">
        <v>687</v>
      </c>
      <c r="E129" s="1661" t="s">
        <v>4833</v>
      </c>
      <c r="F129" s="1659" t="s">
        <v>5027</v>
      </c>
      <c r="G129" s="1659">
        <v>90</v>
      </c>
      <c r="H129" s="1659" t="s">
        <v>1738</v>
      </c>
      <c r="I129" s="1659" t="s">
        <v>958</v>
      </c>
      <c r="J129" s="1670">
        <v>3.4</v>
      </c>
      <c r="K129" s="1670">
        <v>3.8</v>
      </c>
      <c r="L129" s="1661" t="s">
        <v>5032</v>
      </c>
      <c r="M129" s="1663">
        <v>44287</v>
      </c>
    </row>
    <row r="130" spans="1:13" s="1382" customFormat="1" ht="15">
      <c r="A130" s="1659">
        <v>123</v>
      </c>
      <c r="B130" s="1660" t="s">
        <v>1015</v>
      </c>
      <c r="C130" s="1661" t="s">
        <v>4617</v>
      </c>
      <c r="D130" s="1661" t="s">
        <v>687</v>
      </c>
      <c r="E130" s="1661" t="s">
        <v>4833</v>
      </c>
      <c r="F130" s="1659" t="s">
        <v>5027</v>
      </c>
      <c r="G130" s="1659">
        <v>90</v>
      </c>
      <c r="H130" s="1659" t="s">
        <v>1738</v>
      </c>
      <c r="I130" s="1659" t="s">
        <v>987</v>
      </c>
      <c r="J130" s="1670">
        <v>3.6</v>
      </c>
      <c r="K130" s="1670">
        <v>4.3</v>
      </c>
      <c r="L130" s="1661" t="s">
        <v>5032</v>
      </c>
      <c r="M130" s="1663">
        <v>44287</v>
      </c>
    </row>
    <row r="131" spans="1:13" s="1382" customFormat="1" ht="15">
      <c r="A131" s="1659">
        <v>124</v>
      </c>
      <c r="B131" s="1660" t="s">
        <v>1015</v>
      </c>
      <c r="C131" s="1661" t="s">
        <v>4617</v>
      </c>
      <c r="D131" s="1661" t="s">
        <v>687</v>
      </c>
      <c r="E131" s="1661" t="s">
        <v>4833</v>
      </c>
      <c r="F131" s="1659" t="s">
        <v>5027</v>
      </c>
      <c r="G131" s="1659">
        <v>90</v>
      </c>
      <c r="H131" s="1659" t="s">
        <v>1738</v>
      </c>
      <c r="I131" s="1659" t="s">
        <v>991</v>
      </c>
      <c r="J131" s="1670">
        <v>4</v>
      </c>
      <c r="K131" s="1670">
        <v>4.9000000000000004</v>
      </c>
      <c r="L131" s="1661" t="s">
        <v>5032</v>
      </c>
      <c r="M131" s="1663">
        <v>44287</v>
      </c>
    </row>
    <row r="132" spans="1:13" s="1382" customFormat="1" ht="60">
      <c r="A132" s="1665">
        <v>125</v>
      </c>
      <c r="B132" s="1666" t="s">
        <v>1015</v>
      </c>
      <c r="C132" s="1667" t="s">
        <v>4587</v>
      </c>
      <c r="D132" s="1667" t="s">
        <v>625</v>
      </c>
      <c r="E132" s="1667" t="s">
        <v>815</v>
      </c>
      <c r="F132" s="1665" t="s">
        <v>5027</v>
      </c>
      <c r="G132" s="1665">
        <v>41</v>
      </c>
      <c r="H132" s="1665" t="s">
        <v>1090</v>
      </c>
      <c r="I132" s="1665" t="s">
        <v>1037</v>
      </c>
      <c r="J132" s="1668" t="s">
        <v>977</v>
      </c>
      <c r="K132" s="1668" t="s">
        <v>966</v>
      </c>
      <c r="L132" s="1667" t="s">
        <v>5028</v>
      </c>
      <c r="M132" s="1669">
        <v>44225</v>
      </c>
    </row>
    <row r="133" spans="1:13" s="1382" customFormat="1" ht="60">
      <c r="A133" s="1665">
        <v>126</v>
      </c>
      <c r="B133" s="1666" t="s">
        <v>1015</v>
      </c>
      <c r="C133" s="1667" t="s">
        <v>4596</v>
      </c>
      <c r="D133" s="1667" t="s">
        <v>1814</v>
      </c>
      <c r="E133" s="1667" t="s">
        <v>815</v>
      </c>
      <c r="F133" s="1665" t="s">
        <v>5027</v>
      </c>
      <c r="G133" s="1665">
        <v>41</v>
      </c>
      <c r="H133" s="1665" t="s">
        <v>1090</v>
      </c>
      <c r="I133" s="1665" t="s">
        <v>1037</v>
      </c>
      <c r="J133" s="1668" t="s">
        <v>977</v>
      </c>
      <c r="K133" s="1668" t="s">
        <v>966</v>
      </c>
      <c r="L133" s="1667" t="s">
        <v>5029</v>
      </c>
      <c r="M133" s="1669">
        <v>44225</v>
      </c>
    </row>
    <row r="134" spans="1:13" s="1382" customFormat="1" ht="60">
      <c r="A134" s="1665">
        <v>127</v>
      </c>
      <c r="B134" s="1666" t="s">
        <v>1018</v>
      </c>
      <c r="C134" s="1667" t="s">
        <v>1806</v>
      </c>
      <c r="D134" s="1667" t="s">
        <v>625</v>
      </c>
      <c r="E134" s="1667" t="s">
        <v>815</v>
      </c>
      <c r="F134" s="1665" t="s">
        <v>5027</v>
      </c>
      <c r="G134" s="1665">
        <v>41</v>
      </c>
      <c r="H134" s="1665" t="s">
        <v>1090</v>
      </c>
      <c r="I134" s="1665" t="s">
        <v>1037</v>
      </c>
      <c r="J134" s="1668" t="s">
        <v>977</v>
      </c>
      <c r="K134" s="1668" t="s">
        <v>966</v>
      </c>
      <c r="L134" s="1667" t="s">
        <v>5028</v>
      </c>
      <c r="M134" s="1669">
        <v>44225</v>
      </c>
    </row>
    <row r="135" spans="1:13" s="1382" customFormat="1" ht="60">
      <c r="A135" s="1665">
        <v>128</v>
      </c>
      <c r="B135" s="1666" t="s">
        <v>1018</v>
      </c>
      <c r="C135" s="1667" t="s">
        <v>1812</v>
      </c>
      <c r="D135" s="1667" t="s">
        <v>1814</v>
      </c>
      <c r="E135" s="1667" t="s">
        <v>815</v>
      </c>
      <c r="F135" s="1665" t="s">
        <v>5027</v>
      </c>
      <c r="G135" s="1665">
        <v>41</v>
      </c>
      <c r="H135" s="1665" t="s">
        <v>1090</v>
      </c>
      <c r="I135" s="1665" t="s">
        <v>1037</v>
      </c>
      <c r="J135" s="1668" t="s">
        <v>977</v>
      </c>
      <c r="K135" s="1668" t="s">
        <v>966</v>
      </c>
      <c r="L135" s="1667" t="s">
        <v>5029</v>
      </c>
      <c r="M135" s="1669">
        <v>44225</v>
      </c>
    </row>
    <row r="136" spans="1:13" s="1382" customFormat="1" ht="60">
      <c r="A136" s="1665">
        <v>129</v>
      </c>
      <c r="B136" s="1666" t="s">
        <v>969</v>
      </c>
      <c r="C136" s="1667" t="s">
        <v>2265</v>
      </c>
      <c r="D136" s="1667" t="s">
        <v>625</v>
      </c>
      <c r="E136" s="1667" t="s">
        <v>815</v>
      </c>
      <c r="F136" s="1665" t="s">
        <v>5027</v>
      </c>
      <c r="G136" s="1665">
        <v>41</v>
      </c>
      <c r="H136" s="1665" t="s">
        <v>1090</v>
      </c>
      <c r="I136" s="1665" t="s">
        <v>1037</v>
      </c>
      <c r="J136" s="1668" t="s">
        <v>977</v>
      </c>
      <c r="K136" s="1668" t="s">
        <v>966</v>
      </c>
      <c r="L136" s="1667" t="s">
        <v>5028</v>
      </c>
      <c r="M136" s="1669">
        <v>44225</v>
      </c>
    </row>
    <row r="137" spans="1:13" s="1382" customFormat="1" ht="60">
      <c r="A137" s="1665">
        <v>130</v>
      </c>
      <c r="B137" s="1666" t="s">
        <v>969</v>
      </c>
      <c r="C137" s="1667" t="s">
        <v>2268</v>
      </c>
      <c r="D137" s="1667" t="s">
        <v>1814</v>
      </c>
      <c r="E137" s="1667" t="s">
        <v>815</v>
      </c>
      <c r="F137" s="1665" t="s">
        <v>5027</v>
      </c>
      <c r="G137" s="1665">
        <v>41</v>
      </c>
      <c r="H137" s="1665" t="s">
        <v>1090</v>
      </c>
      <c r="I137" s="1665" t="s">
        <v>1037</v>
      </c>
      <c r="J137" s="1668" t="s">
        <v>977</v>
      </c>
      <c r="K137" s="1668" t="s">
        <v>966</v>
      </c>
      <c r="L137" s="1667" t="s">
        <v>5029</v>
      </c>
      <c r="M137" s="1669">
        <v>44225</v>
      </c>
    </row>
    <row r="138" spans="1:13" s="1382" customFormat="1" ht="60">
      <c r="A138" s="1665">
        <v>131</v>
      </c>
      <c r="B138" s="1666" t="s">
        <v>1026</v>
      </c>
      <c r="C138" s="1667" t="s">
        <v>2617</v>
      </c>
      <c r="D138" s="1667" t="s">
        <v>625</v>
      </c>
      <c r="E138" s="1667" t="s">
        <v>815</v>
      </c>
      <c r="F138" s="1665" t="s">
        <v>5027</v>
      </c>
      <c r="G138" s="1665">
        <v>41</v>
      </c>
      <c r="H138" s="1665" t="s">
        <v>1090</v>
      </c>
      <c r="I138" s="1665" t="s">
        <v>1037</v>
      </c>
      <c r="J138" s="1668" t="s">
        <v>977</v>
      </c>
      <c r="K138" s="1668" t="s">
        <v>966</v>
      </c>
      <c r="L138" s="1667" t="s">
        <v>5028</v>
      </c>
      <c r="M138" s="1669">
        <v>44225</v>
      </c>
    </row>
    <row r="139" spans="1:13" s="1382" customFormat="1" ht="60">
      <c r="A139" s="1665">
        <v>132</v>
      </c>
      <c r="B139" s="1666" t="s">
        <v>1026</v>
      </c>
      <c r="C139" s="1667" t="s">
        <v>2621</v>
      </c>
      <c r="D139" s="1667" t="s">
        <v>1814</v>
      </c>
      <c r="E139" s="1667" t="s">
        <v>815</v>
      </c>
      <c r="F139" s="1665" t="s">
        <v>5027</v>
      </c>
      <c r="G139" s="1665">
        <v>41</v>
      </c>
      <c r="H139" s="1665" t="s">
        <v>1090</v>
      </c>
      <c r="I139" s="1665" t="s">
        <v>1037</v>
      </c>
      <c r="J139" s="1668" t="s">
        <v>977</v>
      </c>
      <c r="K139" s="1668" t="s">
        <v>966</v>
      </c>
      <c r="L139" s="1667" t="s">
        <v>5029</v>
      </c>
      <c r="M139" s="1669">
        <v>44225</v>
      </c>
    </row>
    <row r="140" spans="1:13" s="1382" customFormat="1" ht="60">
      <c r="A140" s="1665">
        <v>133</v>
      </c>
      <c r="B140" s="1666" t="s">
        <v>1029</v>
      </c>
      <c r="C140" s="1667" t="s">
        <v>2775</v>
      </c>
      <c r="D140" s="1667" t="s">
        <v>625</v>
      </c>
      <c r="E140" s="1667" t="s">
        <v>815</v>
      </c>
      <c r="F140" s="1665" t="s">
        <v>5027</v>
      </c>
      <c r="G140" s="1665">
        <v>41</v>
      </c>
      <c r="H140" s="1665" t="s">
        <v>1090</v>
      </c>
      <c r="I140" s="1665" t="s">
        <v>1037</v>
      </c>
      <c r="J140" s="1668" t="s">
        <v>977</v>
      </c>
      <c r="K140" s="1668" t="s">
        <v>966</v>
      </c>
      <c r="L140" s="1667" t="s">
        <v>5028</v>
      </c>
      <c r="M140" s="1669">
        <v>44225</v>
      </c>
    </row>
    <row r="141" spans="1:13" s="1382" customFormat="1" ht="60">
      <c r="A141" s="1665">
        <v>134</v>
      </c>
      <c r="B141" s="1666" t="s">
        <v>1029</v>
      </c>
      <c r="C141" s="1667" t="s">
        <v>2789</v>
      </c>
      <c r="D141" s="1667" t="s">
        <v>1814</v>
      </c>
      <c r="E141" s="1667" t="s">
        <v>815</v>
      </c>
      <c r="F141" s="1665" t="s">
        <v>5027</v>
      </c>
      <c r="G141" s="1665">
        <v>41</v>
      </c>
      <c r="H141" s="1665" t="s">
        <v>1090</v>
      </c>
      <c r="I141" s="1665" t="s">
        <v>1037</v>
      </c>
      <c r="J141" s="1668" t="s">
        <v>977</v>
      </c>
      <c r="K141" s="1668" t="s">
        <v>966</v>
      </c>
      <c r="L141" s="1667" t="s">
        <v>5029</v>
      </c>
      <c r="M141" s="1669">
        <v>44225</v>
      </c>
    </row>
    <row r="142" spans="1:13" s="1382" customFormat="1" ht="60">
      <c r="A142" s="1665">
        <v>135</v>
      </c>
      <c r="B142" s="1666" t="s">
        <v>1033</v>
      </c>
      <c r="C142" s="1667" t="s">
        <v>2846</v>
      </c>
      <c r="D142" s="1667" t="s">
        <v>625</v>
      </c>
      <c r="E142" s="1667" t="s">
        <v>815</v>
      </c>
      <c r="F142" s="1665" t="s">
        <v>5027</v>
      </c>
      <c r="G142" s="1665">
        <v>41</v>
      </c>
      <c r="H142" s="1665" t="s">
        <v>1090</v>
      </c>
      <c r="I142" s="1665" t="s">
        <v>1037</v>
      </c>
      <c r="J142" s="1668" t="s">
        <v>977</v>
      </c>
      <c r="K142" s="1668" t="s">
        <v>966</v>
      </c>
      <c r="L142" s="1667" t="s">
        <v>5028</v>
      </c>
      <c r="M142" s="1669">
        <v>44225</v>
      </c>
    </row>
    <row r="143" spans="1:13" s="1382" customFormat="1" ht="60">
      <c r="A143" s="1665">
        <v>136</v>
      </c>
      <c r="B143" s="1666" t="s">
        <v>1033</v>
      </c>
      <c r="C143" s="1667" t="s">
        <v>2850</v>
      </c>
      <c r="D143" s="1667" t="s">
        <v>1814</v>
      </c>
      <c r="E143" s="1667" t="s">
        <v>815</v>
      </c>
      <c r="F143" s="1665" t="s">
        <v>5027</v>
      </c>
      <c r="G143" s="1665">
        <v>41</v>
      </c>
      <c r="H143" s="1665" t="s">
        <v>1090</v>
      </c>
      <c r="I143" s="1665" t="s">
        <v>1037</v>
      </c>
      <c r="J143" s="1668" t="s">
        <v>977</v>
      </c>
      <c r="K143" s="1668" t="s">
        <v>966</v>
      </c>
      <c r="L143" s="1667" t="s">
        <v>5029</v>
      </c>
      <c r="M143" s="1669">
        <v>44225</v>
      </c>
    </row>
    <row r="144" spans="1:13" s="1382" customFormat="1" ht="60">
      <c r="A144" s="1665">
        <v>137</v>
      </c>
      <c r="B144" s="1666" t="s">
        <v>996</v>
      </c>
      <c r="C144" s="1667" t="s">
        <v>2988</v>
      </c>
      <c r="D144" s="1667" t="s">
        <v>625</v>
      </c>
      <c r="E144" s="1667" t="s">
        <v>815</v>
      </c>
      <c r="F144" s="1665" t="s">
        <v>5027</v>
      </c>
      <c r="G144" s="1665">
        <v>41</v>
      </c>
      <c r="H144" s="1665" t="s">
        <v>1090</v>
      </c>
      <c r="I144" s="1665" t="s">
        <v>1037</v>
      </c>
      <c r="J144" s="1668" t="s">
        <v>977</v>
      </c>
      <c r="K144" s="1668" t="s">
        <v>966</v>
      </c>
      <c r="L144" s="1667" t="s">
        <v>5028</v>
      </c>
      <c r="M144" s="1669">
        <v>44225</v>
      </c>
    </row>
    <row r="145" spans="1:13" s="1382" customFormat="1" ht="60">
      <c r="A145" s="1665">
        <v>138</v>
      </c>
      <c r="B145" s="1666" t="s">
        <v>996</v>
      </c>
      <c r="C145" s="1667" t="s">
        <v>2995</v>
      </c>
      <c r="D145" s="1667" t="s">
        <v>1814</v>
      </c>
      <c r="E145" s="1667" t="s">
        <v>815</v>
      </c>
      <c r="F145" s="1665" t="s">
        <v>5027</v>
      </c>
      <c r="G145" s="1665">
        <v>41</v>
      </c>
      <c r="H145" s="1665" t="s">
        <v>1090</v>
      </c>
      <c r="I145" s="1665" t="s">
        <v>1037</v>
      </c>
      <c r="J145" s="1668" t="s">
        <v>977</v>
      </c>
      <c r="K145" s="1668" t="s">
        <v>966</v>
      </c>
      <c r="L145" s="1667" t="s">
        <v>5029</v>
      </c>
      <c r="M145" s="1669">
        <v>44225</v>
      </c>
    </row>
    <row r="146" spans="1:13" s="1382" customFormat="1" ht="30">
      <c r="A146" s="1665">
        <v>139</v>
      </c>
      <c r="B146" s="1666" t="s">
        <v>1036</v>
      </c>
      <c r="C146" s="1667" t="s">
        <v>3264</v>
      </c>
      <c r="D146" s="1667" t="s">
        <v>3266</v>
      </c>
      <c r="E146" s="1667" t="s">
        <v>815</v>
      </c>
      <c r="F146" s="1665" t="s">
        <v>5027</v>
      </c>
      <c r="G146" s="1665">
        <v>38</v>
      </c>
      <c r="H146" s="1665" t="s">
        <v>1754</v>
      </c>
      <c r="I146" s="1665" t="s">
        <v>1037</v>
      </c>
      <c r="J146" s="1668" t="s">
        <v>1039</v>
      </c>
      <c r="K146" s="1668" t="s">
        <v>2090</v>
      </c>
      <c r="L146" s="1667" t="s">
        <v>4879</v>
      </c>
      <c r="M146" s="1669">
        <v>44225</v>
      </c>
    </row>
    <row r="147" spans="1:13" s="1382" customFormat="1" ht="60">
      <c r="A147" s="1665">
        <v>140</v>
      </c>
      <c r="B147" s="1666" t="s">
        <v>1036</v>
      </c>
      <c r="C147" s="1667" t="s">
        <v>3249</v>
      </c>
      <c r="D147" s="1667" t="s">
        <v>625</v>
      </c>
      <c r="E147" s="1667" t="s">
        <v>815</v>
      </c>
      <c r="F147" s="1665" t="s">
        <v>5027</v>
      </c>
      <c r="G147" s="1665">
        <v>41</v>
      </c>
      <c r="H147" s="1665" t="s">
        <v>1090</v>
      </c>
      <c r="I147" s="1665" t="s">
        <v>1037</v>
      </c>
      <c r="J147" s="1668" t="s">
        <v>977</v>
      </c>
      <c r="K147" s="1668" t="s">
        <v>966</v>
      </c>
      <c r="L147" s="1667" t="s">
        <v>5028</v>
      </c>
      <c r="M147" s="1669">
        <v>44225</v>
      </c>
    </row>
    <row r="148" spans="1:13" s="1382" customFormat="1" ht="60">
      <c r="A148" s="1665">
        <v>141</v>
      </c>
      <c r="B148" s="1666" t="s">
        <v>1036</v>
      </c>
      <c r="C148" s="1667" t="s">
        <v>3254</v>
      </c>
      <c r="D148" s="1667" t="s">
        <v>625</v>
      </c>
      <c r="E148" s="1667" t="s">
        <v>815</v>
      </c>
      <c r="F148" s="1665" t="s">
        <v>5027</v>
      </c>
      <c r="G148" s="1665">
        <v>41</v>
      </c>
      <c r="H148" s="1665" t="s">
        <v>1090</v>
      </c>
      <c r="I148" s="1665" t="s">
        <v>1037</v>
      </c>
      <c r="J148" s="1668" t="s">
        <v>977</v>
      </c>
      <c r="K148" s="1668" t="s">
        <v>966</v>
      </c>
      <c r="L148" s="1667" t="s">
        <v>5028</v>
      </c>
      <c r="M148" s="1669">
        <v>44225</v>
      </c>
    </row>
    <row r="149" spans="1:13" s="1382" customFormat="1" ht="60">
      <c r="A149" s="1665">
        <v>142</v>
      </c>
      <c r="B149" s="1666" t="s">
        <v>1036</v>
      </c>
      <c r="C149" s="1667" t="s">
        <v>3257</v>
      </c>
      <c r="D149" s="1667" t="s">
        <v>1814</v>
      </c>
      <c r="E149" s="1667" t="s">
        <v>815</v>
      </c>
      <c r="F149" s="1665" t="s">
        <v>5027</v>
      </c>
      <c r="G149" s="1665">
        <v>41</v>
      </c>
      <c r="H149" s="1665" t="s">
        <v>1090</v>
      </c>
      <c r="I149" s="1665" t="s">
        <v>1037</v>
      </c>
      <c r="J149" s="1668" t="s">
        <v>977</v>
      </c>
      <c r="K149" s="1668" t="s">
        <v>966</v>
      </c>
      <c r="L149" s="1667" t="s">
        <v>5029</v>
      </c>
      <c r="M149" s="1669">
        <v>44225</v>
      </c>
    </row>
    <row r="150" spans="1:13" s="1382" customFormat="1" ht="60">
      <c r="A150" s="1665">
        <v>143</v>
      </c>
      <c r="B150" s="1666" t="s">
        <v>1036</v>
      </c>
      <c r="C150" s="1667" t="s">
        <v>3261</v>
      </c>
      <c r="D150" s="1667" t="s">
        <v>1814</v>
      </c>
      <c r="E150" s="1667" t="s">
        <v>815</v>
      </c>
      <c r="F150" s="1665" t="s">
        <v>5027</v>
      </c>
      <c r="G150" s="1665">
        <v>41</v>
      </c>
      <c r="H150" s="1665" t="s">
        <v>1090</v>
      </c>
      <c r="I150" s="1665" t="s">
        <v>1037</v>
      </c>
      <c r="J150" s="1668" t="s">
        <v>977</v>
      </c>
      <c r="K150" s="1668" t="s">
        <v>966</v>
      </c>
      <c r="L150" s="1667" t="s">
        <v>5029</v>
      </c>
      <c r="M150" s="1669">
        <v>44225</v>
      </c>
    </row>
    <row r="151" spans="1:13" s="1382" customFormat="1" ht="60">
      <c r="A151" s="1665">
        <v>144</v>
      </c>
      <c r="B151" s="1666" t="s">
        <v>993</v>
      </c>
      <c r="C151" s="1667" t="s">
        <v>3430</v>
      </c>
      <c r="D151" s="1667" t="s">
        <v>625</v>
      </c>
      <c r="E151" s="1667" t="s">
        <v>815</v>
      </c>
      <c r="F151" s="1665" t="s">
        <v>5027</v>
      </c>
      <c r="G151" s="1665">
        <v>41</v>
      </c>
      <c r="H151" s="1665" t="s">
        <v>1090</v>
      </c>
      <c r="I151" s="1665" t="s">
        <v>1037</v>
      </c>
      <c r="J151" s="1668" t="s">
        <v>977</v>
      </c>
      <c r="K151" s="1668" t="s">
        <v>966</v>
      </c>
      <c r="L151" s="1667" t="s">
        <v>5028</v>
      </c>
      <c r="M151" s="1669">
        <v>44225</v>
      </c>
    </row>
    <row r="152" spans="1:13" s="1382" customFormat="1" ht="60">
      <c r="A152" s="1665">
        <v>145</v>
      </c>
      <c r="B152" s="1666" t="s">
        <v>993</v>
      </c>
      <c r="C152" s="1667" t="s">
        <v>3432</v>
      </c>
      <c r="D152" s="1667" t="s">
        <v>1814</v>
      </c>
      <c r="E152" s="1667" t="s">
        <v>815</v>
      </c>
      <c r="F152" s="1665" t="s">
        <v>5027</v>
      </c>
      <c r="G152" s="1665">
        <v>41</v>
      </c>
      <c r="H152" s="1665" t="s">
        <v>1090</v>
      </c>
      <c r="I152" s="1665" t="s">
        <v>1037</v>
      </c>
      <c r="J152" s="1668" t="s">
        <v>977</v>
      </c>
      <c r="K152" s="1668" t="s">
        <v>966</v>
      </c>
      <c r="L152" s="1667" t="s">
        <v>5029</v>
      </c>
      <c r="M152" s="1669">
        <v>44225</v>
      </c>
    </row>
    <row r="153" spans="1:13" s="1382" customFormat="1" ht="60">
      <c r="A153" s="1665">
        <v>146</v>
      </c>
      <c r="B153" s="1666" t="s">
        <v>999</v>
      </c>
      <c r="C153" s="1667" t="s">
        <v>3520</v>
      </c>
      <c r="D153" s="1667" t="s">
        <v>1814</v>
      </c>
      <c r="E153" s="1667" t="s">
        <v>815</v>
      </c>
      <c r="F153" s="1665" t="s">
        <v>5027</v>
      </c>
      <c r="G153" s="1665">
        <v>41</v>
      </c>
      <c r="H153" s="1665" t="s">
        <v>1090</v>
      </c>
      <c r="I153" s="1665" t="s">
        <v>1037</v>
      </c>
      <c r="J153" s="1668" t="s">
        <v>977</v>
      </c>
      <c r="K153" s="1668" t="s">
        <v>966</v>
      </c>
      <c r="L153" s="1667" t="s">
        <v>5029</v>
      </c>
      <c r="M153" s="1669">
        <v>44225</v>
      </c>
    </row>
    <row r="154" spans="1:13" s="1382" customFormat="1" ht="60">
      <c r="A154" s="1665">
        <v>147</v>
      </c>
      <c r="B154" s="1666" t="s">
        <v>1003</v>
      </c>
      <c r="C154" s="1667" t="s">
        <v>3705</v>
      </c>
      <c r="D154" s="1667" t="s">
        <v>625</v>
      </c>
      <c r="E154" s="1667" t="s">
        <v>815</v>
      </c>
      <c r="F154" s="1665" t="s">
        <v>5027</v>
      </c>
      <c r="G154" s="1665">
        <v>41</v>
      </c>
      <c r="H154" s="1665" t="s">
        <v>1090</v>
      </c>
      <c r="I154" s="1665" t="s">
        <v>1037</v>
      </c>
      <c r="J154" s="1668" t="s">
        <v>977</v>
      </c>
      <c r="K154" s="1668" t="s">
        <v>966</v>
      </c>
      <c r="L154" s="1667" t="s">
        <v>5028</v>
      </c>
      <c r="M154" s="1669">
        <v>44225</v>
      </c>
    </row>
    <row r="155" spans="1:13" s="1382" customFormat="1" ht="60">
      <c r="A155" s="1665">
        <v>148</v>
      </c>
      <c r="B155" s="1666" t="s">
        <v>1003</v>
      </c>
      <c r="C155" s="1667" t="s">
        <v>3709</v>
      </c>
      <c r="D155" s="1667" t="s">
        <v>1814</v>
      </c>
      <c r="E155" s="1667" t="s">
        <v>815</v>
      </c>
      <c r="F155" s="1665" t="s">
        <v>5027</v>
      </c>
      <c r="G155" s="1665">
        <v>41</v>
      </c>
      <c r="H155" s="1665" t="s">
        <v>1090</v>
      </c>
      <c r="I155" s="1665" t="s">
        <v>1037</v>
      </c>
      <c r="J155" s="1668" t="s">
        <v>977</v>
      </c>
      <c r="K155" s="1668" t="s">
        <v>966</v>
      </c>
      <c r="L155" s="1667" t="s">
        <v>5029</v>
      </c>
      <c r="M155" s="1669">
        <v>44225</v>
      </c>
    </row>
    <row r="156" spans="1:13" s="1382" customFormat="1" ht="15">
      <c r="A156" s="1665">
        <v>149</v>
      </c>
      <c r="B156" s="1666" t="s">
        <v>1003</v>
      </c>
      <c r="C156" s="1667" t="s">
        <v>3814</v>
      </c>
      <c r="D156" s="1667" t="s">
        <v>3816</v>
      </c>
      <c r="E156" s="1667" t="s">
        <v>815</v>
      </c>
      <c r="F156" s="1665" t="s">
        <v>5027</v>
      </c>
      <c r="G156" s="1665">
        <v>80</v>
      </c>
      <c r="H156" s="1665" t="s">
        <v>956</v>
      </c>
      <c r="I156" s="1665" t="s">
        <v>968</v>
      </c>
      <c r="J156" s="1668" t="s">
        <v>4836</v>
      </c>
      <c r="K156" s="1668" t="s">
        <v>961</v>
      </c>
      <c r="L156" s="1667" t="s">
        <v>5033</v>
      </c>
      <c r="M156" s="1669">
        <v>44225</v>
      </c>
    </row>
    <row r="157" spans="1:13" s="1382" customFormat="1" ht="15">
      <c r="A157" s="1665">
        <v>150</v>
      </c>
      <c r="B157" s="1666" t="s">
        <v>1003</v>
      </c>
      <c r="C157" s="1667" t="s">
        <v>3814</v>
      </c>
      <c r="D157" s="1667" t="s">
        <v>3816</v>
      </c>
      <c r="E157" s="1667" t="s">
        <v>815</v>
      </c>
      <c r="F157" s="1665" t="s">
        <v>5027</v>
      </c>
      <c r="G157" s="1665">
        <v>80</v>
      </c>
      <c r="H157" s="1665" t="s">
        <v>956</v>
      </c>
      <c r="I157" s="1665" t="s">
        <v>979</v>
      </c>
      <c r="J157" s="1668" t="s">
        <v>4836</v>
      </c>
      <c r="K157" s="1668" t="s">
        <v>961</v>
      </c>
      <c r="L157" s="1667" t="s">
        <v>5033</v>
      </c>
      <c r="M157" s="1669">
        <v>44225</v>
      </c>
    </row>
    <row r="158" spans="1:13" s="1382" customFormat="1" ht="15">
      <c r="A158" s="1665">
        <v>151</v>
      </c>
      <c r="B158" s="1666" t="s">
        <v>1003</v>
      </c>
      <c r="C158" s="1667" t="s">
        <v>3814</v>
      </c>
      <c r="D158" s="1667" t="s">
        <v>3816</v>
      </c>
      <c r="E158" s="1667" t="s">
        <v>815</v>
      </c>
      <c r="F158" s="1665" t="s">
        <v>5027</v>
      </c>
      <c r="G158" s="1665">
        <v>80</v>
      </c>
      <c r="H158" s="1665" t="s">
        <v>956</v>
      </c>
      <c r="I158" s="1665" t="s">
        <v>958</v>
      </c>
      <c r="J158" s="1668" t="s">
        <v>4836</v>
      </c>
      <c r="K158" s="1668" t="s">
        <v>961</v>
      </c>
      <c r="L158" s="1667" t="s">
        <v>5033</v>
      </c>
      <c r="M158" s="1669">
        <v>44225</v>
      </c>
    </row>
    <row r="159" spans="1:13" s="1382" customFormat="1" ht="15">
      <c r="A159" s="1665">
        <v>152</v>
      </c>
      <c r="B159" s="1666" t="s">
        <v>1003</v>
      </c>
      <c r="C159" s="1667" t="s">
        <v>3814</v>
      </c>
      <c r="D159" s="1667" t="s">
        <v>3816</v>
      </c>
      <c r="E159" s="1667" t="s">
        <v>815</v>
      </c>
      <c r="F159" s="1665" t="s">
        <v>5027</v>
      </c>
      <c r="G159" s="1665">
        <v>80</v>
      </c>
      <c r="H159" s="1665" t="s">
        <v>956</v>
      </c>
      <c r="I159" s="1665" t="s">
        <v>987</v>
      </c>
      <c r="J159" s="1668" t="s">
        <v>4836</v>
      </c>
      <c r="K159" s="1668" t="s">
        <v>961</v>
      </c>
      <c r="L159" s="1667" t="s">
        <v>5033</v>
      </c>
      <c r="M159" s="1669">
        <v>44225</v>
      </c>
    </row>
    <row r="160" spans="1:13" s="1382" customFormat="1" ht="60">
      <c r="A160" s="1665">
        <v>153</v>
      </c>
      <c r="B160" s="1666" t="s">
        <v>1008</v>
      </c>
      <c r="C160" s="1667" t="s">
        <v>3924</v>
      </c>
      <c r="D160" s="1667" t="s">
        <v>625</v>
      </c>
      <c r="E160" s="1667" t="s">
        <v>815</v>
      </c>
      <c r="F160" s="1665" t="s">
        <v>5027</v>
      </c>
      <c r="G160" s="1665">
        <v>41</v>
      </c>
      <c r="H160" s="1665" t="s">
        <v>1090</v>
      </c>
      <c r="I160" s="1665" t="s">
        <v>1037</v>
      </c>
      <c r="J160" s="1668" t="s">
        <v>977</v>
      </c>
      <c r="K160" s="1668" t="s">
        <v>966</v>
      </c>
      <c r="L160" s="1667" t="s">
        <v>5028</v>
      </c>
      <c r="M160" s="1669">
        <v>44225</v>
      </c>
    </row>
    <row r="161" spans="1:13" s="1382" customFormat="1" ht="60">
      <c r="A161" s="1665">
        <v>154</v>
      </c>
      <c r="B161" s="1666" t="s">
        <v>1008</v>
      </c>
      <c r="C161" s="1667" t="s">
        <v>3937</v>
      </c>
      <c r="D161" s="1667" t="s">
        <v>1814</v>
      </c>
      <c r="E161" s="1667" t="s">
        <v>815</v>
      </c>
      <c r="F161" s="1665" t="s">
        <v>5027</v>
      </c>
      <c r="G161" s="1665">
        <v>41</v>
      </c>
      <c r="H161" s="1665" t="s">
        <v>1090</v>
      </c>
      <c r="I161" s="1665" t="s">
        <v>1037</v>
      </c>
      <c r="J161" s="1668" t="s">
        <v>977</v>
      </c>
      <c r="K161" s="1668" t="s">
        <v>966</v>
      </c>
      <c r="L161" s="1667" t="s">
        <v>5029</v>
      </c>
      <c r="M161" s="1669">
        <v>44225</v>
      </c>
    </row>
    <row r="162" spans="1:13" s="1382" customFormat="1" ht="60">
      <c r="A162" s="1665">
        <v>155</v>
      </c>
      <c r="B162" s="1666" t="s">
        <v>981</v>
      </c>
      <c r="C162" s="1667" t="s">
        <v>4145</v>
      </c>
      <c r="D162" s="1667" t="s">
        <v>625</v>
      </c>
      <c r="E162" s="1667" t="s">
        <v>815</v>
      </c>
      <c r="F162" s="1665" t="s">
        <v>5027</v>
      </c>
      <c r="G162" s="1665">
        <v>41</v>
      </c>
      <c r="H162" s="1665" t="s">
        <v>1090</v>
      </c>
      <c r="I162" s="1665" t="s">
        <v>1037</v>
      </c>
      <c r="J162" s="1668" t="s">
        <v>977</v>
      </c>
      <c r="K162" s="1668" t="s">
        <v>966</v>
      </c>
      <c r="L162" s="1667" t="s">
        <v>5028</v>
      </c>
      <c r="M162" s="1669">
        <v>44225</v>
      </c>
    </row>
    <row r="163" spans="1:13" s="1382" customFormat="1" ht="60">
      <c r="A163" s="1665">
        <v>156</v>
      </c>
      <c r="B163" s="1666" t="s">
        <v>981</v>
      </c>
      <c r="C163" s="1667" t="s">
        <v>4149</v>
      </c>
      <c r="D163" s="1667" t="s">
        <v>1814</v>
      </c>
      <c r="E163" s="1667" t="s">
        <v>815</v>
      </c>
      <c r="F163" s="1665" t="s">
        <v>5027</v>
      </c>
      <c r="G163" s="1665">
        <v>41</v>
      </c>
      <c r="H163" s="1665" t="s">
        <v>1090</v>
      </c>
      <c r="I163" s="1665" t="s">
        <v>1037</v>
      </c>
      <c r="J163" s="1668" t="s">
        <v>977</v>
      </c>
      <c r="K163" s="1668" t="s">
        <v>966</v>
      </c>
      <c r="L163" s="1667" t="s">
        <v>5029</v>
      </c>
      <c r="M163" s="1669">
        <v>44225</v>
      </c>
    </row>
    <row r="164" spans="1:13" s="1382" customFormat="1" ht="60">
      <c r="A164" s="1665">
        <v>157</v>
      </c>
      <c r="B164" s="1666" t="s">
        <v>1012</v>
      </c>
      <c r="C164" s="1667" t="s">
        <v>4365</v>
      </c>
      <c r="D164" s="1667" t="s">
        <v>1814</v>
      </c>
      <c r="E164" s="1667" t="s">
        <v>815</v>
      </c>
      <c r="F164" s="1665" t="s">
        <v>5027</v>
      </c>
      <c r="G164" s="1665">
        <v>41</v>
      </c>
      <c r="H164" s="1665" t="s">
        <v>1090</v>
      </c>
      <c r="I164" s="1665" t="s">
        <v>1037</v>
      </c>
      <c r="J164" s="1668" t="s">
        <v>977</v>
      </c>
      <c r="K164" s="1668" t="s">
        <v>966</v>
      </c>
      <c r="L164" s="1667" t="s">
        <v>5029</v>
      </c>
      <c r="M164" s="1669">
        <v>44225</v>
      </c>
    </row>
    <row r="165" spans="1:13" s="1382" customFormat="1" ht="45">
      <c r="A165" s="1665">
        <v>158</v>
      </c>
      <c r="B165" s="1666" t="s">
        <v>4882</v>
      </c>
      <c r="C165" s="1667" t="s">
        <v>1037</v>
      </c>
      <c r="D165" s="1667" t="s">
        <v>4883</v>
      </c>
      <c r="E165" s="1667" t="s">
        <v>4884</v>
      </c>
      <c r="F165" s="1665" t="s">
        <v>5027</v>
      </c>
      <c r="G165" s="1665">
        <v>40</v>
      </c>
      <c r="H165" s="1674" t="s">
        <v>4886</v>
      </c>
      <c r="I165" s="1665" t="s">
        <v>1037</v>
      </c>
      <c r="J165" s="1668" t="s">
        <v>4836</v>
      </c>
      <c r="K165" s="1675">
        <v>0</v>
      </c>
      <c r="L165" s="1667" t="s">
        <v>5034</v>
      </c>
      <c r="M165" s="1669">
        <v>44327</v>
      </c>
    </row>
    <row r="166" spans="1:13" s="1382" customFormat="1" ht="30">
      <c r="A166" s="1665">
        <v>159</v>
      </c>
      <c r="B166" s="1666" t="s">
        <v>4882</v>
      </c>
      <c r="C166" s="1667" t="s">
        <v>1037</v>
      </c>
      <c r="D166" s="1667" t="s">
        <v>5035</v>
      </c>
      <c r="E166" s="1667" t="s">
        <v>815</v>
      </c>
      <c r="F166" s="1665" t="s">
        <v>5027</v>
      </c>
      <c r="G166" s="1674" t="s">
        <v>5036</v>
      </c>
      <c r="H166" s="1665" t="s">
        <v>4902</v>
      </c>
      <c r="I166" s="1665" t="s">
        <v>1037</v>
      </c>
      <c r="J166" s="1676" t="s">
        <v>4903</v>
      </c>
      <c r="K166" s="1676" t="s">
        <v>4904</v>
      </c>
      <c r="L166" s="1667" t="s">
        <v>4905</v>
      </c>
      <c r="M166" s="1669">
        <v>44329</v>
      </c>
    </row>
    <row r="167" spans="1:13" s="1382" customFormat="1" ht="45">
      <c r="A167" s="1665">
        <v>160</v>
      </c>
      <c r="B167" s="1666" t="s">
        <v>981</v>
      </c>
      <c r="C167" s="1667" t="s">
        <v>4107</v>
      </c>
      <c r="D167" s="1667" t="s">
        <v>4906</v>
      </c>
      <c r="E167" s="1667" t="s">
        <v>4884</v>
      </c>
      <c r="F167" s="1665" t="s">
        <v>5027</v>
      </c>
      <c r="G167" s="1665">
        <v>105</v>
      </c>
      <c r="H167" s="1665" t="s">
        <v>1741</v>
      </c>
      <c r="I167" s="1665" t="s">
        <v>968</v>
      </c>
      <c r="J167" s="1677">
        <v>1.1805555555555564E-3</v>
      </c>
      <c r="K167" s="1677">
        <v>3.4606481481481485E-3</v>
      </c>
      <c r="L167" s="1667" t="s">
        <v>4907</v>
      </c>
      <c r="M167" s="1669">
        <v>44334</v>
      </c>
    </row>
    <row r="168" spans="1:13" s="1382" customFormat="1" ht="45">
      <c r="A168" s="1665">
        <v>161</v>
      </c>
      <c r="B168" s="1666" t="s">
        <v>981</v>
      </c>
      <c r="C168" s="1667" t="s">
        <v>4107</v>
      </c>
      <c r="D168" s="1667" t="s">
        <v>4906</v>
      </c>
      <c r="E168" s="1667" t="s">
        <v>4884</v>
      </c>
      <c r="F168" s="1665" t="s">
        <v>5027</v>
      </c>
      <c r="G168" s="1665">
        <v>105</v>
      </c>
      <c r="H168" s="1665" t="s">
        <v>1741</v>
      </c>
      <c r="I168" s="1665" t="s">
        <v>979</v>
      </c>
      <c r="J168" s="1677">
        <v>1.2037037037037038E-3</v>
      </c>
      <c r="K168" s="1677">
        <v>3.0092592592592588E-3</v>
      </c>
      <c r="L168" s="1667" t="s">
        <v>4907</v>
      </c>
      <c r="M168" s="1669">
        <v>44334</v>
      </c>
    </row>
    <row r="169" spans="1:13" s="1382" customFormat="1" ht="45">
      <c r="A169" s="1665">
        <v>162</v>
      </c>
      <c r="B169" s="1666" t="s">
        <v>981</v>
      </c>
      <c r="C169" s="1667" t="s">
        <v>4107</v>
      </c>
      <c r="D169" s="1667" t="s">
        <v>4906</v>
      </c>
      <c r="E169" s="1667" t="s">
        <v>4884</v>
      </c>
      <c r="F169" s="1665" t="s">
        <v>5027</v>
      </c>
      <c r="G169" s="1665">
        <v>105</v>
      </c>
      <c r="H169" s="1665" t="s">
        <v>1741</v>
      </c>
      <c r="I169" s="1665" t="s">
        <v>958</v>
      </c>
      <c r="J169" s="1677">
        <v>1.1458333333333342E-3</v>
      </c>
      <c r="K169" s="1677">
        <v>2.615740740740741E-3</v>
      </c>
      <c r="L169" s="1667" t="s">
        <v>4907</v>
      </c>
      <c r="M169" s="1669">
        <v>44334</v>
      </c>
    </row>
    <row r="170" spans="1:13" s="1382" customFormat="1" ht="45">
      <c r="A170" s="1665">
        <v>163</v>
      </c>
      <c r="B170" s="1666" t="s">
        <v>981</v>
      </c>
      <c r="C170" s="1667" t="s">
        <v>4107</v>
      </c>
      <c r="D170" s="1667" t="s">
        <v>4906</v>
      </c>
      <c r="E170" s="1667" t="s">
        <v>4884</v>
      </c>
      <c r="F170" s="1665" t="s">
        <v>5027</v>
      </c>
      <c r="G170" s="1665">
        <v>105</v>
      </c>
      <c r="H170" s="1665" t="s">
        <v>1741</v>
      </c>
      <c r="I170" s="1665" t="s">
        <v>987</v>
      </c>
      <c r="J170" s="1677">
        <v>1.3773148148148147E-3</v>
      </c>
      <c r="K170" s="1677">
        <v>2.1990740740740742E-3</v>
      </c>
      <c r="L170" s="1667" t="s">
        <v>4907</v>
      </c>
      <c r="M170" s="1669">
        <v>44334</v>
      </c>
    </row>
    <row r="171" spans="1:13" s="1382" customFormat="1" ht="45">
      <c r="A171" s="1665">
        <v>164</v>
      </c>
      <c r="B171" s="1666" t="s">
        <v>981</v>
      </c>
      <c r="C171" s="1667" t="s">
        <v>4107</v>
      </c>
      <c r="D171" s="1667" t="s">
        <v>4906</v>
      </c>
      <c r="E171" s="1667" t="s">
        <v>4884</v>
      </c>
      <c r="F171" s="1665" t="s">
        <v>5027</v>
      </c>
      <c r="G171" s="1665">
        <v>105</v>
      </c>
      <c r="H171" s="1665" t="s">
        <v>1741</v>
      </c>
      <c r="I171" s="1665" t="s">
        <v>991</v>
      </c>
      <c r="J171" s="1677">
        <v>1.3888888888888889E-3</v>
      </c>
      <c r="K171" s="1677">
        <v>1.8865740740740742E-3</v>
      </c>
      <c r="L171" s="1667" t="s">
        <v>4907</v>
      </c>
      <c r="M171" s="1669">
        <v>44334</v>
      </c>
    </row>
    <row r="172" spans="1:13" s="1382" customFormat="1" ht="45">
      <c r="A172" s="1665">
        <v>165</v>
      </c>
      <c r="B172" s="1666" t="s">
        <v>1015</v>
      </c>
      <c r="C172" s="1667" t="s">
        <v>4614</v>
      </c>
      <c r="D172" s="1667" t="s">
        <v>691</v>
      </c>
      <c r="E172" s="1667" t="s">
        <v>4884</v>
      </c>
      <c r="F172" s="1665" t="s">
        <v>5027</v>
      </c>
      <c r="G172" s="1665">
        <v>118</v>
      </c>
      <c r="H172" s="1665" t="s">
        <v>1100</v>
      </c>
      <c r="I172" s="1665" t="s">
        <v>1037</v>
      </c>
      <c r="J172" s="1668">
        <v>-1.224</v>
      </c>
      <c r="K172" s="1668">
        <v>-1.1950000000000001</v>
      </c>
      <c r="L172" s="1667" t="s">
        <v>5037</v>
      </c>
      <c r="M172" s="1669">
        <v>44335</v>
      </c>
    </row>
    <row r="173" spans="1:13" s="1382" customFormat="1" ht="45">
      <c r="A173" s="1665">
        <v>166</v>
      </c>
      <c r="B173" s="1666" t="s">
        <v>1015</v>
      </c>
      <c r="C173" s="1667" t="s">
        <v>4617</v>
      </c>
      <c r="D173" s="1667" t="s">
        <v>691</v>
      </c>
      <c r="E173" s="1667" t="s">
        <v>4884</v>
      </c>
      <c r="F173" s="1665" t="s">
        <v>5027</v>
      </c>
      <c r="G173" s="1665">
        <v>122</v>
      </c>
      <c r="H173" s="1665" t="s">
        <v>1099</v>
      </c>
      <c r="I173" s="1665" t="s">
        <v>1037</v>
      </c>
      <c r="J173" s="1668">
        <v>0.61399999999999999</v>
      </c>
      <c r="K173" s="1668">
        <v>0.6</v>
      </c>
      <c r="L173" s="1667" t="s">
        <v>5037</v>
      </c>
      <c r="M173" s="1669">
        <v>44335</v>
      </c>
    </row>
    <row r="174" spans="1:13" s="1382" customFormat="1" ht="45">
      <c r="A174" s="1665">
        <v>167</v>
      </c>
      <c r="B174" s="1667" t="s">
        <v>4910</v>
      </c>
      <c r="C174" s="1667" t="s">
        <v>1037</v>
      </c>
      <c r="D174" s="1667" t="s">
        <v>4883</v>
      </c>
      <c r="E174" s="1667" t="s">
        <v>4884</v>
      </c>
      <c r="F174" s="1665" t="s">
        <v>5027</v>
      </c>
      <c r="G174" s="1665">
        <v>40</v>
      </c>
      <c r="H174" s="1665" t="s">
        <v>5038</v>
      </c>
      <c r="I174" s="1665" t="s">
        <v>1037</v>
      </c>
      <c r="J174" s="1674" t="s">
        <v>4903</v>
      </c>
      <c r="K174" s="1665" t="s">
        <v>4912</v>
      </c>
      <c r="L174" s="1667" t="s">
        <v>4913</v>
      </c>
      <c r="M174" s="1669">
        <v>44335</v>
      </c>
    </row>
    <row r="175" spans="1:13" s="1382" customFormat="1" ht="60">
      <c r="A175" s="1665">
        <v>168</v>
      </c>
      <c r="B175" s="1667" t="s">
        <v>4914</v>
      </c>
      <c r="C175" s="1667" t="s">
        <v>1037</v>
      </c>
      <c r="D175" s="1667" t="s">
        <v>4883</v>
      </c>
      <c r="E175" s="1667" t="s">
        <v>4884</v>
      </c>
      <c r="F175" s="1665" t="s">
        <v>5027</v>
      </c>
      <c r="G175" s="1665">
        <v>40</v>
      </c>
      <c r="H175" s="1665" t="s">
        <v>5038</v>
      </c>
      <c r="I175" s="1665" t="s">
        <v>1037</v>
      </c>
      <c r="J175" s="1674" t="s">
        <v>4903</v>
      </c>
      <c r="K175" s="1665" t="s">
        <v>4912</v>
      </c>
      <c r="L175" s="1667" t="s">
        <v>4913</v>
      </c>
      <c r="M175" s="1669">
        <v>44335</v>
      </c>
    </row>
    <row r="176" spans="1:13" s="1382" customFormat="1" ht="45">
      <c r="A176" s="1665">
        <v>169</v>
      </c>
      <c r="B176" s="1666" t="s">
        <v>1022</v>
      </c>
      <c r="C176" s="1667" t="s">
        <v>2114</v>
      </c>
      <c r="D176" s="1667" t="s">
        <v>1804</v>
      </c>
      <c r="E176" s="1667" t="s">
        <v>4884</v>
      </c>
      <c r="F176" s="1665" t="s">
        <v>5027</v>
      </c>
      <c r="G176" s="1665">
        <v>87</v>
      </c>
      <c r="H176" s="1665" t="s">
        <v>1741</v>
      </c>
      <c r="I176" s="1665" t="s">
        <v>968</v>
      </c>
      <c r="J176" s="1677">
        <v>2.58101851875E-3</v>
      </c>
      <c r="K176" s="1677">
        <v>1.8171296296296297E-3</v>
      </c>
      <c r="L176" s="1667" t="s">
        <v>4915</v>
      </c>
      <c r="M176" s="1669">
        <v>44335</v>
      </c>
    </row>
    <row r="177" spans="1:13" s="1382" customFormat="1" ht="45">
      <c r="A177" s="1665">
        <v>170</v>
      </c>
      <c r="B177" s="1666" t="s">
        <v>1022</v>
      </c>
      <c r="C177" s="1667" t="s">
        <v>2117</v>
      </c>
      <c r="D177" s="1667" t="s">
        <v>1804</v>
      </c>
      <c r="E177" s="1667" t="s">
        <v>4884</v>
      </c>
      <c r="F177" s="1665" t="s">
        <v>5027</v>
      </c>
      <c r="G177" s="1665">
        <v>87</v>
      </c>
      <c r="H177" s="1665" t="s">
        <v>1741</v>
      </c>
      <c r="I177" s="1665" t="s">
        <v>979</v>
      </c>
      <c r="J177" s="1677">
        <v>2.546296296064815E-3</v>
      </c>
      <c r="K177" s="1677">
        <v>1.6203703703703703E-3</v>
      </c>
      <c r="L177" s="1667" t="s">
        <v>4915</v>
      </c>
      <c r="M177" s="1669">
        <v>44335</v>
      </c>
    </row>
    <row r="178" spans="1:13" s="1382" customFormat="1" ht="45">
      <c r="A178" s="1665">
        <v>171</v>
      </c>
      <c r="B178" s="1666" t="s">
        <v>1022</v>
      </c>
      <c r="C178" s="1667" t="s">
        <v>2121</v>
      </c>
      <c r="D178" s="1667" t="s">
        <v>1804</v>
      </c>
      <c r="E178" s="1667" t="s">
        <v>4884</v>
      </c>
      <c r="F178" s="1665" t="s">
        <v>5027</v>
      </c>
      <c r="G178" s="1665">
        <v>87</v>
      </c>
      <c r="H178" s="1665" t="s">
        <v>1741</v>
      </c>
      <c r="I178" s="1665" t="s">
        <v>958</v>
      </c>
      <c r="J178" s="1677">
        <v>2.488425925694445E-3</v>
      </c>
      <c r="K178" s="1677">
        <v>1.0416666666666667E-3</v>
      </c>
      <c r="L178" s="1667" t="s">
        <v>4915</v>
      </c>
      <c r="M178" s="1669">
        <v>44335</v>
      </c>
    </row>
    <row r="179" spans="1:13" s="1382" customFormat="1" ht="45">
      <c r="A179" s="1665">
        <v>172</v>
      </c>
      <c r="B179" s="1666" t="s">
        <v>1022</v>
      </c>
      <c r="C179" s="1667" t="s">
        <v>2124</v>
      </c>
      <c r="D179" s="1667" t="s">
        <v>1804</v>
      </c>
      <c r="E179" s="1667" t="s">
        <v>4884</v>
      </c>
      <c r="F179" s="1665" t="s">
        <v>5027</v>
      </c>
      <c r="G179" s="1665">
        <v>87</v>
      </c>
      <c r="H179" s="1665" t="s">
        <v>1741</v>
      </c>
      <c r="I179" s="1665" t="s">
        <v>987</v>
      </c>
      <c r="J179" s="1677">
        <v>2.4421296293981485E-3</v>
      </c>
      <c r="K179" s="1677">
        <v>1.0416666666666667E-3</v>
      </c>
      <c r="L179" s="1667" t="s">
        <v>4915</v>
      </c>
      <c r="M179" s="1669">
        <v>44335</v>
      </c>
    </row>
    <row r="180" spans="1:13" s="1382" customFormat="1" ht="45">
      <c r="A180" s="1665">
        <v>173</v>
      </c>
      <c r="B180" s="1666" t="s">
        <v>1022</v>
      </c>
      <c r="C180" s="1667" t="s">
        <v>2128</v>
      </c>
      <c r="D180" s="1667" t="s">
        <v>1804</v>
      </c>
      <c r="E180" s="1667" t="s">
        <v>4884</v>
      </c>
      <c r="F180" s="1665" t="s">
        <v>5027</v>
      </c>
      <c r="G180" s="1665">
        <v>87</v>
      </c>
      <c r="H180" s="1665" t="s">
        <v>1741</v>
      </c>
      <c r="I180" s="1665" t="s">
        <v>991</v>
      </c>
      <c r="J180" s="1677">
        <v>2.4305555555555556E-3</v>
      </c>
      <c r="K180" s="1677">
        <v>1.0416666666666667E-3</v>
      </c>
      <c r="L180" s="1667" t="s">
        <v>4915</v>
      </c>
      <c r="M180" s="1669">
        <v>44335</v>
      </c>
    </row>
    <row r="181" spans="1:13" s="1382" customFormat="1" ht="45">
      <c r="A181" s="1665">
        <v>174</v>
      </c>
      <c r="B181" s="1666" t="s">
        <v>1022</v>
      </c>
      <c r="C181" s="1678" t="s">
        <v>2230</v>
      </c>
      <c r="D181" s="1678" t="s">
        <v>2232</v>
      </c>
      <c r="E181" s="1667" t="s">
        <v>4884</v>
      </c>
      <c r="F181" s="1665" t="s">
        <v>5027</v>
      </c>
      <c r="G181" s="1665">
        <v>41</v>
      </c>
      <c r="H181" s="1665" t="s">
        <v>1090</v>
      </c>
      <c r="I181" s="1665" t="s">
        <v>4916</v>
      </c>
      <c r="J181" s="1668" t="s">
        <v>966</v>
      </c>
      <c r="K181" s="1668" t="s">
        <v>977</v>
      </c>
      <c r="L181" s="1667" t="s">
        <v>4915</v>
      </c>
      <c r="M181" s="1669">
        <v>44335</v>
      </c>
    </row>
    <row r="182" spans="1:13" s="1382" customFormat="1" ht="45">
      <c r="A182" s="1665">
        <v>175</v>
      </c>
      <c r="B182" s="1666" t="s">
        <v>4882</v>
      </c>
      <c r="C182" s="1667" t="s">
        <v>4882</v>
      </c>
      <c r="D182" s="1667" t="s">
        <v>4882</v>
      </c>
      <c r="E182" s="1667" t="s">
        <v>4884</v>
      </c>
      <c r="F182" s="1665" t="s">
        <v>5027</v>
      </c>
      <c r="G182" s="1665">
        <v>40</v>
      </c>
      <c r="H182" s="1665" t="s">
        <v>109</v>
      </c>
      <c r="I182" s="1665" t="s">
        <v>1037</v>
      </c>
      <c r="J182" s="1676" t="s">
        <v>4903</v>
      </c>
      <c r="K182" s="1676" t="s">
        <v>4904</v>
      </c>
      <c r="L182" s="1667" t="s">
        <v>4917</v>
      </c>
      <c r="M182" s="1669">
        <v>44336</v>
      </c>
    </row>
    <row r="183" spans="1:13" s="1382" customFormat="1" ht="45">
      <c r="A183" s="1665">
        <v>176</v>
      </c>
      <c r="B183" s="1666" t="s">
        <v>1022</v>
      </c>
      <c r="C183" s="1678" t="s">
        <v>2230</v>
      </c>
      <c r="D183" s="1678" t="s">
        <v>2232</v>
      </c>
      <c r="E183" s="1667" t="s">
        <v>4884</v>
      </c>
      <c r="F183" s="1665" t="s">
        <v>5027</v>
      </c>
      <c r="G183" s="1665">
        <v>38</v>
      </c>
      <c r="H183" s="1665" t="s">
        <v>1754</v>
      </c>
      <c r="I183" s="1665" t="s">
        <v>4916</v>
      </c>
      <c r="J183" s="1676" t="s">
        <v>269</v>
      </c>
      <c r="K183" s="1676" t="s">
        <v>990</v>
      </c>
      <c r="L183" s="1667" t="s">
        <v>4915</v>
      </c>
      <c r="M183" s="1669">
        <v>44336</v>
      </c>
    </row>
    <row r="184" spans="1:13" s="1382" customFormat="1" ht="45">
      <c r="A184" s="1665">
        <v>177</v>
      </c>
      <c r="B184" s="1666" t="s">
        <v>1033</v>
      </c>
      <c r="C184" s="1678" t="s">
        <v>2895</v>
      </c>
      <c r="D184" s="1678" t="s">
        <v>2897</v>
      </c>
      <c r="E184" s="1667" t="s">
        <v>4884</v>
      </c>
      <c r="F184" s="1665" t="s">
        <v>5027</v>
      </c>
      <c r="G184" s="1665">
        <v>39</v>
      </c>
      <c r="H184" s="1665" t="s">
        <v>1755</v>
      </c>
      <c r="I184" s="1665" t="s">
        <v>4916</v>
      </c>
      <c r="J184" s="1676" t="s">
        <v>4922</v>
      </c>
      <c r="K184" s="1676" t="s">
        <v>2899</v>
      </c>
      <c r="L184" s="1667" t="s">
        <v>4923</v>
      </c>
      <c r="M184" s="1669">
        <v>44340</v>
      </c>
    </row>
    <row r="185" spans="1:13" s="1382" customFormat="1" ht="45">
      <c r="A185" s="1665">
        <v>178</v>
      </c>
      <c r="B185" s="1666" t="s">
        <v>1033</v>
      </c>
      <c r="C185" s="1678" t="s">
        <v>2917</v>
      </c>
      <c r="D185" s="1678" t="s">
        <v>2919</v>
      </c>
      <c r="E185" s="1667" t="s">
        <v>4884</v>
      </c>
      <c r="F185" s="1665" t="s">
        <v>5027</v>
      </c>
      <c r="G185" s="1665">
        <v>39</v>
      </c>
      <c r="H185" s="1665" t="s">
        <v>1755</v>
      </c>
      <c r="I185" s="1665" t="s">
        <v>4916</v>
      </c>
      <c r="J185" s="1676" t="s">
        <v>4922</v>
      </c>
      <c r="K185" s="1676" t="s">
        <v>2899</v>
      </c>
      <c r="L185" s="1667" t="s">
        <v>4923</v>
      </c>
      <c r="M185" s="1669">
        <v>44340</v>
      </c>
    </row>
    <row r="186" spans="1:13" s="1382" customFormat="1" ht="45">
      <c r="A186" s="1665">
        <v>179</v>
      </c>
      <c r="B186" s="1666" t="s">
        <v>1033</v>
      </c>
      <c r="C186" s="1678" t="s">
        <v>2895</v>
      </c>
      <c r="D186" s="1678" t="s">
        <v>2897</v>
      </c>
      <c r="E186" s="1667" t="s">
        <v>4884</v>
      </c>
      <c r="F186" s="1665" t="s">
        <v>5027</v>
      </c>
      <c r="G186" s="1665">
        <v>38</v>
      </c>
      <c r="H186" s="1665" t="s">
        <v>4924</v>
      </c>
      <c r="I186" s="1665" t="s">
        <v>4916</v>
      </c>
      <c r="J186" s="1676" t="s">
        <v>269</v>
      </c>
      <c r="K186" s="1676" t="s">
        <v>1039</v>
      </c>
      <c r="L186" s="1667" t="s">
        <v>4923</v>
      </c>
      <c r="M186" s="1669">
        <v>44340</v>
      </c>
    </row>
    <row r="187" spans="1:13" s="1382" customFormat="1" ht="45">
      <c r="A187" s="1665">
        <v>180</v>
      </c>
      <c r="B187" s="1666" t="s">
        <v>1033</v>
      </c>
      <c r="C187" s="1678" t="s">
        <v>2917</v>
      </c>
      <c r="D187" s="1678" t="s">
        <v>2919</v>
      </c>
      <c r="E187" s="1667" t="s">
        <v>4884</v>
      </c>
      <c r="F187" s="1665" t="s">
        <v>5027</v>
      </c>
      <c r="G187" s="1665">
        <v>38</v>
      </c>
      <c r="H187" s="1665" t="s">
        <v>4924</v>
      </c>
      <c r="I187" s="1665" t="s">
        <v>4916</v>
      </c>
      <c r="J187" s="1676" t="s">
        <v>269</v>
      </c>
      <c r="K187" s="1676" t="s">
        <v>1039</v>
      </c>
      <c r="L187" s="1667" t="s">
        <v>4923</v>
      </c>
      <c r="M187" s="1669">
        <v>44340</v>
      </c>
    </row>
    <row r="188" spans="1:13" s="1382" customFormat="1" ht="15">
      <c r="A188" s="1659">
        <v>181</v>
      </c>
      <c r="B188" s="1660" t="s">
        <v>1015</v>
      </c>
      <c r="C188" s="1661" t="s">
        <v>4587</v>
      </c>
      <c r="D188" s="1661" t="s">
        <v>625</v>
      </c>
      <c r="E188" s="1661" t="s">
        <v>4833</v>
      </c>
      <c r="F188" s="1659" t="s">
        <v>5027</v>
      </c>
      <c r="G188" s="1659">
        <v>90</v>
      </c>
      <c r="H188" s="1659" t="s">
        <v>1738</v>
      </c>
      <c r="I188" s="1659" t="s">
        <v>968</v>
      </c>
      <c r="J188" s="1671">
        <v>-4.7</v>
      </c>
      <c r="K188" s="1671">
        <v>-20</v>
      </c>
      <c r="L188" s="1661" t="s">
        <v>4837</v>
      </c>
      <c r="M188" s="1663">
        <v>44341</v>
      </c>
    </row>
    <row r="189" spans="1:13" s="1382" customFormat="1" ht="15">
      <c r="A189" s="1659">
        <v>182</v>
      </c>
      <c r="B189" s="1660" t="s">
        <v>1015</v>
      </c>
      <c r="C189" s="1661" t="s">
        <v>4587</v>
      </c>
      <c r="D189" s="1661" t="s">
        <v>625</v>
      </c>
      <c r="E189" s="1661" t="s">
        <v>4833</v>
      </c>
      <c r="F189" s="1659" t="s">
        <v>5027</v>
      </c>
      <c r="G189" s="1659">
        <v>90</v>
      </c>
      <c r="H189" s="1659" t="s">
        <v>1738</v>
      </c>
      <c r="I189" s="1659" t="s">
        <v>979</v>
      </c>
      <c r="J189" s="1671">
        <v>-4.7</v>
      </c>
      <c r="K189" s="1671">
        <v>-20</v>
      </c>
      <c r="L189" s="1661" t="s">
        <v>4837</v>
      </c>
      <c r="M189" s="1663">
        <v>44341</v>
      </c>
    </row>
    <row r="190" spans="1:13" s="1382" customFormat="1" ht="15">
      <c r="A190" s="1659">
        <v>183</v>
      </c>
      <c r="B190" s="1660" t="s">
        <v>1015</v>
      </c>
      <c r="C190" s="1661" t="s">
        <v>4587</v>
      </c>
      <c r="D190" s="1661" t="s">
        <v>625</v>
      </c>
      <c r="E190" s="1661" t="s">
        <v>4833</v>
      </c>
      <c r="F190" s="1659" t="s">
        <v>5027</v>
      </c>
      <c r="G190" s="1659">
        <v>90</v>
      </c>
      <c r="H190" s="1659" t="s">
        <v>1738</v>
      </c>
      <c r="I190" s="1659" t="s">
        <v>958</v>
      </c>
      <c r="J190" s="1671">
        <v>-4.7</v>
      </c>
      <c r="K190" s="1671">
        <v>-20</v>
      </c>
      <c r="L190" s="1661" t="s">
        <v>4837</v>
      </c>
      <c r="M190" s="1663">
        <v>44341</v>
      </c>
    </row>
    <row r="191" spans="1:13" s="1382" customFormat="1" ht="15">
      <c r="A191" s="1659">
        <v>184</v>
      </c>
      <c r="B191" s="1660" t="s">
        <v>1015</v>
      </c>
      <c r="C191" s="1661" t="s">
        <v>4587</v>
      </c>
      <c r="D191" s="1661" t="s">
        <v>625</v>
      </c>
      <c r="E191" s="1661" t="s">
        <v>4833</v>
      </c>
      <c r="F191" s="1659" t="s">
        <v>5027</v>
      </c>
      <c r="G191" s="1659">
        <v>90</v>
      </c>
      <c r="H191" s="1659" t="s">
        <v>1738</v>
      </c>
      <c r="I191" s="1659" t="s">
        <v>987</v>
      </c>
      <c r="J191" s="1671">
        <v>-4.7</v>
      </c>
      <c r="K191" s="1671">
        <v>-20</v>
      </c>
      <c r="L191" s="1661" t="s">
        <v>4837</v>
      </c>
      <c r="M191" s="1663">
        <v>44341</v>
      </c>
    </row>
    <row r="192" spans="1:13" s="1382" customFormat="1" ht="15">
      <c r="A192" s="1659">
        <v>185</v>
      </c>
      <c r="B192" s="1660" t="s">
        <v>1015</v>
      </c>
      <c r="C192" s="1661" t="s">
        <v>4587</v>
      </c>
      <c r="D192" s="1661" t="s">
        <v>625</v>
      </c>
      <c r="E192" s="1661" t="s">
        <v>4833</v>
      </c>
      <c r="F192" s="1659" t="s">
        <v>5027</v>
      </c>
      <c r="G192" s="1659">
        <v>90</v>
      </c>
      <c r="H192" s="1659" t="s">
        <v>1738</v>
      </c>
      <c r="I192" s="1659" t="s">
        <v>991</v>
      </c>
      <c r="J192" s="1671">
        <v>-4.7</v>
      </c>
      <c r="K192" s="1671">
        <v>-20</v>
      </c>
      <c r="L192" s="1661" t="s">
        <v>4837</v>
      </c>
      <c r="M192" s="1663">
        <v>44341</v>
      </c>
    </row>
    <row r="193" spans="1:13" s="1382" customFormat="1" ht="15">
      <c r="A193" s="1659">
        <v>186</v>
      </c>
      <c r="B193" s="1660" t="s">
        <v>989</v>
      </c>
      <c r="C193" s="1661" t="s">
        <v>2402</v>
      </c>
      <c r="D193" s="1661" t="s">
        <v>4961</v>
      </c>
      <c r="E193" s="1661" t="s">
        <v>4833</v>
      </c>
      <c r="F193" s="1659" t="s">
        <v>5027</v>
      </c>
      <c r="G193" s="1659">
        <v>90</v>
      </c>
      <c r="H193" s="1659" t="s">
        <v>1738</v>
      </c>
      <c r="I193" s="1659" t="s">
        <v>968</v>
      </c>
      <c r="J193" s="1671">
        <v>-20.2</v>
      </c>
      <c r="K193" s="1671">
        <v>-38</v>
      </c>
      <c r="L193" s="1661" t="s">
        <v>4837</v>
      </c>
      <c r="M193" s="1663">
        <v>44341</v>
      </c>
    </row>
    <row r="194" spans="1:13" s="1382" customFormat="1" ht="15">
      <c r="A194" s="1659">
        <v>187</v>
      </c>
      <c r="B194" s="1660" t="s">
        <v>989</v>
      </c>
      <c r="C194" s="1661" t="s">
        <v>2402</v>
      </c>
      <c r="D194" s="1661" t="s">
        <v>4961</v>
      </c>
      <c r="E194" s="1661" t="s">
        <v>4833</v>
      </c>
      <c r="F194" s="1659" t="s">
        <v>5027</v>
      </c>
      <c r="G194" s="1659">
        <v>90</v>
      </c>
      <c r="H194" s="1659" t="s">
        <v>1738</v>
      </c>
      <c r="I194" s="1659" t="s">
        <v>979</v>
      </c>
      <c r="J194" s="1671">
        <v>-20.2</v>
      </c>
      <c r="K194" s="1671">
        <v>-38</v>
      </c>
      <c r="L194" s="1661" t="s">
        <v>4837</v>
      </c>
      <c r="M194" s="1663">
        <v>44341</v>
      </c>
    </row>
    <row r="195" spans="1:13" s="1382" customFormat="1" ht="15">
      <c r="A195" s="1659">
        <v>188</v>
      </c>
      <c r="B195" s="1660" t="s">
        <v>989</v>
      </c>
      <c r="C195" s="1661" t="s">
        <v>2402</v>
      </c>
      <c r="D195" s="1661" t="s">
        <v>4961</v>
      </c>
      <c r="E195" s="1661" t="s">
        <v>4833</v>
      </c>
      <c r="F195" s="1659" t="s">
        <v>5027</v>
      </c>
      <c r="G195" s="1659">
        <v>90</v>
      </c>
      <c r="H195" s="1659" t="s">
        <v>1738</v>
      </c>
      <c r="I195" s="1659" t="s">
        <v>958</v>
      </c>
      <c r="J195" s="1671">
        <v>-20.2</v>
      </c>
      <c r="K195" s="1671">
        <v>-38</v>
      </c>
      <c r="L195" s="1661" t="s">
        <v>4837</v>
      </c>
      <c r="M195" s="1663">
        <v>44341</v>
      </c>
    </row>
    <row r="196" spans="1:13" s="1382" customFormat="1" ht="15">
      <c r="A196" s="1659">
        <v>189</v>
      </c>
      <c r="B196" s="1660" t="s">
        <v>989</v>
      </c>
      <c r="C196" s="1661" t="s">
        <v>2402</v>
      </c>
      <c r="D196" s="1661" t="s">
        <v>4961</v>
      </c>
      <c r="E196" s="1661" t="s">
        <v>4833</v>
      </c>
      <c r="F196" s="1659" t="s">
        <v>5027</v>
      </c>
      <c r="G196" s="1659">
        <v>90</v>
      </c>
      <c r="H196" s="1659" t="s">
        <v>1738</v>
      </c>
      <c r="I196" s="1659" t="s">
        <v>987</v>
      </c>
      <c r="J196" s="1671">
        <v>-20.2</v>
      </c>
      <c r="K196" s="1671">
        <v>-38</v>
      </c>
      <c r="L196" s="1661" t="s">
        <v>4837</v>
      </c>
      <c r="M196" s="1663">
        <v>44341</v>
      </c>
    </row>
    <row r="197" spans="1:13" s="1382" customFormat="1" ht="15">
      <c r="A197" s="1659">
        <v>190</v>
      </c>
      <c r="B197" s="1660" t="s">
        <v>989</v>
      </c>
      <c r="C197" s="1661" t="s">
        <v>2402</v>
      </c>
      <c r="D197" s="1661" t="s">
        <v>4961</v>
      </c>
      <c r="E197" s="1661" t="s">
        <v>4833</v>
      </c>
      <c r="F197" s="1659" t="s">
        <v>5027</v>
      </c>
      <c r="G197" s="1659">
        <v>90</v>
      </c>
      <c r="H197" s="1659" t="s">
        <v>1738</v>
      </c>
      <c r="I197" s="1659" t="s">
        <v>991</v>
      </c>
      <c r="J197" s="1671">
        <v>-20.2</v>
      </c>
      <c r="K197" s="1671">
        <v>-38</v>
      </c>
      <c r="L197" s="1661" t="s">
        <v>4837</v>
      </c>
      <c r="M197" s="1663">
        <v>44341</v>
      </c>
    </row>
    <row r="198" spans="1:13" s="1382" customFormat="1" ht="15">
      <c r="A198" s="1659">
        <v>191</v>
      </c>
      <c r="B198" s="1660" t="s">
        <v>989</v>
      </c>
      <c r="C198" s="1661" t="s">
        <v>2407</v>
      </c>
      <c r="D198" s="1661" t="s">
        <v>5039</v>
      </c>
      <c r="E198" s="1661" t="s">
        <v>4833</v>
      </c>
      <c r="F198" s="1659" t="s">
        <v>5027</v>
      </c>
      <c r="G198" s="1659">
        <v>90</v>
      </c>
      <c r="H198" s="1659" t="s">
        <v>1738</v>
      </c>
      <c r="I198" s="1659" t="s">
        <v>968</v>
      </c>
      <c r="J198" s="1671">
        <v>-56.6</v>
      </c>
      <c r="K198" s="1671">
        <v>-77.3</v>
      </c>
      <c r="L198" s="1661" t="s">
        <v>4837</v>
      </c>
      <c r="M198" s="1663">
        <v>44341</v>
      </c>
    </row>
    <row r="199" spans="1:13" s="1382" customFormat="1" ht="15">
      <c r="A199" s="1659">
        <v>192</v>
      </c>
      <c r="B199" s="1660" t="s">
        <v>989</v>
      </c>
      <c r="C199" s="1661" t="s">
        <v>2407</v>
      </c>
      <c r="D199" s="1661" t="s">
        <v>5039</v>
      </c>
      <c r="E199" s="1661" t="s">
        <v>4833</v>
      </c>
      <c r="F199" s="1659" t="s">
        <v>5027</v>
      </c>
      <c r="G199" s="1659">
        <v>90</v>
      </c>
      <c r="H199" s="1659" t="s">
        <v>1738</v>
      </c>
      <c r="I199" s="1659" t="s">
        <v>979</v>
      </c>
      <c r="J199" s="1671">
        <v>-56.6</v>
      </c>
      <c r="K199" s="1671">
        <v>-77.3</v>
      </c>
      <c r="L199" s="1661" t="s">
        <v>4837</v>
      </c>
      <c r="M199" s="1663">
        <v>44341</v>
      </c>
    </row>
    <row r="200" spans="1:13" s="1382" customFormat="1" ht="15">
      <c r="A200" s="1659">
        <v>193</v>
      </c>
      <c r="B200" s="1660" t="s">
        <v>989</v>
      </c>
      <c r="C200" s="1661" t="s">
        <v>2407</v>
      </c>
      <c r="D200" s="1661" t="s">
        <v>5039</v>
      </c>
      <c r="E200" s="1661" t="s">
        <v>4833</v>
      </c>
      <c r="F200" s="1659" t="s">
        <v>5027</v>
      </c>
      <c r="G200" s="1659">
        <v>90</v>
      </c>
      <c r="H200" s="1659" t="s">
        <v>1738</v>
      </c>
      <c r="I200" s="1659" t="s">
        <v>958</v>
      </c>
      <c r="J200" s="1671">
        <v>-56.6</v>
      </c>
      <c r="K200" s="1671">
        <v>-77.3</v>
      </c>
      <c r="L200" s="1661" t="s">
        <v>4837</v>
      </c>
      <c r="M200" s="1663">
        <v>44341</v>
      </c>
    </row>
    <row r="201" spans="1:13" s="1382" customFormat="1" ht="15">
      <c r="A201" s="1659">
        <v>194</v>
      </c>
      <c r="B201" s="1660" t="s">
        <v>989</v>
      </c>
      <c r="C201" s="1661" t="s">
        <v>2407</v>
      </c>
      <c r="D201" s="1661" t="s">
        <v>5039</v>
      </c>
      <c r="E201" s="1661" t="s">
        <v>4833</v>
      </c>
      <c r="F201" s="1659" t="s">
        <v>5027</v>
      </c>
      <c r="G201" s="1659">
        <v>90</v>
      </c>
      <c r="H201" s="1659" t="s">
        <v>1738</v>
      </c>
      <c r="I201" s="1659" t="s">
        <v>987</v>
      </c>
      <c r="J201" s="1671">
        <v>-56.6</v>
      </c>
      <c r="K201" s="1671">
        <v>-77.3</v>
      </c>
      <c r="L201" s="1661" t="s">
        <v>4837</v>
      </c>
      <c r="M201" s="1663">
        <v>44341</v>
      </c>
    </row>
    <row r="202" spans="1:13" s="1382" customFormat="1" ht="15">
      <c r="A202" s="1659">
        <v>195</v>
      </c>
      <c r="B202" s="1660" t="s">
        <v>989</v>
      </c>
      <c r="C202" s="1661" t="s">
        <v>2407</v>
      </c>
      <c r="D202" s="1661" t="s">
        <v>5039</v>
      </c>
      <c r="E202" s="1661" t="s">
        <v>4833</v>
      </c>
      <c r="F202" s="1659" t="s">
        <v>5027</v>
      </c>
      <c r="G202" s="1659">
        <v>90</v>
      </c>
      <c r="H202" s="1659" t="s">
        <v>1738</v>
      </c>
      <c r="I202" s="1659" t="s">
        <v>991</v>
      </c>
      <c r="J202" s="1671">
        <v>-56.6</v>
      </c>
      <c r="K202" s="1671">
        <v>-77.3</v>
      </c>
      <c r="L202" s="1661" t="s">
        <v>4837</v>
      </c>
      <c r="M202" s="1663">
        <v>44341</v>
      </c>
    </row>
    <row r="203" spans="1:13" s="1382" customFormat="1" ht="15">
      <c r="A203" s="1659">
        <v>196</v>
      </c>
      <c r="B203" s="1660" t="s">
        <v>989</v>
      </c>
      <c r="C203" s="1661" t="s">
        <v>2402</v>
      </c>
      <c r="D203" s="1661" t="s">
        <v>2404</v>
      </c>
      <c r="E203" s="1661" t="s">
        <v>4833</v>
      </c>
      <c r="F203" s="1659" t="s">
        <v>5027</v>
      </c>
      <c r="G203" s="1659">
        <v>59</v>
      </c>
      <c r="H203" s="1659" t="s">
        <v>4845</v>
      </c>
      <c r="I203" s="1659" t="s">
        <v>968</v>
      </c>
      <c r="J203" s="1671">
        <v>0.9</v>
      </c>
      <c r="K203" s="1671">
        <v>1</v>
      </c>
      <c r="L203" s="1661" t="s">
        <v>4926</v>
      </c>
      <c r="M203" s="1663">
        <v>44341</v>
      </c>
    </row>
    <row r="204" spans="1:13" s="1382" customFormat="1" ht="15">
      <c r="A204" s="1659">
        <v>197</v>
      </c>
      <c r="B204" s="1660" t="s">
        <v>989</v>
      </c>
      <c r="C204" s="1661" t="s">
        <v>2402</v>
      </c>
      <c r="D204" s="1661" t="s">
        <v>2404</v>
      </c>
      <c r="E204" s="1661" t="s">
        <v>4833</v>
      </c>
      <c r="F204" s="1659" t="s">
        <v>5027</v>
      </c>
      <c r="G204" s="1659">
        <v>59</v>
      </c>
      <c r="H204" s="1659" t="s">
        <v>4845</v>
      </c>
      <c r="I204" s="1659" t="s">
        <v>979</v>
      </c>
      <c r="J204" s="1671">
        <v>1.9</v>
      </c>
      <c r="K204" s="1671">
        <v>3</v>
      </c>
      <c r="L204" s="1661" t="s">
        <v>4926</v>
      </c>
      <c r="M204" s="1663">
        <v>44341</v>
      </c>
    </row>
    <row r="205" spans="1:13" s="1382" customFormat="1" ht="15">
      <c r="A205" s="1659">
        <v>198</v>
      </c>
      <c r="B205" s="1660" t="s">
        <v>989</v>
      </c>
      <c r="C205" s="1661" t="s">
        <v>2402</v>
      </c>
      <c r="D205" s="1661" t="s">
        <v>2404</v>
      </c>
      <c r="E205" s="1661" t="s">
        <v>4833</v>
      </c>
      <c r="F205" s="1659" t="s">
        <v>5027</v>
      </c>
      <c r="G205" s="1659">
        <v>59</v>
      </c>
      <c r="H205" s="1659" t="s">
        <v>4845</v>
      </c>
      <c r="I205" s="1659" t="s">
        <v>958</v>
      </c>
      <c r="J205" s="1671">
        <v>5</v>
      </c>
      <c r="K205" s="1671">
        <v>6</v>
      </c>
      <c r="L205" s="1661" t="s">
        <v>4926</v>
      </c>
      <c r="M205" s="1663">
        <v>44341</v>
      </c>
    </row>
    <row r="206" spans="1:13" s="1382" customFormat="1" ht="15">
      <c r="A206" s="1659">
        <v>199</v>
      </c>
      <c r="B206" s="1660" t="s">
        <v>989</v>
      </c>
      <c r="C206" s="1661" t="s">
        <v>2402</v>
      </c>
      <c r="D206" s="1661" t="s">
        <v>2404</v>
      </c>
      <c r="E206" s="1661" t="s">
        <v>4833</v>
      </c>
      <c r="F206" s="1659" t="s">
        <v>5027</v>
      </c>
      <c r="G206" s="1659">
        <v>59</v>
      </c>
      <c r="H206" s="1659" t="s">
        <v>4845</v>
      </c>
      <c r="I206" s="1659" t="s">
        <v>987</v>
      </c>
      <c r="J206" s="1671">
        <v>8</v>
      </c>
      <c r="K206" s="1671">
        <v>9</v>
      </c>
      <c r="L206" s="1661" t="s">
        <v>4926</v>
      </c>
      <c r="M206" s="1663">
        <v>44341</v>
      </c>
    </row>
    <row r="207" spans="1:13" s="1382" customFormat="1" ht="15">
      <c r="A207" s="1659">
        <v>200</v>
      </c>
      <c r="B207" s="1660" t="s">
        <v>989</v>
      </c>
      <c r="C207" s="1661" t="s">
        <v>2402</v>
      </c>
      <c r="D207" s="1661" t="s">
        <v>2404</v>
      </c>
      <c r="E207" s="1661" t="s">
        <v>4833</v>
      </c>
      <c r="F207" s="1659" t="s">
        <v>5027</v>
      </c>
      <c r="G207" s="1659">
        <v>59</v>
      </c>
      <c r="H207" s="1659" t="s">
        <v>4845</v>
      </c>
      <c r="I207" s="1659" t="s">
        <v>991</v>
      </c>
      <c r="J207" s="1671">
        <v>11</v>
      </c>
      <c r="K207" s="1671">
        <v>12</v>
      </c>
      <c r="L207" s="1661" t="s">
        <v>4926</v>
      </c>
      <c r="M207" s="1663">
        <v>44341</v>
      </c>
    </row>
    <row r="208" spans="1:13" s="1382" customFormat="1" ht="15">
      <c r="A208" s="1659">
        <v>201</v>
      </c>
      <c r="B208" s="1660" t="s">
        <v>989</v>
      </c>
      <c r="C208" s="1661" t="s">
        <v>2407</v>
      </c>
      <c r="D208" s="1661" t="s">
        <v>2409</v>
      </c>
      <c r="E208" s="1661" t="s">
        <v>4833</v>
      </c>
      <c r="F208" s="1659" t="s">
        <v>5027</v>
      </c>
      <c r="G208" s="1659">
        <v>59</v>
      </c>
      <c r="H208" s="1659" t="s">
        <v>4845</v>
      </c>
      <c r="I208" s="1659" t="s">
        <v>968</v>
      </c>
      <c r="J208" s="1671">
        <v>6.2</v>
      </c>
      <c r="K208" s="1671">
        <v>1.3</v>
      </c>
      <c r="L208" s="1661" t="s">
        <v>4926</v>
      </c>
      <c r="M208" s="1663">
        <v>44341</v>
      </c>
    </row>
    <row r="209" spans="1:13" s="1382" customFormat="1" ht="15">
      <c r="A209" s="1659">
        <v>202</v>
      </c>
      <c r="B209" s="1660" t="s">
        <v>989</v>
      </c>
      <c r="C209" s="1661" t="s">
        <v>2407</v>
      </c>
      <c r="D209" s="1661" t="s">
        <v>2409</v>
      </c>
      <c r="E209" s="1661" t="s">
        <v>4833</v>
      </c>
      <c r="F209" s="1659" t="s">
        <v>5027</v>
      </c>
      <c r="G209" s="1659">
        <v>59</v>
      </c>
      <c r="H209" s="1659" t="s">
        <v>4845</v>
      </c>
      <c r="I209" s="1659" t="s">
        <v>979</v>
      </c>
      <c r="J209" s="1671">
        <v>8.5</v>
      </c>
      <c r="K209" s="1671">
        <v>3.7</v>
      </c>
      <c r="L209" s="1661" t="s">
        <v>4926</v>
      </c>
      <c r="M209" s="1663">
        <v>44341</v>
      </c>
    </row>
    <row r="210" spans="1:13" s="1382" customFormat="1" ht="15">
      <c r="A210" s="1659">
        <v>203</v>
      </c>
      <c r="B210" s="1660" t="s">
        <v>989</v>
      </c>
      <c r="C210" s="1661" t="s">
        <v>2407</v>
      </c>
      <c r="D210" s="1661" t="s">
        <v>2409</v>
      </c>
      <c r="E210" s="1661" t="s">
        <v>4833</v>
      </c>
      <c r="F210" s="1659" t="s">
        <v>5027</v>
      </c>
      <c r="G210" s="1659">
        <v>59</v>
      </c>
      <c r="H210" s="1659" t="s">
        <v>4845</v>
      </c>
      <c r="I210" s="1659" t="s">
        <v>958</v>
      </c>
      <c r="J210" s="1671">
        <v>11.8</v>
      </c>
      <c r="K210" s="1671">
        <v>7.2</v>
      </c>
      <c r="L210" s="1661" t="s">
        <v>4926</v>
      </c>
      <c r="M210" s="1663">
        <v>44341</v>
      </c>
    </row>
    <row r="211" spans="1:13" s="1382" customFormat="1" ht="15">
      <c r="A211" s="1659">
        <v>204</v>
      </c>
      <c r="B211" s="1660" t="s">
        <v>989</v>
      </c>
      <c r="C211" s="1661" t="s">
        <v>2407</v>
      </c>
      <c r="D211" s="1661" t="s">
        <v>2409</v>
      </c>
      <c r="E211" s="1661" t="s">
        <v>4833</v>
      </c>
      <c r="F211" s="1659" t="s">
        <v>5027</v>
      </c>
      <c r="G211" s="1659">
        <v>59</v>
      </c>
      <c r="H211" s="1659" t="s">
        <v>4845</v>
      </c>
      <c r="I211" s="1659" t="s">
        <v>987</v>
      </c>
      <c r="J211" s="1671">
        <v>15.2</v>
      </c>
      <c r="K211" s="1671">
        <v>10.5</v>
      </c>
      <c r="L211" s="1661" t="s">
        <v>4926</v>
      </c>
      <c r="M211" s="1663">
        <v>44341</v>
      </c>
    </row>
    <row r="212" spans="1:13" s="1382" customFormat="1" ht="15">
      <c r="A212" s="1659">
        <v>205</v>
      </c>
      <c r="B212" s="1660" t="s">
        <v>989</v>
      </c>
      <c r="C212" s="1661" t="s">
        <v>2407</v>
      </c>
      <c r="D212" s="1661" t="s">
        <v>2409</v>
      </c>
      <c r="E212" s="1661" t="s">
        <v>4833</v>
      </c>
      <c r="F212" s="1659" t="s">
        <v>5027</v>
      </c>
      <c r="G212" s="1659">
        <v>59</v>
      </c>
      <c r="H212" s="1659" t="s">
        <v>4845</v>
      </c>
      <c r="I212" s="1659" t="s">
        <v>991</v>
      </c>
      <c r="J212" s="1671">
        <v>18.5</v>
      </c>
      <c r="K212" s="1671">
        <v>14.1</v>
      </c>
      <c r="L212" s="1661" t="s">
        <v>4926</v>
      </c>
      <c r="M212" s="1663">
        <v>44341</v>
      </c>
    </row>
    <row r="213" spans="1:13" s="1382" customFormat="1" ht="15">
      <c r="A213" s="1659">
        <v>206</v>
      </c>
      <c r="B213" s="1660" t="s">
        <v>971</v>
      </c>
      <c r="C213" s="1661" t="s">
        <v>1961</v>
      </c>
      <c r="D213" s="1661" t="s">
        <v>625</v>
      </c>
      <c r="E213" s="1661" t="s">
        <v>4833</v>
      </c>
      <c r="F213" s="1659" t="s">
        <v>5027</v>
      </c>
      <c r="G213" s="1659">
        <v>90</v>
      </c>
      <c r="H213" s="1659" t="s">
        <v>1738</v>
      </c>
      <c r="I213" s="1659" t="s">
        <v>968</v>
      </c>
      <c r="J213" s="1671">
        <v>-80.8</v>
      </c>
      <c r="K213" s="1671">
        <v>-109.5</v>
      </c>
      <c r="L213" s="1661" t="s">
        <v>4927</v>
      </c>
      <c r="M213" s="1663">
        <v>44342</v>
      </c>
    </row>
    <row r="214" spans="1:13" s="1382" customFormat="1" ht="15">
      <c r="A214" s="1659">
        <v>207</v>
      </c>
      <c r="B214" s="1660" t="s">
        <v>971</v>
      </c>
      <c r="C214" s="1661" t="s">
        <v>1961</v>
      </c>
      <c r="D214" s="1661" t="s">
        <v>625</v>
      </c>
      <c r="E214" s="1661" t="s">
        <v>4833</v>
      </c>
      <c r="F214" s="1659" t="s">
        <v>5027</v>
      </c>
      <c r="G214" s="1659">
        <v>90</v>
      </c>
      <c r="H214" s="1659" t="s">
        <v>1738</v>
      </c>
      <c r="I214" s="1659" t="s">
        <v>979</v>
      </c>
      <c r="J214" s="1671">
        <v>-80.8</v>
      </c>
      <c r="K214" s="1671">
        <v>-109.5</v>
      </c>
      <c r="L214" s="1661" t="s">
        <v>4927</v>
      </c>
      <c r="M214" s="1663">
        <v>44342</v>
      </c>
    </row>
    <row r="215" spans="1:13" s="1382" customFormat="1" ht="15">
      <c r="A215" s="1659">
        <v>208</v>
      </c>
      <c r="B215" s="1660" t="s">
        <v>971</v>
      </c>
      <c r="C215" s="1661" t="s">
        <v>1961</v>
      </c>
      <c r="D215" s="1661" t="s">
        <v>625</v>
      </c>
      <c r="E215" s="1661" t="s">
        <v>4833</v>
      </c>
      <c r="F215" s="1659" t="s">
        <v>5027</v>
      </c>
      <c r="G215" s="1659">
        <v>90</v>
      </c>
      <c r="H215" s="1659" t="s">
        <v>1738</v>
      </c>
      <c r="I215" s="1659" t="s">
        <v>958</v>
      </c>
      <c r="J215" s="1671">
        <v>-80.8</v>
      </c>
      <c r="K215" s="1671">
        <v>-109.5</v>
      </c>
      <c r="L215" s="1661" t="s">
        <v>4927</v>
      </c>
      <c r="M215" s="1663">
        <v>44342</v>
      </c>
    </row>
    <row r="216" spans="1:13" s="1382" customFormat="1" ht="15">
      <c r="A216" s="1659">
        <v>209</v>
      </c>
      <c r="B216" s="1660" t="s">
        <v>971</v>
      </c>
      <c r="C216" s="1661" t="s">
        <v>1961</v>
      </c>
      <c r="D216" s="1661" t="s">
        <v>625</v>
      </c>
      <c r="E216" s="1661" t="s">
        <v>4833</v>
      </c>
      <c r="F216" s="1659" t="s">
        <v>5027</v>
      </c>
      <c r="G216" s="1659">
        <v>90</v>
      </c>
      <c r="H216" s="1659" t="s">
        <v>1738</v>
      </c>
      <c r="I216" s="1659" t="s">
        <v>987</v>
      </c>
      <c r="J216" s="1671">
        <v>-80.8</v>
      </c>
      <c r="K216" s="1671">
        <v>-109.5</v>
      </c>
      <c r="L216" s="1661" t="s">
        <v>4927</v>
      </c>
      <c r="M216" s="1663">
        <v>44342</v>
      </c>
    </row>
    <row r="217" spans="1:13" s="1382" customFormat="1" ht="15">
      <c r="A217" s="1659">
        <v>210</v>
      </c>
      <c r="B217" s="1660" t="s">
        <v>971</v>
      </c>
      <c r="C217" s="1661" t="s">
        <v>1961</v>
      </c>
      <c r="D217" s="1661" t="s">
        <v>625</v>
      </c>
      <c r="E217" s="1661" t="s">
        <v>4833</v>
      </c>
      <c r="F217" s="1659" t="s">
        <v>5027</v>
      </c>
      <c r="G217" s="1659">
        <v>90</v>
      </c>
      <c r="H217" s="1659" t="s">
        <v>1738</v>
      </c>
      <c r="I217" s="1659" t="s">
        <v>991</v>
      </c>
      <c r="J217" s="1671">
        <v>-80.8</v>
      </c>
      <c r="K217" s="1671">
        <v>-109.5</v>
      </c>
      <c r="L217" s="1661" t="s">
        <v>4927</v>
      </c>
      <c r="M217" s="1663">
        <v>44342</v>
      </c>
    </row>
    <row r="218" spans="1:13" s="1382" customFormat="1" ht="30">
      <c r="A218" s="1665">
        <v>211</v>
      </c>
      <c r="B218" s="1666" t="s">
        <v>1026</v>
      </c>
      <c r="C218" s="1667" t="s">
        <v>2695</v>
      </c>
      <c r="D218" s="1667" t="s">
        <v>491</v>
      </c>
      <c r="E218" s="1667" t="s">
        <v>815</v>
      </c>
      <c r="F218" s="1665" t="s">
        <v>5027</v>
      </c>
      <c r="G218" s="1665">
        <v>59</v>
      </c>
      <c r="H218" s="1665" t="s">
        <v>4845</v>
      </c>
      <c r="I218" s="1665" t="s">
        <v>968</v>
      </c>
      <c r="J218" s="1665">
        <v>0.8</v>
      </c>
      <c r="K218" s="1679">
        <v>0.84</v>
      </c>
      <c r="L218" s="1667" t="s">
        <v>4942</v>
      </c>
      <c r="M218" s="1669">
        <v>44342</v>
      </c>
    </row>
    <row r="219" spans="1:13" s="1382" customFormat="1" ht="30">
      <c r="A219" s="1665">
        <v>212</v>
      </c>
      <c r="B219" s="1666" t="s">
        <v>1026</v>
      </c>
      <c r="C219" s="1667" t="s">
        <v>2695</v>
      </c>
      <c r="D219" s="1667" t="s">
        <v>491</v>
      </c>
      <c r="E219" s="1667" t="s">
        <v>815</v>
      </c>
      <c r="F219" s="1665" t="s">
        <v>5027</v>
      </c>
      <c r="G219" s="1665">
        <v>59</v>
      </c>
      <c r="H219" s="1665" t="s">
        <v>4845</v>
      </c>
      <c r="I219" s="1665" t="s">
        <v>979</v>
      </c>
      <c r="J219" s="1665">
        <v>0.8</v>
      </c>
      <c r="K219" s="1679">
        <v>0.84</v>
      </c>
      <c r="L219" s="1667" t="s">
        <v>4942</v>
      </c>
      <c r="M219" s="1669">
        <v>44342</v>
      </c>
    </row>
    <row r="220" spans="1:13" s="1382" customFormat="1" ht="30">
      <c r="A220" s="1665">
        <v>213</v>
      </c>
      <c r="B220" s="1666" t="s">
        <v>1026</v>
      </c>
      <c r="C220" s="1667" t="s">
        <v>2695</v>
      </c>
      <c r="D220" s="1667" t="s">
        <v>491</v>
      </c>
      <c r="E220" s="1667" t="s">
        <v>815</v>
      </c>
      <c r="F220" s="1665" t="s">
        <v>5027</v>
      </c>
      <c r="G220" s="1665">
        <v>59</v>
      </c>
      <c r="H220" s="1665" t="s">
        <v>4845</v>
      </c>
      <c r="I220" s="1665" t="s">
        <v>958</v>
      </c>
      <c r="J220" s="1665">
        <v>0.8</v>
      </c>
      <c r="K220" s="1679">
        <v>0.76</v>
      </c>
      <c r="L220" s="1667" t="s">
        <v>4942</v>
      </c>
      <c r="M220" s="1669">
        <v>44342</v>
      </c>
    </row>
    <row r="221" spans="1:13" s="1382" customFormat="1" ht="30">
      <c r="A221" s="1665">
        <v>214</v>
      </c>
      <c r="B221" s="1666" t="s">
        <v>1026</v>
      </c>
      <c r="C221" s="1667" t="s">
        <v>2695</v>
      </c>
      <c r="D221" s="1667" t="s">
        <v>491</v>
      </c>
      <c r="E221" s="1667" t="s">
        <v>815</v>
      </c>
      <c r="F221" s="1665" t="s">
        <v>5027</v>
      </c>
      <c r="G221" s="1665">
        <v>59</v>
      </c>
      <c r="H221" s="1665" t="s">
        <v>4845</v>
      </c>
      <c r="I221" s="1665" t="s">
        <v>987</v>
      </c>
      <c r="J221" s="1665">
        <v>0.7</v>
      </c>
      <c r="K221" s="1679">
        <v>0.68</v>
      </c>
      <c r="L221" s="1667" t="s">
        <v>4942</v>
      </c>
      <c r="M221" s="1669">
        <v>44342</v>
      </c>
    </row>
    <row r="222" spans="1:13" s="1382" customFormat="1" ht="30">
      <c r="A222" s="1665">
        <v>215</v>
      </c>
      <c r="B222" s="1666" t="s">
        <v>1026</v>
      </c>
      <c r="C222" s="1667" t="s">
        <v>2695</v>
      </c>
      <c r="D222" s="1667" t="s">
        <v>491</v>
      </c>
      <c r="E222" s="1667" t="s">
        <v>815</v>
      </c>
      <c r="F222" s="1665" t="s">
        <v>5027</v>
      </c>
      <c r="G222" s="1665">
        <v>59</v>
      </c>
      <c r="H222" s="1665" t="s">
        <v>4845</v>
      </c>
      <c r="I222" s="1665" t="s">
        <v>991</v>
      </c>
      <c r="J222" s="1665">
        <v>0.3</v>
      </c>
      <c r="K222" s="1679">
        <v>0.32</v>
      </c>
      <c r="L222" s="1667" t="s">
        <v>4942</v>
      </c>
      <c r="M222" s="1669">
        <v>44342</v>
      </c>
    </row>
    <row r="223" spans="1:13" s="1382" customFormat="1" ht="15">
      <c r="A223" s="1665">
        <v>216</v>
      </c>
      <c r="B223" s="1666" t="s">
        <v>1012</v>
      </c>
      <c r="C223" s="1667" t="s">
        <v>4365</v>
      </c>
      <c r="D223" s="1667" t="s">
        <v>1814</v>
      </c>
      <c r="E223" s="1667" t="s">
        <v>815</v>
      </c>
      <c r="F223" s="1665" t="s">
        <v>5027</v>
      </c>
      <c r="G223" s="1665">
        <v>90</v>
      </c>
      <c r="H223" s="1665" t="s">
        <v>1738</v>
      </c>
      <c r="I223" s="1665" t="s">
        <v>968</v>
      </c>
      <c r="J223" s="1668" t="s">
        <v>4836</v>
      </c>
      <c r="K223" s="1668">
        <v>-12.7</v>
      </c>
      <c r="L223" s="1667" t="s">
        <v>5040</v>
      </c>
      <c r="M223" s="1669">
        <v>44343</v>
      </c>
    </row>
    <row r="224" spans="1:13" s="1382" customFormat="1" ht="15">
      <c r="A224" s="1665">
        <v>217</v>
      </c>
      <c r="B224" s="1666" t="s">
        <v>1012</v>
      </c>
      <c r="C224" s="1667" t="s">
        <v>4369</v>
      </c>
      <c r="D224" s="1667" t="s">
        <v>1814</v>
      </c>
      <c r="E224" s="1667" t="s">
        <v>815</v>
      </c>
      <c r="F224" s="1665" t="s">
        <v>5027</v>
      </c>
      <c r="G224" s="1665">
        <v>90</v>
      </c>
      <c r="H224" s="1665" t="s">
        <v>1738</v>
      </c>
      <c r="I224" s="1665" t="s">
        <v>979</v>
      </c>
      <c r="J224" s="1668" t="s">
        <v>4836</v>
      </c>
      <c r="K224" s="1668">
        <v>-12.7</v>
      </c>
      <c r="L224" s="1667" t="s">
        <v>5040</v>
      </c>
      <c r="M224" s="1669">
        <v>44342</v>
      </c>
    </row>
    <row r="225" spans="1:13" s="1382" customFormat="1" ht="15">
      <c r="A225" s="1665">
        <v>218</v>
      </c>
      <c r="B225" s="1666" t="s">
        <v>1012</v>
      </c>
      <c r="C225" s="1667" t="s">
        <v>4374</v>
      </c>
      <c r="D225" s="1667" t="s">
        <v>1814</v>
      </c>
      <c r="E225" s="1667" t="s">
        <v>815</v>
      </c>
      <c r="F225" s="1665" t="s">
        <v>5027</v>
      </c>
      <c r="G225" s="1665">
        <v>90</v>
      </c>
      <c r="H225" s="1665" t="s">
        <v>1738</v>
      </c>
      <c r="I225" s="1665" t="s">
        <v>958</v>
      </c>
      <c r="J225" s="1668" t="s">
        <v>4836</v>
      </c>
      <c r="K225" s="1668">
        <v>-12.7</v>
      </c>
      <c r="L225" s="1667" t="s">
        <v>5040</v>
      </c>
      <c r="M225" s="1669">
        <v>44342</v>
      </c>
    </row>
    <row r="226" spans="1:13" s="1382" customFormat="1" ht="15">
      <c r="A226" s="1665">
        <v>219</v>
      </c>
      <c r="B226" s="1666" t="s">
        <v>1012</v>
      </c>
      <c r="C226" s="1667" t="s">
        <v>5041</v>
      </c>
      <c r="D226" s="1667" t="s">
        <v>1814</v>
      </c>
      <c r="E226" s="1667" t="s">
        <v>815</v>
      </c>
      <c r="F226" s="1665" t="s">
        <v>5027</v>
      </c>
      <c r="G226" s="1665">
        <v>90</v>
      </c>
      <c r="H226" s="1665" t="s">
        <v>1738</v>
      </c>
      <c r="I226" s="1665" t="s">
        <v>987</v>
      </c>
      <c r="J226" s="1668" t="s">
        <v>4836</v>
      </c>
      <c r="K226" s="1668">
        <v>-12.7</v>
      </c>
      <c r="L226" s="1667" t="s">
        <v>5040</v>
      </c>
      <c r="M226" s="1669">
        <v>44342</v>
      </c>
    </row>
    <row r="227" spans="1:13" s="1382" customFormat="1" ht="15">
      <c r="A227" s="1665">
        <v>220</v>
      </c>
      <c r="B227" s="1666" t="s">
        <v>1012</v>
      </c>
      <c r="C227" s="1667" t="s">
        <v>5042</v>
      </c>
      <c r="D227" s="1667" t="s">
        <v>1814</v>
      </c>
      <c r="E227" s="1667" t="s">
        <v>815</v>
      </c>
      <c r="F227" s="1665" t="s">
        <v>5027</v>
      </c>
      <c r="G227" s="1665">
        <v>90</v>
      </c>
      <c r="H227" s="1665" t="s">
        <v>1738</v>
      </c>
      <c r="I227" s="1665" t="s">
        <v>991</v>
      </c>
      <c r="J227" s="1668" t="s">
        <v>4836</v>
      </c>
      <c r="K227" s="1668">
        <v>-12.7</v>
      </c>
      <c r="L227" s="1667" t="s">
        <v>5040</v>
      </c>
      <c r="M227" s="1669">
        <v>44342</v>
      </c>
    </row>
    <row r="228" spans="1:13" s="1382" customFormat="1" ht="15">
      <c r="A228" s="1665">
        <v>221</v>
      </c>
      <c r="B228" s="1666" t="s">
        <v>981</v>
      </c>
      <c r="C228" s="1667" t="s">
        <v>4145</v>
      </c>
      <c r="D228" s="1667" t="s">
        <v>625</v>
      </c>
      <c r="E228" s="1667" t="s">
        <v>815</v>
      </c>
      <c r="F228" s="1665" t="s">
        <v>5027</v>
      </c>
      <c r="G228" s="1665">
        <v>105</v>
      </c>
      <c r="H228" s="1665" t="s">
        <v>1741</v>
      </c>
      <c r="I228" s="1665" t="s">
        <v>968</v>
      </c>
      <c r="J228" s="1668">
        <v>4</v>
      </c>
      <c r="K228" s="1668">
        <v>11.5</v>
      </c>
      <c r="L228" s="1667" t="s">
        <v>5043</v>
      </c>
      <c r="M228" s="1669">
        <v>44344</v>
      </c>
    </row>
    <row r="229" spans="1:13" s="1382" customFormat="1" ht="15">
      <c r="A229" s="1665">
        <v>222</v>
      </c>
      <c r="B229" s="1666" t="s">
        <v>981</v>
      </c>
      <c r="C229" s="1667" t="s">
        <v>4149</v>
      </c>
      <c r="D229" s="1667" t="s">
        <v>625</v>
      </c>
      <c r="E229" s="1667" t="s">
        <v>815</v>
      </c>
      <c r="F229" s="1665" t="s">
        <v>5027</v>
      </c>
      <c r="G229" s="1665">
        <v>105</v>
      </c>
      <c r="H229" s="1665" t="s">
        <v>1741</v>
      </c>
      <c r="I229" s="1665" t="s">
        <v>979</v>
      </c>
      <c r="J229" s="1668">
        <v>6.4</v>
      </c>
      <c r="K229" s="1668">
        <v>13.7</v>
      </c>
      <c r="L229" s="1667" t="s">
        <v>5043</v>
      </c>
      <c r="M229" s="1669">
        <v>44344</v>
      </c>
    </row>
    <row r="230" spans="1:13" s="1382" customFormat="1" ht="15">
      <c r="A230" s="1665">
        <v>223</v>
      </c>
      <c r="B230" s="1666" t="s">
        <v>981</v>
      </c>
      <c r="C230" s="1667" t="s">
        <v>4152</v>
      </c>
      <c r="D230" s="1667" t="s">
        <v>625</v>
      </c>
      <c r="E230" s="1667" t="s">
        <v>815</v>
      </c>
      <c r="F230" s="1665" t="s">
        <v>5027</v>
      </c>
      <c r="G230" s="1665">
        <v>105</v>
      </c>
      <c r="H230" s="1665" t="s">
        <v>1741</v>
      </c>
      <c r="I230" s="1665" t="s">
        <v>958</v>
      </c>
      <c r="J230" s="1668">
        <v>9.5</v>
      </c>
      <c r="K230" s="1668">
        <v>16.5</v>
      </c>
      <c r="L230" s="1667" t="s">
        <v>5043</v>
      </c>
      <c r="M230" s="1669">
        <v>44344</v>
      </c>
    </row>
    <row r="231" spans="1:13" s="1382" customFormat="1" ht="15">
      <c r="A231" s="1665">
        <v>224</v>
      </c>
      <c r="B231" s="1666" t="s">
        <v>981</v>
      </c>
      <c r="C231" s="1667" t="s">
        <v>4157</v>
      </c>
      <c r="D231" s="1667" t="s">
        <v>625</v>
      </c>
      <c r="E231" s="1667" t="s">
        <v>815</v>
      </c>
      <c r="F231" s="1665" t="s">
        <v>5027</v>
      </c>
      <c r="G231" s="1665">
        <v>105</v>
      </c>
      <c r="H231" s="1665" t="s">
        <v>1741</v>
      </c>
      <c r="I231" s="1665" t="s">
        <v>987</v>
      </c>
      <c r="J231" s="1668">
        <v>12.5</v>
      </c>
      <c r="K231" s="1668">
        <v>19.3</v>
      </c>
      <c r="L231" s="1667" t="s">
        <v>5043</v>
      </c>
      <c r="M231" s="1669">
        <v>44344</v>
      </c>
    </row>
    <row r="232" spans="1:13" s="1382" customFormat="1" ht="15">
      <c r="A232" s="1665">
        <v>225</v>
      </c>
      <c r="B232" s="1666" t="s">
        <v>981</v>
      </c>
      <c r="C232" s="1667" t="s">
        <v>4161</v>
      </c>
      <c r="D232" s="1667" t="s">
        <v>625</v>
      </c>
      <c r="E232" s="1667" t="s">
        <v>815</v>
      </c>
      <c r="F232" s="1665" t="s">
        <v>5027</v>
      </c>
      <c r="G232" s="1665">
        <v>105</v>
      </c>
      <c r="H232" s="1665" t="s">
        <v>1741</v>
      </c>
      <c r="I232" s="1665" t="s">
        <v>991</v>
      </c>
      <c r="J232" s="1668">
        <v>15.5</v>
      </c>
      <c r="K232" s="1668">
        <v>22.1</v>
      </c>
      <c r="L232" s="1667" t="s">
        <v>5043</v>
      </c>
      <c r="M232" s="1669">
        <v>44344</v>
      </c>
    </row>
    <row r="233" spans="1:13" s="1382" customFormat="1" ht="15">
      <c r="A233" s="1665">
        <v>226</v>
      </c>
      <c r="B233" s="1666" t="s">
        <v>1012</v>
      </c>
      <c r="C233" s="1667" t="s">
        <v>4449</v>
      </c>
      <c r="D233" s="1667" t="s">
        <v>691</v>
      </c>
      <c r="E233" s="1667" t="s">
        <v>815</v>
      </c>
      <c r="F233" s="1665" t="s">
        <v>5027</v>
      </c>
      <c r="G233" s="1665">
        <v>118</v>
      </c>
      <c r="H233" s="1665" t="s">
        <v>1791</v>
      </c>
      <c r="I233" s="1665" t="s">
        <v>3913</v>
      </c>
      <c r="J233" s="1668">
        <v>-0.85699999999999998</v>
      </c>
      <c r="K233" s="1668">
        <v>-0.85399999999999998</v>
      </c>
      <c r="L233" s="1667" t="s">
        <v>5044</v>
      </c>
      <c r="M233" s="1669">
        <v>44344</v>
      </c>
    </row>
    <row r="234" spans="1:13" s="1382" customFormat="1" ht="15">
      <c r="A234" s="1665">
        <v>227</v>
      </c>
      <c r="B234" s="1680" t="s">
        <v>1012</v>
      </c>
      <c r="C234" s="1681" t="s">
        <v>4449</v>
      </c>
      <c r="D234" s="1681" t="s">
        <v>691</v>
      </c>
      <c r="E234" s="1681" t="s">
        <v>815</v>
      </c>
      <c r="F234" s="1682" t="s">
        <v>5027</v>
      </c>
      <c r="G234" s="1682">
        <v>122</v>
      </c>
      <c r="H234" s="1682" t="s">
        <v>1795</v>
      </c>
      <c r="I234" s="1682" t="s">
        <v>3913</v>
      </c>
      <c r="J234" s="1683">
        <v>0.85699999999999998</v>
      </c>
      <c r="K234" s="1683">
        <v>0.85399999999999998</v>
      </c>
      <c r="L234" s="1681" t="s">
        <v>5044</v>
      </c>
      <c r="M234" s="1684">
        <v>44344</v>
      </c>
    </row>
    <row r="235" spans="1:13" s="1382" customFormat="1" ht="30">
      <c r="A235" s="1685">
        <v>228</v>
      </c>
      <c r="B235" s="1686" t="s">
        <v>981</v>
      </c>
      <c r="C235" s="1686" t="s">
        <v>4107</v>
      </c>
      <c r="D235" s="1686" t="s">
        <v>130</v>
      </c>
      <c r="E235" s="1686" t="s">
        <v>815</v>
      </c>
      <c r="F235" s="1687" t="s">
        <v>5027</v>
      </c>
      <c r="G235" s="1687">
        <v>95</v>
      </c>
      <c r="H235" s="1686" t="s">
        <v>1739</v>
      </c>
      <c r="I235" s="1687" t="s">
        <v>968</v>
      </c>
      <c r="J235" s="1688">
        <v>0</v>
      </c>
      <c r="K235" s="1686"/>
      <c r="L235" s="1689" t="s">
        <v>5045</v>
      </c>
      <c r="M235" s="1690">
        <v>44356</v>
      </c>
    </row>
    <row r="236" spans="1:13" s="1382" customFormat="1" ht="30">
      <c r="A236" s="1685">
        <v>229</v>
      </c>
      <c r="B236" s="1686" t="s">
        <v>981</v>
      </c>
      <c r="C236" s="1686" t="s">
        <v>4107</v>
      </c>
      <c r="D236" s="1686" t="s">
        <v>130</v>
      </c>
      <c r="E236" s="1686" t="s">
        <v>815</v>
      </c>
      <c r="F236" s="1687" t="s">
        <v>5027</v>
      </c>
      <c r="G236" s="1687">
        <v>95</v>
      </c>
      <c r="H236" s="1686" t="s">
        <v>1739</v>
      </c>
      <c r="I236" s="1687" t="s">
        <v>979</v>
      </c>
      <c r="J236" s="1688">
        <v>0</v>
      </c>
      <c r="K236" s="1686"/>
      <c r="L236" s="1689" t="s">
        <v>5045</v>
      </c>
      <c r="M236" s="1690">
        <v>44356</v>
      </c>
    </row>
    <row r="237" spans="1:13" s="1382" customFormat="1" ht="30">
      <c r="A237" s="1685">
        <v>230</v>
      </c>
      <c r="B237" s="1686" t="s">
        <v>981</v>
      </c>
      <c r="C237" s="1686" t="s">
        <v>4107</v>
      </c>
      <c r="D237" s="1686" t="s">
        <v>130</v>
      </c>
      <c r="E237" s="1686" t="s">
        <v>815</v>
      </c>
      <c r="F237" s="1687" t="s">
        <v>5027</v>
      </c>
      <c r="G237" s="1687">
        <v>95</v>
      </c>
      <c r="H237" s="1686" t="s">
        <v>1739</v>
      </c>
      <c r="I237" s="1687" t="s">
        <v>958</v>
      </c>
      <c r="J237" s="1688">
        <v>0</v>
      </c>
      <c r="K237" s="1686"/>
      <c r="L237" s="1689" t="s">
        <v>5045</v>
      </c>
      <c r="M237" s="1690">
        <v>44356</v>
      </c>
    </row>
    <row r="238" spans="1:13" s="1382" customFormat="1" ht="30">
      <c r="A238" s="1685">
        <v>231</v>
      </c>
      <c r="B238" s="1686" t="s">
        <v>981</v>
      </c>
      <c r="C238" s="1686" t="s">
        <v>4107</v>
      </c>
      <c r="D238" s="1686" t="s">
        <v>130</v>
      </c>
      <c r="E238" s="1686" t="s">
        <v>815</v>
      </c>
      <c r="F238" s="1687" t="s">
        <v>5027</v>
      </c>
      <c r="G238" s="1687">
        <v>95</v>
      </c>
      <c r="H238" s="1686" t="s">
        <v>1739</v>
      </c>
      <c r="I238" s="1687" t="s">
        <v>987</v>
      </c>
      <c r="J238" s="1688">
        <v>0</v>
      </c>
      <c r="K238" s="1686"/>
      <c r="L238" s="1689" t="s">
        <v>5045</v>
      </c>
      <c r="M238" s="1690">
        <v>44356</v>
      </c>
    </row>
    <row r="239" spans="1:13" s="1382" customFormat="1" ht="30">
      <c r="A239" s="1685">
        <v>232</v>
      </c>
      <c r="B239" s="1686" t="s">
        <v>981</v>
      </c>
      <c r="C239" s="1686" t="s">
        <v>4107</v>
      </c>
      <c r="D239" s="1686" t="s">
        <v>130</v>
      </c>
      <c r="E239" s="1686" t="s">
        <v>815</v>
      </c>
      <c r="F239" s="1687" t="s">
        <v>5027</v>
      </c>
      <c r="G239" s="1687">
        <v>95</v>
      </c>
      <c r="H239" s="1686" t="s">
        <v>1739</v>
      </c>
      <c r="I239" s="1687" t="s">
        <v>991</v>
      </c>
      <c r="J239" s="1688">
        <v>0</v>
      </c>
      <c r="K239" s="1686"/>
      <c r="L239" s="1689" t="s">
        <v>5045</v>
      </c>
      <c r="M239" s="1690">
        <v>44356</v>
      </c>
    </row>
    <row r="240" spans="1:13" s="1382" customFormat="1" ht="30">
      <c r="A240" s="1685">
        <v>233</v>
      </c>
      <c r="B240" s="1686" t="s">
        <v>981</v>
      </c>
      <c r="C240" s="1686" t="s">
        <v>4107</v>
      </c>
      <c r="D240" s="1686" t="s">
        <v>130</v>
      </c>
      <c r="E240" s="1686" t="s">
        <v>815</v>
      </c>
      <c r="F240" s="1687" t="s">
        <v>5027</v>
      </c>
      <c r="G240" s="1687">
        <v>100</v>
      </c>
      <c r="H240" s="1686" t="s">
        <v>1740</v>
      </c>
      <c r="I240" s="1687" t="s">
        <v>968</v>
      </c>
      <c r="J240" s="1688">
        <v>0</v>
      </c>
      <c r="K240" s="1686"/>
      <c r="L240" s="1689" t="s">
        <v>5045</v>
      </c>
      <c r="M240" s="1690">
        <v>44356</v>
      </c>
    </row>
    <row r="241" spans="1:13" s="1382" customFormat="1" ht="30">
      <c r="A241" s="1685">
        <v>234</v>
      </c>
      <c r="B241" s="1686" t="s">
        <v>981</v>
      </c>
      <c r="C241" s="1686" t="s">
        <v>4107</v>
      </c>
      <c r="D241" s="1686" t="s">
        <v>130</v>
      </c>
      <c r="E241" s="1686" t="s">
        <v>815</v>
      </c>
      <c r="F241" s="1687" t="s">
        <v>5027</v>
      </c>
      <c r="G241" s="1687">
        <v>100</v>
      </c>
      <c r="H241" s="1686" t="s">
        <v>1740</v>
      </c>
      <c r="I241" s="1687" t="s">
        <v>979</v>
      </c>
      <c r="J241" s="1688">
        <v>0</v>
      </c>
      <c r="K241" s="1686"/>
      <c r="L241" s="1689" t="s">
        <v>5045</v>
      </c>
      <c r="M241" s="1690">
        <v>44356</v>
      </c>
    </row>
    <row r="242" spans="1:13" s="1382" customFormat="1" ht="30">
      <c r="A242" s="1685">
        <v>235</v>
      </c>
      <c r="B242" s="1686" t="s">
        <v>981</v>
      </c>
      <c r="C242" s="1686" t="s">
        <v>4107</v>
      </c>
      <c r="D242" s="1686" t="s">
        <v>130</v>
      </c>
      <c r="E242" s="1686" t="s">
        <v>815</v>
      </c>
      <c r="F242" s="1687" t="s">
        <v>5027</v>
      </c>
      <c r="G242" s="1687">
        <v>100</v>
      </c>
      <c r="H242" s="1686" t="s">
        <v>1740</v>
      </c>
      <c r="I242" s="1687" t="s">
        <v>958</v>
      </c>
      <c r="J242" s="1688">
        <v>0</v>
      </c>
      <c r="K242" s="1686"/>
      <c r="L242" s="1689" t="s">
        <v>5045</v>
      </c>
      <c r="M242" s="1690">
        <v>44356</v>
      </c>
    </row>
    <row r="243" spans="1:13" s="1382" customFormat="1" ht="30">
      <c r="A243" s="1685">
        <v>236</v>
      </c>
      <c r="B243" s="1686" t="s">
        <v>981</v>
      </c>
      <c r="C243" s="1686" t="s">
        <v>4107</v>
      </c>
      <c r="D243" s="1686" t="s">
        <v>130</v>
      </c>
      <c r="E243" s="1686" t="s">
        <v>815</v>
      </c>
      <c r="F243" s="1687" t="s">
        <v>5027</v>
      </c>
      <c r="G243" s="1687">
        <v>100</v>
      </c>
      <c r="H243" s="1686" t="s">
        <v>1740</v>
      </c>
      <c r="I243" s="1687" t="s">
        <v>987</v>
      </c>
      <c r="J243" s="1688">
        <v>0</v>
      </c>
      <c r="K243" s="1686"/>
      <c r="L243" s="1689" t="s">
        <v>5045</v>
      </c>
      <c r="M243" s="1690">
        <v>44356</v>
      </c>
    </row>
    <row r="244" spans="1:13" s="1382" customFormat="1" ht="30">
      <c r="A244" s="1685">
        <v>237</v>
      </c>
      <c r="B244" s="1686" t="s">
        <v>981</v>
      </c>
      <c r="C244" s="1686" t="s">
        <v>4107</v>
      </c>
      <c r="D244" s="1686" t="s">
        <v>130</v>
      </c>
      <c r="E244" s="1686" t="s">
        <v>815</v>
      </c>
      <c r="F244" s="1687" t="s">
        <v>5027</v>
      </c>
      <c r="G244" s="1687">
        <v>100</v>
      </c>
      <c r="H244" s="1686" t="s">
        <v>1740</v>
      </c>
      <c r="I244" s="1687" t="s">
        <v>991</v>
      </c>
      <c r="J244" s="1688">
        <v>0</v>
      </c>
      <c r="K244" s="1686"/>
      <c r="L244" s="1689" t="s">
        <v>5045</v>
      </c>
      <c r="M244" s="1690">
        <v>44356</v>
      </c>
    </row>
    <row r="245" spans="1:13" s="1382" customFormat="1" ht="15">
      <c r="A245" s="1685">
        <v>238</v>
      </c>
      <c r="B245" s="1686" t="s">
        <v>1026</v>
      </c>
      <c r="C245" s="1686" t="s">
        <v>2632</v>
      </c>
      <c r="D245" s="1686" t="s">
        <v>130</v>
      </c>
      <c r="E245" s="1686" t="s">
        <v>815</v>
      </c>
      <c r="F245" s="1687" t="s">
        <v>5027</v>
      </c>
      <c r="G245" s="1687">
        <v>105</v>
      </c>
      <c r="H245" s="1686" t="s">
        <v>1741</v>
      </c>
      <c r="I245" s="1687" t="s">
        <v>968</v>
      </c>
      <c r="J245" s="1688">
        <v>3.4722222222222225E-3</v>
      </c>
      <c r="K245" s="1688">
        <v>1.9328703703703704E-3</v>
      </c>
      <c r="L245" s="1686" t="s">
        <v>4950</v>
      </c>
      <c r="M245" s="1690">
        <v>44356</v>
      </c>
    </row>
    <row r="246" spans="1:13" s="1382" customFormat="1" ht="15">
      <c r="A246" s="1685">
        <v>239</v>
      </c>
      <c r="B246" s="1686" t="s">
        <v>1026</v>
      </c>
      <c r="C246" s="1686" t="s">
        <v>2632</v>
      </c>
      <c r="D246" s="1686" t="s">
        <v>130</v>
      </c>
      <c r="E246" s="1686" t="s">
        <v>815</v>
      </c>
      <c r="F246" s="1687" t="s">
        <v>5027</v>
      </c>
      <c r="G246" s="1687">
        <v>105</v>
      </c>
      <c r="H246" s="1686" t="s">
        <v>1741</v>
      </c>
      <c r="I246" s="1687" t="s">
        <v>979</v>
      </c>
      <c r="J246" s="1688">
        <v>3.2175925925925931E-3</v>
      </c>
      <c r="K246" s="1688">
        <v>1.712962962962963E-3</v>
      </c>
      <c r="L246" s="1686" t="s">
        <v>4950</v>
      </c>
      <c r="M246" s="1690">
        <v>44356</v>
      </c>
    </row>
    <row r="247" spans="1:13" s="1382" customFormat="1" ht="15">
      <c r="A247" s="1685">
        <v>240</v>
      </c>
      <c r="B247" s="1686" t="s">
        <v>1026</v>
      </c>
      <c r="C247" s="1686" t="s">
        <v>2632</v>
      </c>
      <c r="D247" s="1686" t="s">
        <v>130</v>
      </c>
      <c r="E247" s="1686" t="s">
        <v>815</v>
      </c>
      <c r="F247" s="1687" t="s">
        <v>5027</v>
      </c>
      <c r="G247" s="1687">
        <v>105</v>
      </c>
      <c r="H247" s="1686" t="s">
        <v>1741</v>
      </c>
      <c r="I247" s="1687" t="s">
        <v>958</v>
      </c>
      <c r="J247" s="1688">
        <v>2.9513888888888897E-3</v>
      </c>
      <c r="K247" s="1688">
        <v>1.5046296296296294E-3</v>
      </c>
      <c r="L247" s="1686" t="s">
        <v>4950</v>
      </c>
      <c r="M247" s="1690">
        <v>44356</v>
      </c>
    </row>
    <row r="248" spans="1:13" s="1382" customFormat="1" ht="15">
      <c r="A248" s="1685">
        <v>241</v>
      </c>
      <c r="B248" s="1686" t="s">
        <v>1026</v>
      </c>
      <c r="C248" s="1686" t="s">
        <v>2632</v>
      </c>
      <c r="D248" s="1686" t="s">
        <v>130</v>
      </c>
      <c r="E248" s="1686" t="s">
        <v>815</v>
      </c>
      <c r="F248" s="1687" t="s">
        <v>5027</v>
      </c>
      <c r="G248" s="1687">
        <v>105</v>
      </c>
      <c r="H248" s="1686" t="s">
        <v>1741</v>
      </c>
      <c r="I248" s="1687" t="s">
        <v>987</v>
      </c>
      <c r="J248" s="1688">
        <v>2.6967592592592594E-3</v>
      </c>
      <c r="K248" s="1688">
        <v>1.2962962962962963E-3</v>
      </c>
      <c r="L248" s="1686" t="s">
        <v>4950</v>
      </c>
      <c r="M248" s="1690">
        <v>44356</v>
      </c>
    </row>
    <row r="249" spans="1:13" s="1382" customFormat="1" ht="15">
      <c r="A249" s="1685">
        <v>242</v>
      </c>
      <c r="B249" s="1686" t="s">
        <v>1026</v>
      </c>
      <c r="C249" s="1686" t="s">
        <v>2632</v>
      </c>
      <c r="D249" s="1686" t="s">
        <v>130</v>
      </c>
      <c r="E249" s="1686" t="s">
        <v>815</v>
      </c>
      <c r="F249" s="1687" t="s">
        <v>5027</v>
      </c>
      <c r="G249" s="1687">
        <v>105</v>
      </c>
      <c r="H249" s="1686" t="s">
        <v>1741</v>
      </c>
      <c r="I249" s="1687" t="s">
        <v>991</v>
      </c>
      <c r="J249" s="1688">
        <v>2.4305555555555556E-3</v>
      </c>
      <c r="K249" s="1688">
        <v>1.0416666666666667E-3</v>
      </c>
      <c r="L249" s="1686" t="s">
        <v>4950</v>
      </c>
      <c r="M249" s="1690">
        <v>44356</v>
      </c>
    </row>
    <row r="250" spans="1:13" s="1382" customFormat="1" ht="15">
      <c r="A250" s="1685">
        <v>243</v>
      </c>
      <c r="B250" s="1691" t="s">
        <v>971</v>
      </c>
      <c r="C250" s="1692" t="s">
        <v>1969</v>
      </c>
      <c r="D250" s="1692" t="s">
        <v>687</v>
      </c>
      <c r="E250" s="1686" t="s">
        <v>815</v>
      </c>
      <c r="F250" s="1687" t="s">
        <v>5027</v>
      </c>
      <c r="G250" s="1685">
        <v>105</v>
      </c>
      <c r="H250" s="1686" t="s">
        <v>1741</v>
      </c>
      <c r="I250" s="1687" t="s">
        <v>968</v>
      </c>
      <c r="J250" s="1693">
        <v>1.62</v>
      </c>
      <c r="K250" s="1693">
        <v>1.35</v>
      </c>
      <c r="L250" s="1692" t="s">
        <v>4941</v>
      </c>
      <c r="M250" s="1690">
        <v>44356</v>
      </c>
    </row>
    <row r="251" spans="1:13" s="1382" customFormat="1" ht="15">
      <c r="A251" s="1685">
        <v>244</v>
      </c>
      <c r="B251" s="1691" t="s">
        <v>971</v>
      </c>
      <c r="C251" s="1692" t="s">
        <v>1969</v>
      </c>
      <c r="D251" s="1692" t="s">
        <v>687</v>
      </c>
      <c r="E251" s="1686" t="s">
        <v>815</v>
      </c>
      <c r="F251" s="1687" t="s">
        <v>5027</v>
      </c>
      <c r="G251" s="1685">
        <v>105</v>
      </c>
      <c r="H251" s="1686" t="s">
        <v>1741</v>
      </c>
      <c r="I251" s="1687" t="s">
        <v>979</v>
      </c>
      <c r="J251" s="1693">
        <v>1.52</v>
      </c>
      <c r="K251" s="1693">
        <v>1.3</v>
      </c>
      <c r="L251" s="1692" t="s">
        <v>4941</v>
      </c>
      <c r="M251" s="1690">
        <v>44356</v>
      </c>
    </row>
    <row r="252" spans="1:13" s="1382" customFormat="1" ht="15">
      <c r="A252" s="1685">
        <v>245</v>
      </c>
      <c r="B252" s="1691" t="s">
        <v>971</v>
      </c>
      <c r="C252" s="1692" t="s">
        <v>1969</v>
      </c>
      <c r="D252" s="1692" t="s">
        <v>687</v>
      </c>
      <c r="E252" s="1686" t="s">
        <v>815</v>
      </c>
      <c r="F252" s="1687" t="s">
        <v>5027</v>
      </c>
      <c r="G252" s="1685">
        <v>105</v>
      </c>
      <c r="H252" s="1686" t="s">
        <v>1741</v>
      </c>
      <c r="I252" s="1687" t="s">
        <v>958</v>
      </c>
      <c r="J252" s="1693">
        <v>1.43</v>
      </c>
      <c r="K252" s="1693">
        <v>1.25</v>
      </c>
      <c r="L252" s="1692" t="s">
        <v>4941</v>
      </c>
      <c r="M252" s="1690">
        <v>44356</v>
      </c>
    </row>
    <row r="253" spans="1:13" s="1382" customFormat="1" ht="15">
      <c r="A253" s="1685">
        <v>246</v>
      </c>
      <c r="B253" s="1691" t="s">
        <v>971</v>
      </c>
      <c r="C253" s="1692" t="s">
        <v>1969</v>
      </c>
      <c r="D253" s="1692" t="s">
        <v>687</v>
      </c>
      <c r="E253" s="1686" t="s">
        <v>815</v>
      </c>
      <c r="F253" s="1687" t="s">
        <v>5027</v>
      </c>
      <c r="G253" s="1685">
        <v>105</v>
      </c>
      <c r="H253" s="1686" t="s">
        <v>1741</v>
      </c>
      <c r="I253" s="1687" t="s">
        <v>987</v>
      </c>
      <c r="J253" s="1693">
        <v>1.23</v>
      </c>
      <c r="K253" s="1693">
        <v>1.1100000000000001</v>
      </c>
      <c r="L253" s="1692" t="s">
        <v>4941</v>
      </c>
      <c r="M253" s="1690">
        <v>44356</v>
      </c>
    </row>
    <row r="254" spans="1:13" s="1382" customFormat="1" ht="15">
      <c r="A254" s="1685">
        <v>247</v>
      </c>
      <c r="B254" s="1691" t="s">
        <v>971</v>
      </c>
      <c r="C254" s="1692" t="s">
        <v>1969</v>
      </c>
      <c r="D254" s="1692" t="s">
        <v>687</v>
      </c>
      <c r="E254" s="1686" t="s">
        <v>815</v>
      </c>
      <c r="F254" s="1687" t="s">
        <v>5027</v>
      </c>
      <c r="G254" s="1685">
        <v>105</v>
      </c>
      <c r="H254" s="1686" t="s">
        <v>1741</v>
      </c>
      <c r="I254" s="1687" t="s">
        <v>991</v>
      </c>
      <c r="J254" s="1693">
        <v>1.07</v>
      </c>
      <c r="K254" s="1693">
        <v>1.01</v>
      </c>
      <c r="L254" s="1692" t="s">
        <v>4941</v>
      </c>
      <c r="M254" s="1690">
        <v>44356</v>
      </c>
    </row>
    <row r="255" spans="1:13" s="1382" customFormat="1" ht="15">
      <c r="A255" s="1685">
        <v>248</v>
      </c>
      <c r="B255" s="1691" t="s">
        <v>971</v>
      </c>
      <c r="C255" s="1692" t="s">
        <v>1973</v>
      </c>
      <c r="D255" s="1692" t="s">
        <v>691</v>
      </c>
      <c r="E255" s="1686" t="s">
        <v>815</v>
      </c>
      <c r="F255" s="1687" t="s">
        <v>5027</v>
      </c>
      <c r="G255" s="1685">
        <v>105</v>
      </c>
      <c r="H255" s="1686" t="s">
        <v>1741</v>
      </c>
      <c r="I255" s="1687" t="s">
        <v>968</v>
      </c>
      <c r="J255" s="1693">
        <v>17</v>
      </c>
      <c r="K255" s="1693">
        <v>9.51</v>
      </c>
      <c r="L255" s="1692" t="s">
        <v>4941</v>
      </c>
      <c r="M255" s="1690">
        <v>44356</v>
      </c>
    </row>
    <row r="256" spans="1:13" s="1382" customFormat="1" ht="15">
      <c r="A256" s="1685">
        <v>249</v>
      </c>
      <c r="B256" s="1691" t="s">
        <v>971</v>
      </c>
      <c r="C256" s="1692" t="s">
        <v>1973</v>
      </c>
      <c r="D256" s="1692" t="s">
        <v>691</v>
      </c>
      <c r="E256" s="1686" t="s">
        <v>815</v>
      </c>
      <c r="F256" s="1687" t="s">
        <v>5027</v>
      </c>
      <c r="G256" s="1685">
        <v>105</v>
      </c>
      <c r="H256" s="1686" t="s">
        <v>1741</v>
      </c>
      <c r="I256" s="1687" t="s">
        <v>979</v>
      </c>
      <c r="J256" s="1693">
        <v>16.5</v>
      </c>
      <c r="K256" s="1693">
        <v>8.74</v>
      </c>
      <c r="L256" s="1692" t="s">
        <v>4941</v>
      </c>
      <c r="M256" s="1690">
        <v>44356</v>
      </c>
    </row>
    <row r="257" spans="1:13" s="1382" customFormat="1" ht="15">
      <c r="A257" s="1685">
        <v>250</v>
      </c>
      <c r="B257" s="1691" t="s">
        <v>971</v>
      </c>
      <c r="C257" s="1692" t="s">
        <v>1973</v>
      </c>
      <c r="D257" s="1692" t="s">
        <v>691</v>
      </c>
      <c r="E257" s="1686" t="s">
        <v>815</v>
      </c>
      <c r="F257" s="1687" t="s">
        <v>5027</v>
      </c>
      <c r="G257" s="1685">
        <v>105</v>
      </c>
      <c r="H257" s="1686" t="s">
        <v>1741</v>
      </c>
      <c r="I257" s="1687" t="s">
        <v>958</v>
      </c>
      <c r="J257" s="1693">
        <v>16</v>
      </c>
      <c r="K257" s="1693">
        <v>8</v>
      </c>
      <c r="L257" s="1692" t="s">
        <v>4941</v>
      </c>
      <c r="M257" s="1690">
        <v>44356</v>
      </c>
    </row>
    <row r="258" spans="1:13" s="1382" customFormat="1" ht="15">
      <c r="A258" s="1685">
        <v>251</v>
      </c>
      <c r="B258" s="1691" t="s">
        <v>971</v>
      </c>
      <c r="C258" s="1692" t="s">
        <v>1973</v>
      </c>
      <c r="D258" s="1692" t="s">
        <v>691</v>
      </c>
      <c r="E258" s="1686" t="s">
        <v>815</v>
      </c>
      <c r="F258" s="1687" t="s">
        <v>5027</v>
      </c>
      <c r="G258" s="1685">
        <v>105</v>
      </c>
      <c r="H258" s="1686" t="s">
        <v>1741</v>
      </c>
      <c r="I258" s="1687" t="s">
        <v>987</v>
      </c>
      <c r="J258" s="1693">
        <v>15.5</v>
      </c>
      <c r="K258" s="1693">
        <v>7.4</v>
      </c>
      <c r="L258" s="1692" t="s">
        <v>4941</v>
      </c>
      <c r="M258" s="1690">
        <v>44356</v>
      </c>
    </row>
    <row r="259" spans="1:13" s="1382" customFormat="1" ht="15">
      <c r="A259" s="1685">
        <v>252</v>
      </c>
      <c r="B259" s="1691" t="s">
        <v>971</v>
      </c>
      <c r="C259" s="1692" t="s">
        <v>1973</v>
      </c>
      <c r="D259" s="1692" t="s">
        <v>691</v>
      </c>
      <c r="E259" s="1686" t="s">
        <v>815</v>
      </c>
      <c r="F259" s="1687" t="s">
        <v>5027</v>
      </c>
      <c r="G259" s="1685">
        <v>105</v>
      </c>
      <c r="H259" s="1686" t="s">
        <v>1741</v>
      </c>
      <c r="I259" s="1687" t="s">
        <v>991</v>
      </c>
      <c r="J259" s="1693">
        <v>15</v>
      </c>
      <c r="K259" s="1693">
        <v>4.5</v>
      </c>
      <c r="L259" s="1692" t="s">
        <v>4941</v>
      </c>
      <c r="M259" s="1690">
        <v>44356</v>
      </c>
    </row>
    <row r="260" spans="1:13" s="1382" customFormat="1" ht="15">
      <c r="A260" s="1685">
        <v>253</v>
      </c>
      <c r="B260" s="1691" t="s">
        <v>971</v>
      </c>
      <c r="C260" s="1686" t="s">
        <v>1961</v>
      </c>
      <c r="D260" s="1692" t="s">
        <v>625</v>
      </c>
      <c r="E260" s="1686" t="s">
        <v>815</v>
      </c>
      <c r="F260" s="1687" t="s">
        <v>5027</v>
      </c>
      <c r="G260" s="1685">
        <v>105</v>
      </c>
      <c r="H260" s="1686" t="s">
        <v>1741</v>
      </c>
      <c r="I260" s="1685" t="s">
        <v>968</v>
      </c>
      <c r="J260" s="1685">
        <v>6.6</v>
      </c>
      <c r="K260" s="1685" t="s">
        <v>4713</v>
      </c>
      <c r="L260" s="1692" t="s">
        <v>4954</v>
      </c>
      <c r="M260" s="1690">
        <v>44356</v>
      </c>
    </row>
    <row r="261" spans="1:13" s="1382" customFormat="1" ht="15">
      <c r="A261" s="1685">
        <v>254</v>
      </c>
      <c r="B261" s="1691" t="s">
        <v>971</v>
      </c>
      <c r="C261" s="1686" t="s">
        <v>1961</v>
      </c>
      <c r="D261" s="1692" t="s">
        <v>625</v>
      </c>
      <c r="E261" s="1686" t="s">
        <v>815</v>
      </c>
      <c r="F261" s="1687" t="s">
        <v>5027</v>
      </c>
      <c r="G261" s="1685">
        <v>105</v>
      </c>
      <c r="H261" s="1686" t="s">
        <v>1741</v>
      </c>
      <c r="I261" s="1685" t="s">
        <v>979</v>
      </c>
      <c r="J261" s="1685">
        <v>8.1999999999999993</v>
      </c>
      <c r="K261" s="1685" t="s">
        <v>4713</v>
      </c>
      <c r="L261" s="1692" t="s">
        <v>4954</v>
      </c>
      <c r="M261" s="1690">
        <v>44356</v>
      </c>
    </row>
    <row r="262" spans="1:13" s="1382" customFormat="1" ht="15">
      <c r="A262" s="1685">
        <v>255</v>
      </c>
      <c r="B262" s="1691" t="s">
        <v>971</v>
      </c>
      <c r="C262" s="1686" t="s">
        <v>1961</v>
      </c>
      <c r="D262" s="1692" t="s">
        <v>625</v>
      </c>
      <c r="E262" s="1686" t="s">
        <v>815</v>
      </c>
      <c r="F262" s="1687" t="s">
        <v>5027</v>
      </c>
      <c r="G262" s="1685">
        <v>105</v>
      </c>
      <c r="H262" s="1686" t="s">
        <v>1741</v>
      </c>
      <c r="I262" s="1685" t="s">
        <v>958</v>
      </c>
      <c r="J262" s="1685">
        <v>11.1</v>
      </c>
      <c r="K262" s="1685" t="s">
        <v>4713</v>
      </c>
      <c r="L262" s="1692" t="s">
        <v>4954</v>
      </c>
      <c r="M262" s="1690">
        <v>44356</v>
      </c>
    </row>
    <row r="263" spans="1:13" s="1382" customFormat="1" ht="15">
      <c r="A263" s="1685">
        <v>256</v>
      </c>
      <c r="B263" s="1691" t="s">
        <v>971</v>
      </c>
      <c r="C263" s="1686" t="s">
        <v>1961</v>
      </c>
      <c r="D263" s="1692" t="s">
        <v>625</v>
      </c>
      <c r="E263" s="1686" t="s">
        <v>815</v>
      </c>
      <c r="F263" s="1687" t="s">
        <v>5027</v>
      </c>
      <c r="G263" s="1685">
        <v>105</v>
      </c>
      <c r="H263" s="1686" t="s">
        <v>1741</v>
      </c>
      <c r="I263" s="1685" t="s">
        <v>987</v>
      </c>
      <c r="J263" s="1685">
        <v>14.9</v>
      </c>
      <c r="K263" s="1685" t="s">
        <v>4713</v>
      </c>
      <c r="L263" s="1692" t="s">
        <v>4954</v>
      </c>
      <c r="M263" s="1690">
        <v>44356</v>
      </c>
    </row>
    <row r="264" spans="1:13" s="1382" customFormat="1" ht="15">
      <c r="A264" s="1685">
        <v>257</v>
      </c>
      <c r="B264" s="1691" t="s">
        <v>971</v>
      </c>
      <c r="C264" s="1686" t="s">
        <v>1961</v>
      </c>
      <c r="D264" s="1692" t="s">
        <v>625</v>
      </c>
      <c r="E264" s="1686" t="s">
        <v>815</v>
      </c>
      <c r="F264" s="1687" t="s">
        <v>5027</v>
      </c>
      <c r="G264" s="1685">
        <v>105</v>
      </c>
      <c r="H264" s="1686" t="s">
        <v>1741</v>
      </c>
      <c r="I264" s="1685" t="s">
        <v>991</v>
      </c>
      <c r="J264" s="1685">
        <v>18.7</v>
      </c>
      <c r="K264" s="1685" t="s">
        <v>4713</v>
      </c>
      <c r="L264" s="1692" t="s">
        <v>4954</v>
      </c>
      <c r="M264" s="1690">
        <v>44356</v>
      </c>
    </row>
    <row r="265" spans="1:13" s="1382" customFormat="1" ht="15">
      <c r="A265" s="1685">
        <v>258</v>
      </c>
      <c r="B265" s="1694" t="s">
        <v>1008</v>
      </c>
      <c r="C265" s="1695" t="s">
        <v>3928</v>
      </c>
      <c r="D265" s="1696" t="s">
        <v>154</v>
      </c>
      <c r="E265" s="1696" t="s">
        <v>815</v>
      </c>
      <c r="F265" s="1687" t="s">
        <v>5027</v>
      </c>
      <c r="G265" s="1697">
        <v>105</v>
      </c>
      <c r="H265" s="1686" t="s">
        <v>1741</v>
      </c>
      <c r="I265" s="1697" t="s">
        <v>979</v>
      </c>
      <c r="J265" s="1697">
        <v>88.2</v>
      </c>
      <c r="K265" s="1697">
        <v>88.3</v>
      </c>
      <c r="L265" s="1696" t="s">
        <v>4950</v>
      </c>
      <c r="M265" s="1698">
        <v>44358</v>
      </c>
    </row>
    <row r="266" spans="1:13" s="1382" customFormat="1" ht="15">
      <c r="A266" s="1685">
        <v>259</v>
      </c>
      <c r="B266" s="1694" t="s">
        <v>1033</v>
      </c>
      <c r="C266" s="1686" t="s">
        <v>2842</v>
      </c>
      <c r="D266" s="1686" t="s">
        <v>130</v>
      </c>
      <c r="E266" s="1686" t="s">
        <v>815</v>
      </c>
      <c r="F266" s="1687" t="s">
        <v>5027</v>
      </c>
      <c r="G266" s="1685">
        <v>105</v>
      </c>
      <c r="H266" s="1686" t="s">
        <v>1741</v>
      </c>
      <c r="I266" s="1685" t="s">
        <v>968</v>
      </c>
      <c r="J266" s="1688">
        <v>4.0972222222222226E-3</v>
      </c>
      <c r="K266" s="1688">
        <v>3.2291666666666666E-3</v>
      </c>
      <c r="L266" s="1696" t="s">
        <v>4950</v>
      </c>
      <c r="M266" s="1698">
        <v>44358</v>
      </c>
    </row>
    <row r="267" spans="1:13" s="1382" customFormat="1" ht="15">
      <c r="A267" s="1685">
        <v>260</v>
      </c>
      <c r="B267" s="1694" t="s">
        <v>1033</v>
      </c>
      <c r="C267" s="1686" t="s">
        <v>2842</v>
      </c>
      <c r="D267" s="1686" t="s">
        <v>130</v>
      </c>
      <c r="E267" s="1696" t="s">
        <v>815</v>
      </c>
      <c r="F267" s="1687" t="s">
        <v>5027</v>
      </c>
      <c r="G267" s="1697">
        <v>105</v>
      </c>
      <c r="H267" s="1686" t="s">
        <v>1741</v>
      </c>
      <c r="I267" s="1685" t="s">
        <v>979</v>
      </c>
      <c r="J267" s="1688">
        <v>3.8425925925925932E-3</v>
      </c>
      <c r="K267" s="1688">
        <v>2.8240740740740739E-3</v>
      </c>
      <c r="L267" s="1696" t="s">
        <v>4950</v>
      </c>
      <c r="M267" s="1698">
        <v>44358</v>
      </c>
    </row>
    <row r="268" spans="1:13" s="1382" customFormat="1" ht="15">
      <c r="A268" s="1685">
        <v>261</v>
      </c>
      <c r="B268" s="1694" t="s">
        <v>1033</v>
      </c>
      <c r="C268" s="1686" t="s">
        <v>2842</v>
      </c>
      <c r="D268" s="1686" t="s">
        <v>130</v>
      </c>
      <c r="E268" s="1686" t="s">
        <v>815</v>
      </c>
      <c r="F268" s="1687" t="s">
        <v>5027</v>
      </c>
      <c r="G268" s="1685">
        <v>105</v>
      </c>
      <c r="H268" s="1686" t="s">
        <v>1741</v>
      </c>
      <c r="I268" s="1685" t="s">
        <v>958</v>
      </c>
      <c r="J268" s="1688">
        <v>3.5763888888888898E-3</v>
      </c>
      <c r="K268" s="1688">
        <v>2.4421296296296296E-3</v>
      </c>
      <c r="L268" s="1696" t="s">
        <v>4950</v>
      </c>
      <c r="M268" s="1698">
        <v>44358</v>
      </c>
    </row>
    <row r="269" spans="1:13" s="1382" customFormat="1" ht="15">
      <c r="A269" s="1685">
        <v>262</v>
      </c>
      <c r="B269" s="1694" t="s">
        <v>1033</v>
      </c>
      <c r="C269" s="1686" t="s">
        <v>2842</v>
      </c>
      <c r="D269" s="1686" t="s">
        <v>130</v>
      </c>
      <c r="E269" s="1696" t="s">
        <v>815</v>
      </c>
      <c r="F269" s="1687" t="s">
        <v>5027</v>
      </c>
      <c r="G269" s="1697">
        <v>105</v>
      </c>
      <c r="H269" s="1686" t="s">
        <v>1741</v>
      </c>
      <c r="I269" s="1685" t="s">
        <v>987</v>
      </c>
      <c r="J269" s="1688">
        <v>3.3217592592592595E-3</v>
      </c>
      <c r="K269" s="1688">
        <v>2.0601851851851853E-3</v>
      </c>
      <c r="L269" s="1696" t="s">
        <v>4950</v>
      </c>
      <c r="M269" s="1698">
        <v>44358</v>
      </c>
    </row>
    <row r="270" spans="1:13" s="1382" customFormat="1" ht="15">
      <c r="A270" s="1685">
        <v>263</v>
      </c>
      <c r="B270" s="1694" t="s">
        <v>1033</v>
      </c>
      <c r="C270" s="1686" t="s">
        <v>2842</v>
      </c>
      <c r="D270" s="1686" t="s">
        <v>130</v>
      </c>
      <c r="E270" s="1686" t="s">
        <v>815</v>
      </c>
      <c r="F270" s="1687" t="s">
        <v>5027</v>
      </c>
      <c r="G270" s="1685">
        <v>105</v>
      </c>
      <c r="H270" s="1686" t="s">
        <v>1741</v>
      </c>
      <c r="I270" s="1685" t="s">
        <v>991</v>
      </c>
      <c r="J270" s="1688">
        <v>3.0555555555555553E-3</v>
      </c>
      <c r="K270" s="1688">
        <v>1.6666666666666668E-3</v>
      </c>
      <c r="L270" s="1696" t="s">
        <v>4950</v>
      </c>
      <c r="M270" s="1698">
        <v>44358</v>
      </c>
    </row>
    <row r="271" spans="1:13" s="1382" customFormat="1" ht="15">
      <c r="A271" s="1685">
        <v>264</v>
      </c>
      <c r="B271" s="1686" t="s">
        <v>971</v>
      </c>
      <c r="C271" s="1686" t="s">
        <v>1958</v>
      </c>
      <c r="D271" s="1686" t="s">
        <v>130</v>
      </c>
      <c r="E271" s="1686" t="s">
        <v>815</v>
      </c>
      <c r="F271" s="1687" t="s">
        <v>5027</v>
      </c>
      <c r="G271" s="1687">
        <v>95</v>
      </c>
      <c r="H271" s="1686" t="s">
        <v>5046</v>
      </c>
      <c r="I271" s="1687" t="s">
        <v>968</v>
      </c>
      <c r="J271" s="1688">
        <v>0</v>
      </c>
      <c r="K271" s="1686"/>
      <c r="L271" s="1686" t="s">
        <v>5045</v>
      </c>
      <c r="M271" s="1690">
        <v>44358</v>
      </c>
    </row>
    <row r="272" spans="1:13" s="1382" customFormat="1" ht="15">
      <c r="A272" s="1685">
        <v>265</v>
      </c>
      <c r="B272" s="1686" t="s">
        <v>971</v>
      </c>
      <c r="C272" s="1686" t="s">
        <v>1958</v>
      </c>
      <c r="D272" s="1686" t="s">
        <v>130</v>
      </c>
      <c r="E272" s="1686" t="s">
        <v>815</v>
      </c>
      <c r="F272" s="1687" t="s">
        <v>5027</v>
      </c>
      <c r="G272" s="1687">
        <v>95</v>
      </c>
      <c r="H272" s="1686" t="s">
        <v>5046</v>
      </c>
      <c r="I272" s="1687" t="s">
        <v>979</v>
      </c>
      <c r="J272" s="1688">
        <v>0</v>
      </c>
      <c r="K272" s="1686"/>
      <c r="L272" s="1686" t="s">
        <v>5045</v>
      </c>
      <c r="M272" s="1690">
        <v>44358</v>
      </c>
    </row>
    <row r="273" spans="1:13" s="1382" customFormat="1" ht="15">
      <c r="A273" s="1685">
        <v>266</v>
      </c>
      <c r="B273" s="1686" t="s">
        <v>971</v>
      </c>
      <c r="C273" s="1686" t="s">
        <v>1958</v>
      </c>
      <c r="D273" s="1686" t="s">
        <v>130</v>
      </c>
      <c r="E273" s="1686" t="s">
        <v>815</v>
      </c>
      <c r="F273" s="1687" t="s">
        <v>5027</v>
      </c>
      <c r="G273" s="1687">
        <v>95</v>
      </c>
      <c r="H273" s="1686" t="s">
        <v>5046</v>
      </c>
      <c r="I273" s="1687" t="s">
        <v>958</v>
      </c>
      <c r="J273" s="1688">
        <v>0</v>
      </c>
      <c r="K273" s="1686"/>
      <c r="L273" s="1686" t="s">
        <v>5045</v>
      </c>
      <c r="M273" s="1690">
        <v>44358</v>
      </c>
    </row>
    <row r="274" spans="1:13" s="1382" customFormat="1" ht="15">
      <c r="A274" s="1685">
        <v>267</v>
      </c>
      <c r="B274" s="1686" t="s">
        <v>971</v>
      </c>
      <c r="C274" s="1686" t="s">
        <v>1958</v>
      </c>
      <c r="D274" s="1686" t="s">
        <v>130</v>
      </c>
      <c r="E274" s="1686" t="s">
        <v>815</v>
      </c>
      <c r="F274" s="1687" t="s">
        <v>5027</v>
      </c>
      <c r="G274" s="1687">
        <v>95</v>
      </c>
      <c r="H274" s="1686" t="s">
        <v>5046</v>
      </c>
      <c r="I274" s="1687" t="s">
        <v>987</v>
      </c>
      <c r="J274" s="1688">
        <v>0</v>
      </c>
      <c r="K274" s="1686"/>
      <c r="L274" s="1686" t="s">
        <v>5045</v>
      </c>
      <c r="M274" s="1690">
        <v>44358</v>
      </c>
    </row>
    <row r="275" spans="1:13" s="1382" customFormat="1" ht="15">
      <c r="A275" s="1685">
        <v>268</v>
      </c>
      <c r="B275" s="1686" t="s">
        <v>971</v>
      </c>
      <c r="C275" s="1686" t="s">
        <v>1958</v>
      </c>
      <c r="D275" s="1686" t="s">
        <v>130</v>
      </c>
      <c r="E275" s="1686" t="s">
        <v>815</v>
      </c>
      <c r="F275" s="1687" t="s">
        <v>5027</v>
      </c>
      <c r="G275" s="1687">
        <v>95</v>
      </c>
      <c r="H275" s="1686" t="s">
        <v>5046</v>
      </c>
      <c r="I275" s="1687" t="s">
        <v>991</v>
      </c>
      <c r="J275" s="1688">
        <v>0</v>
      </c>
      <c r="K275" s="1686"/>
      <c r="L275" s="1686" t="s">
        <v>5045</v>
      </c>
      <c r="M275" s="1690">
        <v>44358</v>
      </c>
    </row>
    <row r="276" spans="1:13" s="1382" customFormat="1" ht="15">
      <c r="A276" s="1685">
        <v>269</v>
      </c>
      <c r="B276" s="1686" t="s">
        <v>971</v>
      </c>
      <c r="C276" s="1686" t="s">
        <v>1958</v>
      </c>
      <c r="D276" s="1686" t="s">
        <v>130</v>
      </c>
      <c r="E276" s="1686" t="s">
        <v>815</v>
      </c>
      <c r="F276" s="1687" t="s">
        <v>5027</v>
      </c>
      <c r="G276" s="1687">
        <v>100</v>
      </c>
      <c r="H276" s="1686" t="s">
        <v>1740</v>
      </c>
      <c r="I276" s="1687" t="s">
        <v>968</v>
      </c>
      <c r="J276" s="1688">
        <v>0</v>
      </c>
      <c r="K276" s="1686"/>
      <c r="L276" s="1686" t="s">
        <v>5045</v>
      </c>
      <c r="M276" s="1690">
        <v>44358</v>
      </c>
    </row>
    <row r="277" spans="1:13" s="1382" customFormat="1" ht="15">
      <c r="A277" s="1685">
        <v>270</v>
      </c>
      <c r="B277" s="1686" t="s">
        <v>971</v>
      </c>
      <c r="C277" s="1686" t="s">
        <v>1958</v>
      </c>
      <c r="D277" s="1686" t="s">
        <v>130</v>
      </c>
      <c r="E277" s="1686" t="s">
        <v>815</v>
      </c>
      <c r="F277" s="1687" t="s">
        <v>5027</v>
      </c>
      <c r="G277" s="1687">
        <v>100</v>
      </c>
      <c r="H277" s="1686" t="s">
        <v>1740</v>
      </c>
      <c r="I277" s="1687" t="s">
        <v>979</v>
      </c>
      <c r="J277" s="1688">
        <v>0</v>
      </c>
      <c r="K277" s="1686"/>
      <c r="L277" s="1686" t="s">
        <v>5045</v>
      </c>
      <c r="M277" s="1690">
        <v>44358</v>
      </c>
    </row>
    <row r="278" spans="1:13" s="1382" customFormat="1" ht="15">
      <c r="A278" s="1685">
        <v>271</v>
      </c>
      <c r="B278" s="1686" t="s">
        <v>971</v>
      </c>
      <c r="C278" s="1686" t="s">
        <v>1958</v>
      </c>
      <c r="D278" s="1686" t="s">
        <v>130</v>
      </c>
      <c r="E278" s="1686" t="s">
        <v>815</v>
      </c>
      <c r="F278" s="1687" t="s">
        <v>5027</v>
      </c>
      <c r="G278" s="1687">
        <v>100</v>
      </c>
      <c r="H278" s="1686" t="s">
        <v>1740</v>
      </c>
      <c r="I278" s="1687" t="s">
        <v>958</v>
      </c>
      <c r="J278" s="1688">
        <v>0</v>
      </c>
      <c r="K278" s="1686"/>
      <c r="L278" s="1686" t="s">
        <v>5045</v>
      </c>
      <c r="M278" s="1690">
        <v>44358</v>
      </c>
    </row>
    <row r="279" spans="1:13" s="1382" customFormat="1" ht="15">
      <c r="A279" s="1685">
        <v>272</v>
      </c>
      <c r="B279" s="1686" t="s">
        <v>971</v>
      </c>
      <c r="C279" s="1686" t="s">
        <v>1958</v>
      </c>
      <c r="D279" s="1686" t="s">
        <v>130</v>
      </c>
      <c r="E279" s="1686" t="s">
        <v>815</v>
      </c>
      <c r="F279" s="1687" t="s">
        <v>5027</v>
      </c>
      <c r="G279" s="1687">
        <v>100</v>
      </c>
      <c r="H279" s="1686" t="s">
        <v>1740</v>
      </c>
      <c r="I279" s="1687" t="s">
        <v>987</v>
      </c>
      <c r="J279" s="1688">
        <v>0</v>
      </c>
      <c r="K279" s="1686"/>
      <c r="L279" s="1686" t="s">
        <v>5045</v>
      </c>
      <c r="M279" s="1690">
        <v>44358</v>
      </c>
    </row>
    <row r="280" spans="1:13" s="1382" customFormat="1" ht="15">
      <c r="A280" s="1685">
        <v>273</v>
      </c>
      <c r="B280" s="1686" t="s">
        <v>971</v>
      </c>
      <c r="C280" s="1686" t="s">
        <v>1958</v>
      </c>
      <c r="D280" s="1686" t="s">
        <v>130</v>
      </c>
      <c r="E280" s="1686" t="s">
        <v>815</v>
      </c>
      <c r="F280" s="1687" t="s">
        <v>5027</v>
      </c>
      <c r="G280" s="1687">
        <v>100</v>
      </c>
      <c r="H280" s="1686" t="s">
        <v>1740</v>
      </c>
      <c r="I280" s="1687" t="s">
        <v>991</v>
      </c>
      <c r="J280" s="1688">
        <v>0</v>
      </c>
      <c r="K280" s="1686"/>
      <c r="L280" s="1686" t="s">
        <v>5045</v>
      </c>
      <c r="M280" s="1690">
        <v>44358</v>
      </c>
    </row>
    <row r="281" spans="1:13" s="1382" customFormat="1" ht="15">
      <c r="A281" s="1685">
        <v>274</v>
      </c>
      <c r="B281" s="1686" t="s">
        <v>1022</v>
      </c>
      <c r="C281" s="1686" t="s">
        <v>2114</v>
      </c>
      <c r="D281" s="1686" t="s">
        <v>130</v>
      </c>
      <c r="E281" s="1686" t="s">
        <v>815</v>
      </c>
      <c r="F281" s="1687" t="s">
        <v>5027</v>
      </c>
      <c r="G281" s="1687">
        <v>95</v>
      </c>
      <c r="H281" s="1686" t="s">
        <v>5046</v>
      </c>
      <c r="I281" s="1687" t="s">
        <v>968</v>
      </c>
      <c r="J281" s="1688">
        <v>0</v>
      </c>
      <c r="K281" s="1686"/>
      <c r="L281" s="1686" t="s">
        <v>5045</v>
      </c>
      <c r="M281" s="1690">
        <v>44358</v>
      </c>
    </row>
    <row r="282" spans="1:13" s="1382" customFormat="1" ht="15">
      <c r="A282" s="1685">
        <v>275</v>
      </c>
      <c r="B282" s="1686" t="s">
        <v>1022</v>
      </c>
      <c r="C282" s="1686" t="s">
        <v>2114</v>
      </c>
      <c r="D282" s="1686" t="s">
        <v>130</v>
      </c>
      <c r="E282" s="1686" t="s">
        <v>815</v>
      </c>
      <c r="F282" s="1687" t="s">
        <v>5027</v>
      </c>
      <c r="G282" s="1687">
        <v>95</v>
      </c>
      <c r="H282" s="1686" t="s">
        <v>5046</v>
      </c>
      <c r="I282" s="1687" t="s">
        <v>979</v>
      </c>
      <c r="J282" s="1688">
        <v>0</v>
      </c>
      <c r="K282" s="1686"/>
      <c r="L282" s="1686" t="s">
        <v>5045</v>
      </c>
      <c r="M282" s="1690">
        <v>44358</v>
      </c>
    </row>
    <row r="283" spans="1:13" s="1382" customFormat="1" ht="15">
      <c r="A283" s="1685">
        <v>276</v>
      </c>
      <c r="B283" s="1686" t="s">
        <v>1022</v>
      </c>
      <c r="C283" s="1686" t="s">
        <v>2114</v>
      </c>
      <c r="D283" s="1686" t="s">
        <v>130</v>
      </c>
      <c r="E283" s="1686" t="s">
        <v>815</v>
      </c>
      <c r="F283" s="1687" t="s">
        <v>5027</v>
      </c>
      <c r="G283" s="1687">
        <v>95</v>
      </c>
      <c r="H283" s="1686" t="s">
        <v>5046</v>
      </c>
      <c r="I283" s="1687" t="s">
        <v>958</v>
      </c>
      <c r="J283" s="1688">
        <v>0</v>
      </c>
      <c r="K283" s="1686"/>
      <c r="L283" s="1686" t="s">
        <v>5045</v>
      </c>
      <c r="M283" s="1690">
        <v>44358</v>
      </c>
    </row>
    <row r="284" spans="1:13" s="1382" customFormat="1" ht="15">
      <c r="A284" s="1685">
        <v>277</v>
      </c>
      <c r="B284" s="1686" t="s">
        <v>1022</v>
      </c>
      <c r="C284" s="1686" t="s">
        <v>2114</v>
      </c>
      <c r="D284" s="1686" t="s">
        <v>130</v>
      </c>
      <c r="E284" s="1686" t="s">
        <v>815</v>
      </c>
      <c r="F284" s="1687" t="s">
        <v>5027</v>
      </c>
      <c r="G284" s="1687">
        <v>95</v>
      </c>
      <c r="H284" s="1686" t="s">
        <v>5046</v>
      </c>
      <c r="I284" s="1687" t="s">
        <v>987</v>
      </c>
      <c r="J284" s="1688">
        <v>0</v>
      </c>
      <c r="K284" s="1686"/>
      <c r="L284" s="1686" t="s">
        <v>5045</v>
      </c>
      <c r="M284" s="1690">
        <v>44358</v>
      </c>
    </row>
    <row r="285" spans="1:13" s="1382" customFormat="1" ht="15">
      <c r="A285" s="1685">
        <v>278</v>
      </c>
      <c r="B285" s="1686" t="s">
        <v>1022</v>
      </c>
      <c r="C285" s="1686" t="s">
        <v>2114</v>
      </c>
      <c r="D285" s="1686" t="s">
        <v>130</v>
      </c>
      <c r="E285" s="1686" t="s">
        <v>815</v>
      </c>
      <c r="F285" s="1687" t="s">
        <v>5027</v>
      </c>
      <c r="G285" s="1687">
        <v>95</v>
      </c>
      <c r="H285" s="1686" t="s">
        <v>5046</v>
      </c>
      <c r="I285" s="1687" t="s">
        <v>991</v>
      </c>
      <c r="J285" s="1688">
        <v>0</v>
      </c>
      <c r="K285" s="1686"/>
      <c r="L285" s="1686" t="s">
        <v>5045</v>
      </c>
      <c r="M285" s="1690">
        <v>44358</v>
      </c>
    </row>
    <row r="286" spans="1:13" s="1382" customFormat="1" ht="15">
      <c r="A286" s="1685">
        <v>279</v>
      </c>
      <c r="B286" s="1686" t="s">
        <v>1022</v>
      </c>
      <c r="C286" s="1686" t="s">
        <v>2114</v>
      </c>
      <c r="D286" s="1686" t="s">
        <v>130</v>
      </c>
      <c r="E286" s="1686" t="s">
        <v>815</v>
      </c>
      <c r="F286" s="1687" t="s">
        <v>5027</v>
      </c>
      <c r="G286" s="1687">
        <v>100</v>
      </c>
      <c r="H286" s="1686" t="s">
        <v>1740</v>
      </c>
      <c r="I286" s="1687" t="s">
        <v>968</v>
      </c>
      <c r="J286" s="1688">
        <v>0</v>
      </c>
      <c r="K286" s="1686"/>
      <c r="L286" s="1686" t="s">
        <v>5045</v>
      </c>
      <c r="M286" s="1690">
        <v>44358</v>
      </c>
    </row>
    <row r="287" spans="1:13" s="1382" customFormat="1" ht="15">
      <c r="A287" s="1685">
        <v>280</v>
      </c>
      <c r="B287" s="1686" t="s">
        <v>1022</v>
      </c>
      <c r="C287" s="1686" t="s">
        <v>2114</v>
      </c>
      <c r="D287" s="1686" t="s">
        <v>130</v>
      </c>
      <c r="E287" s="1686" t="s">
        <v>815</v>
      </c>
      <c r="F287" s="1687" t="s">
        <v>5027</v>
      </c>
      <c r="G287" s="1687">
        <v>100</v>
      </c>
      <c r="H287" s="1686" t="s">
        <v>1740</v>
      </c>
      <c r="I287" s="1687" t="s">
        <v>979</v>
      </c>
      <c r="J287" s="1688">
        <v>0</v>
      </c>
      <c r="K287" s="1686"/>
      <c r="L287" s="1686" t="s">
        <v>5045</v>
      </c>
      <c r="M287" s="1690">
        <v>44358</v>
      </c>
    </row>
    <row r="288" spans="1:13" s="1382" customFormat="1" ht="15">
      <c r="A288" s="1685">
        <v>281</v>
      </c>
      <c r="B288" s="1686" t="s">
        <v>1022</v>
      </c>
      <c r="C288" s="1686" t="s">
        <v>2114</v>
      </c>
      <c r="D288" s="1686" t="s">
        <v>130</v>
      </c>
      <c r="E288" s="1686" t="s">
        <v>815</v>
      </c>
      <c r="F288" s="1687" t="s">
        <v>5027</v>
      </c>
      <c r="G288" s="1687">
        <v>100</v>
      </c>
      <c r="H288" s="1686" t="s">
        <v>1740</v>
      </c>
      <c r="I288" s="1687" t="s">
        <v>958</v>
      </c>
      <c r="J288" s="1688">
        <v>0</v>
      </c>
      <c r="K288" s="1686"/>
      <c r="L288" s="1686" t="s">
        <v>5045</v>
      </c>
      <c r="M288" s="1690">
        <v>44358</v>
      </c>
    </row>
    <row r="289" spans="1:13" s="1382" customFormat="1" ht="15">
      <c r="A289" s="1685">
        <v>282</v>
      </c>
      <c r="B289" s="1686" t="s">
        <v>1022</v>
      </c>
      <c r="C289" s="1686" t="s">
        <v>2114</v>
      </c>
      <c r="D289" s="1686" t="s">
        <v>130</v>
      </c>
      <c r="E289" s="1686" t="s">
        <v>815</v>
      </c>
      <c r="F289" s="1687" t="s">
        <v>5027</v>
      </c>
      <c r="G289" s="1687">
        <v>100</v>
      </c>
      <c r="H289" s="1686" t="s">
        <v>1740</v>
      </c>
      <c r="I289" s="1687" t="s">
        <v>987</v>
      </c>
      <c r="J289" s="1688">
        <v>0</v>
      </c>
      <c r="K289" s="1686"/>
      <c r="L289" s="1686" t="s">
        <v>5045</v>
      </c>
      <c r="M289" s="1690">
        <v>44358</v>
      </c>
    </row>
    <row r="290" spans="1:13" s="1382" customFormat="1" ht="15">
      <c r="A290" s="1685">
        <v>283</v>
      </c>
      <c r="B290" s="1686" t="s">
        <v>1022</v>
      </c>
      <c r="C290" s="1686" t="s">
        <v>2114</v>
      </c>
      <c r="D290" s="1686" t="s">
        <v>130</v>
      </c>
      <c r="E290" s="1686" t="s">
        <v>815</v>
      </c>
      <c r="F290" s="1687" t="s">
        <v>5027</v>
      </c>
      <c r="G290" s="1687">
        <v>100</v>
      </c>
      <c r="H290" s="1686" t="s">
        <v>1740</v>
      </c>
      <c r="I290" s="1687" t="s">
        <v>991</v>
      </c>
      <c r="J290" s="1688">
        <v>0</v>
      </c>
      <c r="K290" s="1686"/>
      <c r="L290" s="1686" t="s">
        <v>5045</v>
      </c>
      <c r="M290" s="1690">
        <v>44358</v>
      </c>
    </row>
    <row r="291" spans="1:13" s="1382" customFormat="1" ht="15">
      <c r="A291" s="1685">
        <v>284</v>
      </c>
      <c r="B291" s="1686" t="s">
        <v>1029</v>
      </c>
      <c r="C291" s="1686" t="s">
        <v>2733</v>
      </c>
      <c r="D291" s="1686" t="s">
        <v>130</v>
      </c>
      <c r="E291" s="1686" t="s">
        <v>815</v>
      </c>
      <c r="F291" s="1687" t="s">
        <v>5027</v>
      </c>
      <c r="G291" s="1687">
        <v>95</v>
      </c>
      <c r="H291" s="1686" t="s">
        <v>5046</v>
      </c>
      <c r="I291" s="1687" t="s">
        <v>968</v>
      </c>
      <c r="J291" s="1688">
        <v>0</v>
      </c>
      <c r="K291" s="1686"/>
      <c r="L291" s="1686" t="s">
        <v>5045</v>
      </c>
      <c r="M291" s="1690">
        <v>44358</v>
      </c>
    </row>
    <row r="292" spans="1:13" s="1382" customFormat="1" ht="15">
      <c r="A292" s="1685">
        <v>285</v>
      </c>
      <c r="B292" s="1686" t="s">
        <v>1029</v>
      </c>
      <c r="C292" s="1686" t="s">
        <v>2733</v>
      </c>
      <c r="D292" s="1686" t="s">
        <v>130</v>
      </c>
      <c r="E292" s="1686" t="s">
        <v>815</v>
      </c>
      <c r="F292" s="1687" t="s">
        <v>5027</v>
      </c>
      <c r="G292" s="1687">
        <v>95</v>
      </c>
      <c r="H292" s="1686" t="s">
        <v>5046</v>
      </c>
      <c r="I292" s="1687" t="s">
        <v>979</v>
      </c>
      <c r="J292" s="1688">
        <v>0</v>
      </c>
      <c r="K292" s="1686"/>
      <c r="L292" s="1686" t="s">
        <v>5045</v>
      </c>
      <c r="M292" s="1690">
        <v>44358</v>
      </c>
    </row>
    <row r="293" spans="1:13" s="1382" customFormat="1" ht="15">
      <c r="A293" s="1685">
        <v>286</v>
      </c>
      <c r="B293" s="1686" t="s">
        <v>1029</v>
      </c>
      <c r="C293" s="1686" t="s">
        <v>2733</v>
      </c>
      <c r="D293" s="1686" t="s">
        <v>130</v>
      </c>
      <c r="E293" s="1686" t="s">
        <v>815</v>
      </c>
      <c r="F293" s="1687" t="s">
        <v>5027</v>
      </c>
      <c r="G293" s="1687">
        <v>95</v>
      </c>
      <c r="H293" s="1686" t="s">
        <v>5046</v>
      </c>
      <c r="I293" s="1687" t="s">
        <v>958</v>
      </c>
      <c r="J293" s="1688">
        <v>0</v>
      </c>
      <c r="K293" s="1686"/>
      <c r="L293" s="1686" t="s">
        <v>5045</v>
      </c>
      <c r="M293" s="1690">
        <v>44358</v>
      </c>
    </row>
    <row r="294" spans="1:13" s="1382" customFormat="1" ht="15">
      <c r="A294" s="1685">
        <v>287</v>
      </c>
      <c r="B294" s="1686" t="s">
        <v>1029</v>
      </c>
      <c r="C294" s="1686" t="s">
        <v>2733</v>
      </c>
      <c r="D294" s="1686" t="s">
        <v>130</v>
      </c>
      <c r="E294" s="1686" t="s">
        <v>815</v>
      </c>
      <c r="F294" s="1687" t="s">
        <v>5027</v>
      </c>
      <c r="G294" s="1687">
        <v>95</v>
      </c>
      <c r="H294" s="1686" t="s">
        <v>5046</v>
      </c>
      <c r="I294" s="1687" t="s">
        <v>987</v>
      </c>
      <c r="J294" s="1688">
        <v>0</v>
      </c>
      <c r="K294" s="1686"/>
      <c r="L294" s="1686" t="s">
        <v>5045</v>
      </c>
      <c r="M294" s="1690">
        <v>44358</v>
      </c>
    </row>
    <row r="295" spans="1:13" s="1382" customFormat="1" ht="15">
      <c r="A295" s="1685">
        <v>288</v>
      </c>
      <c r="B295" s="1686" t="s">
        <v>1029</v>
      </c>
      <c r="C295" s="1686" t="s">
        <v>2733</v>
      </c>
      <c r="D295" s="1686" t="s">
        <v>130</v>
      </c>
      <c r="E295" s="1686" t="s">
        <v>815</v>
      </c>
      <c r="F295" s="1687" t="s">
        <v>5027</v>
      </c>
      <c r="G295" s="1687">
        <v>95</v>
      </c>
      <c r="H295" s="1686" t="s">
        <v>5046</v>
      </c>
      <c r="I295" s="1687" t="s">
        <v>991</v>
      </c>
      <c r="J295" s="1688">
        <v>0</v>
      </c>
      <c r="K295" s="1686"/>
      <c r="L295" s="1686" t="s">
        <v>5045</v>
      </c>
      <c r="M295" s="1690">
        <v>44358</v>
      </c>
    </row>
    <row r="296" spans="1:13" s="1382" customFormat="1" ht="15">
      <c r="A296" s="1685">
        <v>289</v>
      </c>
      <c r="B296" s="1686" t="s">
        <v>1029</v>
      </c>
      <c r="C296" s="1686" t="s">
        <v>2733</v>
      </c>
      <c r="D296" s="1686" t="s">
        <v>130</v>
      </c>
      <c r="E296" s="1686" t="s">
        <v>815</v>
      </c>
      <c r="F296" s="1687" t="s">
        <v>5027</v>
      </c>
      <c r="G296" s="1687">
        <v>100</v>
      </c>
      <c r="H296" s="1686" t="s">
        <v>1740</v>
      </c>
      <c r="I296" s="1687" t="s">
        <v>968</v>
      </c>
      <c r="J296" s="1688">
        <v>0</v>
      </c>
      <c r="K296" s="1686"/>
      <c r="L296" s="1686" t="s">
        <v>5045</v>
      </c>
      <c r="M296" s="1690">
        <v>44358</v>
      </c>
    </row>
    <row r="297" spans="1:13" s="1382" customFormat="1" ht="15">
      <c r="A297" s="1685">
        <v>290</v>
      </c>
      <c r="B297" s="1686" t="s">
        <v>1029</v>
      </c>
      <c r="C297" s="1686" t="s">
        <v>2733</v>
      </c>
      <c r="D297" s="1686" t="s">
        <v>130</v>
      </c>
      <c r="E297" s="1686" t="s">
        <v>815</v>
      </c>
      <c r="F297" s="1687" t="s">
        <v>5027</v>
      </c>
      <c r="G297" s="1687">
        <v>100</v>
      </c>
      <c r="H297" s="1686" t="s">
        <v>1740</v>
      </c>
      <c r="I297" s="1687" t="s">
        <v>979</v>
      </c>
      <c r="J297" s="1688">
        <v>0</v>
      </c>
      <c r="K297" s="1686"/>
      <c r="L297" s="1686" t="s">
        <v>5045</v>
      </c>
      <c r="M297" s="1690">
        <v>44358</v>
      </c>
    </row>
    <row r="298" spans="1:13" s="1382" customFormat="1" ht="15">
      <c r="A298" s="1685">
        <v>291</v>
      </c>
      <c r="B298" s="1686" t="s">
        <v>1029</v>
      </c>
      <c r="C298" s="1686" t="s">
        <v>2733</v>
      </c>
      <c r="D298" s="1686" t="s">
        <v>130</v>
      </c>
      <c r="E298" s="1686" t="s">
        <v>815</v>
      </c>
      <c r="F298" s="1687" t="s">
        <v>5027</v>
      </c>
      <c r="G298" s="1687">
        <v>100</v>
      </c>
      <c r="H298" s="1686" t="s">
        <v>1740</v>
      </c>
      <c r="I298" s="1687" t="s">
        <v>958</v>
      </c>
      <c r="J298" s="1688">
        <v>0</v>
      </c>
      <c r="K298" s="1686"/>
      <c r="L298" s="1686" t="s">
        <v>5045</v>
      </c>
      <c r="M298" s="1690">
        <v>44358</v>
      </c>
    </row>
    <row r="299" spans="1:13" s="1382" customFormat="1" ht="15">
      <c r="A299" s="1685">
        <v>292</v>
      </c>
      <c r="B299" s="1686" t="s">
        <v>1029</v>
      </c>
      <c r="C299" s="1686" t="s">
        <v>2733</v>
      </c>
      <c r="D299" s="1686" t="s">
        <v>130</v>
      </c>
      <c r="E299" s="1686" t="s">
        <v>815</v>
      </c>
      <c r="F299" s="1687" t="s">
        <v>5027</v>
      </c>
      <c r="G299" s="1687">
        <v>100</v>
      </c>
      <c r="H299" s="1686" t="s">
        <v>1740</v>
      </c>
      <c r="I299" s="1687" t="s">
        <v>987</v>
      </c>
      <c r="J299" s="1688">
        <v>0</v>
      </c>
      <c r="K299" s="1686"/>
      <c r="L299" s="1686" t="s">
        <v>5045</v>
      </c>
      <c r="M299" s="1690">
        <v>44358</v>
      </c>
    </row>
    <row r="300" spans="1:13" s="1382" customFormat="1" ht="15">
      <c r="A300" s="1685">
        <v>293</v>
      </c>
      <c r="B300" s="1686" t="s">
        <v>1029</v>
      </c>
      <c r="C300" s="1686" t="s">
        <v>2733</v>
      </c>
      <c r="D300" s="1686" t="s">
        <v>130</v>
      </c>
      <c r="E300" s="1686" t="s">
        <v>815</v>
      </c>
      <c r="F300" s="1687" t="s">
        <v>5027</v>
      </c>
      <c r="G300" s="1687">
        <v>100</v>
      </c>
      <c r="H300" s="1686" t="s">
        <v>1740</v>
      </c>
      <c r="I300" s="1687" t="s">
        <v>991</v>
      </c>
      <c r="J300" s="1688">
        <v>0</v>
      </c>
      <c r="K300" s="1686"/>
      <c r="L300" s="1686" t="s">
        <v>5045</v>
      </c>
      <c r="M300" s="1690">
        <v>44358</v>
      </c>
    </row>
    <row r="301" spans="1:13" s="1382" customFormat="1" ht="15">
      <c r="A301" s="1685">
        <v>294</v>
      </c>
      <c r="B301" s="1691" t="s">
        <v>971</v>
      </c>
      <c r="C301" s="1686" t="s">
        <v>2016</v>
      </c>
      <c r="D301" s="1692" t="s">
        <v>2017</v>
      </c>
      <c r="E301" s="1692" t="s">
        <v>815</v>
      </c>
      <c r="F301" s="1687" t="s">
        <v>5027</v>
      </c>
      <c r="G301" s="1685">
        <v>80</v>
      </c>
      <c r="H301" s="1685" t="s">
        <v>956</v>
      </c>
      <c r="I301" s="1685" t="s">
        <v>968</v>
      </c>
      <c r="J301" s="1685" t="s">
        <v>4955</v>
      </c>
      <c r="K301" s="1685"/>
      <c r="L301" s="1692" t="s">
        <v>4956</v>
      </c>
      <c r="M301" s="1690">
        <v>44372</v>
      </c>
    </row>
    <row r="302" spans="1:13" s="1382" customFormat="1" ht="15">
      <c r="A302" s="1685">
        <v>295</v>
      </c>
      <c r="B302" s="1691" t="s">
        <v>971</v>
      </c>
      <c r="C302" s="1686" t="s">
        <v>2016</v>
      </c>
      <c r="D302" s="1692" t="s">
        <v>2017</v>
      </c>
      <c r="E302" s="1692" t="s">
        <v>815</v>
      </c>
      <c r="F302" s="1687" t="s">
        <v>5027</v>
      </c>
      <c r="G302" s="1685">
        <v>80</v>
      </c>
      <c r="H302" s="1685" t="s">
        <v>956</v>
      </c>
      <c r="I302" s="1685" t="s">
        <v>979</v>
      </c>
      <c r="J302" s="1685" t="s">
        <v>4955</v>
      </c>
      <c r="K302" s="1685"/>
      <c r="L302" s="1692" t="s">
        <v>4956</v>
      </c>
      <c r="M302" s="1690">
        <v>44372</v>
      </c>
    </row>
    <row r="303" spans="1:13" s="1382" customFormat="1" ht="15">
      <c r="A303" s="1685">
        <v>296</v>
      </c>
      <c r="B303" s="1691" t="s">
        <v>971</v>
      </c>
      <c r="C303" s="1686" t="s">
        <v>2016</v>
      </c>
      <c r="D303" s="1692" t="s">
        <v>2017</v>
      </c>
      <c r="E303" s="1692" t="s">
        <v>815</v>
      </c>
      <c r="F303" s="1687" t="s">
        <v>5027</v>
      </c>
      <c r="G303" s="1685">
        <v>80</v>
      </c>
      <c r="H303" s="1685" t="s">
        <v>956</v>
      </c>
      <c r="I303" s="1685" t="s">
        <v>958</v>
      </c>
      <c r="J303" s="1685" t="s">
        <v>4955</v>
      </c>
      <c r="K303" s="1685"/>
      <c r="L303" s="1692" t="s">
        <v>4956</v>
      </c>
      <c r="M303" s="1690">
        <v>44372</v>
      </c>
    </row>
    <row r="304" spans="1:13" s="1382" customFormat="1" ht="15">
      <c r="A304" s="1685">
        <v>297</v>
      </c>
      <c r="B304" s="1691" t="s">
        <v>971</v>
      </c>
      <c r="C304" s="1686" t="s">
        <v>2016</v>
      </c>
      <c r="D304" s="1692" t="s">
        <v>2017</v>
      </c>
      <c r="E304" s="1692" t="s">
        <v>815</v>
      </c>
      <c r="F304" s="1687" t="s">
        <v>5027</v>
      </c>
      <c r="G304" s="1685">
        <v>80</v>
      </c>
      <c r="H304" s="1685" t="s">
        <v>956</v>
      </c>
      <c r="I304" s="1685" t="s">
        <v>987</v>
      </c>
      <c r="J304" s="1685" t="s">
        <v>4955</v>
      </c>
      <c r="K304" s="1685"/>
      <c r="L304" s="1692" t="s">
        <v>4956</v>
      </c>
      <c r="M304" s="1690">
        <v>44372</v>
      </c>
    </row>
    <row r="305" spans="1:13" s="1382" customFormat="1" ht="30">
      <c r="A305" s="1685">
        <v>298</v>
      </c>
      <c r="B305" s="1691" t="s">
        <v>993</v>
      </c>
      <c r="C305" s="1686" t="s">
        <v>5047</v>
      </c>
      <c r="D305" s="1692" t="s">
        <v>687</v>
      </c>
      <c r="E305" s="1692" t="s">
        <v>815</v>
      </c>
      <c r="F305" s="1687" t="s">
        <v>5027</v>
      </c>
      <c r="G305" s="1685">
        <v>85</v>
      </c>
      <c r="H305" s="1686" t="s">
        <v>1737</v>
      </c>
      <c r="I305" s="1687" t="s">
        <v>968</v>
      </c>
      <c r="J305" s="1685">
        <v>2.35</v>
      </c>
      <c r="K305" s="1685">
        <v>2.56</v>
      </c>
      <c r="L305" s="1692" t="s">
        <v>5048</v>
      </c>
      <c r="M305" s="1690">
        <v>44533</v>
      </c>
    </row>
    <row r="306" spans="1:13" s="1382" customFormat="1" ht="30">
      <c r="A306" s="1685">
        <v>299</v>
      </c>
      <c r="B306" s="1691" t="s">
        <v>993</v>
      </c>
      <c r="C306" s="1686" t="s">
        <v>5047</v>
      </c>
      <c r="D306" s="1692" t="s">
        <v>687</v>
      </c>
      <c r="E306" s="1692" t="s">
        <v>815</v>
      </c>
      <c r="F306" s="1687" t="s">
        <v>5027</v>
      </c>
      <c r="G306" s="1685">
        <v>85</v>
      </c>
      <c r="H306" s="1686" t="s">
        <v>1737</v>
      </c>
      <c r="I306" s="1687" t="s">
        <v>979</v>
      </c>
      <c r="J306" s="1685">
        <v>2.35</v>
      </c>
      <c r="K306" s="1685">
        <v>2.56</v>
      </c>
      <c r="L306" s="1692" t="s">
        <v>5048</v>
      </c>
      <c r="M306" s="1690">
        <v>44533</v>
      </c>
    </row>
    <row r="307" spans="1:13" s="1382" customFormat="1" ht="30">
      <c r="A307" s="1685">
        <v>300</v>
      </c>
      <c r="B307" s="1691" t="s">
        <v>993</v>
      </c>
      <c r="C307" s="1686" t="s">
        <v>5047</v>
      </c>
      <c r="D307" s="1692" t="s">
        <v>687</v>
      </c>
      <c r="E307" s="1692" t="s">
        <v>815</v>
      </c>
      <c r="F307" s="1687" t="s">
        <v>5027</v>
      </c>
      <c r="G307" s="1685">
        <v>85</v>
      </c>
      <c r="H307" s="1686" t="s">
        <v>1737</v>
      </c>
      <c r="I307" s="1687" t="s">
        <v>958</v>
      </c>
      <c r="J307" s="1685">
        <v>2.35</v>
      </c>
      <c r="K307" s="1685">
        <v>2.56</v>
      </c>
      <c r="L307" s="1692" t="s">
        <v>5048</v>
      </c>
      <c r="M307" s="1690">
        <v>44533</v>
      </c>
    </row>
    <row r="308" spans="1:13" s="1382" customFormat="1" ht="30">
      <c r="A308" s="1685">
        <v>301</v>
      </c>
      <c r="B308" s="1691" t="s">
        <v>993</v>
      </c>
      <c r="C308" s="1686" t="s">
        <v>5047</v>
      </c>
      <c r="D308" s="1692" t="s">
        <v>687</v>
      </c>
      <c r="E308" s="1692" t="s">
        <v>815</v>
      </c>
      <c r="F308" s="1687" t="s">
        <v>5027</v>
      </c>
      <c r="G308" s="1685">
        <v>85</v>
      </c>
      <c r="H308" s="1686" t="s">
        <v>1737</v>
      </c>
      <c r="I308" s="1687" t="s">
        <v>987</v>
      </c>
      <c r="J308" s="1685">
        <v>2.35</v>
      </c>
      <c r="K308" s="1685">
        <v>2.56</v>
      </c>
      <c r="L308" s="1692" t="s">
        <v>5048</v>
      </c>
      <c r="M308" s="1690">
        <v>44533</v>
      </c>
    </row>
    <row r="309" spans="1:13" s="1382" customFormat="1" ht="30">
      <c r="A309" s="1685">
        <v>302</v>
      </c>
      <c r="B309" s="1691" t="s">
        <v>993</v>
      </c>
      <c r="C309" s="1686" t="s">
        <v>5047</v>
      </c>
      <c r="D309" s="1692" t="s">
        <v>687</v>
      </c>
      <c r="E309" s="1692" t="s">
        <v>815</v>
      </c>
      <c r="F309" s="1687" t="s">
        <v>5027</v>
      </c>
      <c r="G309" s="1685">
        <v>85</v>
      </c>
      <c r="H309" s="1686" t="s">
        <v>1737</v>
      </c>
      <c r="I309" s="1687" t="s">
        <v>991</v>
      </c>
      <c r="J309" s="1685">
        <v>2.35</v>
      </c>
      <c r="K309" s="1685">
        <v>2.56</v>
      </c>
      <c r="L309" s="1692" t="s">
        <v>5048</v>
      </c>
      <c r="M309" s="1690">
        <v>44533</v>
      </c>
    </row>
    <row r="310" spans="1:13" s="1382" customFormat="1" ht="30">
      <c r="A310" s="1685">
        <v>303</v>
      </c>
      <c r="B310" s="1691" t="s">
        <v>993</v>
      </c>
      <c r="C310" s="1686" t="s">
        <v>5047</v>
      </c>
      <c r="D310" s="1692" t="s">
        <v>687</v>
      </c>
      <c r="E310" s="1692" t="s">
        <v>815</v>
      </c>
      <c r="F310" s="1687" t="s">
        <v>5027</v>
      </c>
      <c r="G310" s="1685">
        <v>90</v>
      </c>
      <c r="H310" s="1686" t="s">
        <v>1738</v>
      </c>
      <c r="I310" s="1687" t="s">
        <v>968</v>
      </c>
      <c r="J310" s="1685">
        <v>2.56</v>
      </c>
      <c r="K310" s="1685">
        <v>2.35</v>
      </c>
      <c r="L310" s="1692" t="s">
        <v>5048</v>
      </c>
      <c r="M310" s="1690">
        <v>44533</v>
      </c>
    </row>
    <row r="311" spans="1:13" s="1382" customFormat="1" ht="30">
      <c r="A311" s="1685">
        <v>304</v>
      </c>
      <c r="B311" s="1691" t="s">
        <v>993</v>
      </c>
      <c r="C311" s="1686" t="s">
        <v>5047</v>
      </c>
      <c r="D311" s="1692" t="s">
        <v>687</v>
      </c>
      <c r="E311" s="1692" t="s">
        <v>815</v>
      </c>
      <c r="F311" s="1687" t="s">
        <v>5027</v>
      </c>
      <c r="G311" s="1685">
        <v>90</v>
      </c>
      <c r="H311" s="1686" t="s">
        <v>1738</v>
      </c>
      <c r="I311" s="1687" t="s">
        <v>979</v>
      </c>
      <c r="J311" s="1685">
        <v>2.56</v>
      </c>
      <c r="K311" s="1685">
        <v>2.35</v>
      </c>
      <c r="L311" s="1692" t="s">
        <v>5048</v>
      </c>
      <c r="M311" s="1690">
        <v>44533</v>
      </c>
    </row>
    <row r="312" spans="1:13" s="1382" customFormat="1" ht="30">
      <c r="A312" s="1685">
        <v>305</v>
      </c>
      <c r="B312" s="1691" t="s">
        <v>993</v>
      </c>
      <c r="C312" s="1686" t="s">
        <v>5047</v>
      </c>
      <c r="D312" s="1692" t="s">
        <v>687</v>
      </c>
      <c r="E312" s="1692" t="s">
        <v>815</v>
      </c>
      <c r="F312" s="1687" t="s">
        <v>5027</v>
      </c>
      <c r="G312" s="1685">
        <v>90</v>
      </c>
      <c r="H312" s="1686" t="s">
        <v>1738</v>
      </c>
      <c r="I312" s="1687" t="s">
        <v>958</v>
      </c>
      <c r="J312" s="1685">
        <v>2.56</v>
      </c>
      <c r="K312" s="1685">
        <v>2.35</v>
      </c>
      <c r="L312" s="1692" t="s">
        <v>5048</v>
      </c>
      <c r="M312" s="1690">
        <v>44533</v>
      </c>
    </row>
    <row r="313" spans="1:13" s="1382" customFormat="1" ht="30">
      <c r="A313" s="1685">
        <v>306</v>
      </c>
      <c r="B313" s="1691" t="s">
        <v>993</v>
      </c>
      <c r="C313" s="1686" t="s">
        <v>5047</v>
      </c>
      <c r="D313" s="1692" t="s">
        <v>687</v>
      </c>
      <c r="E313" s="1692" t="s">
        <v>815</v>
      </c>
      <c r="F313" s="1687" t="s">
        <v>5027</v>
      </c>
      <c r="G313" s="1685">
        <v>90</v>
      </c>
      <c r="H313" s="1686" t="s">
        <v>1738</v>
      </c>
      <c r="I313" s="1687" t="s">
        <v>987</v>
      </c>
      <c r="J313" s="1685">
        <v>2.56</v>
      </c>
      <c r="K313" s="1685">
        <v>2.35</v>
      </c>
      <c r="L313" s="1692" t="s">
        <v>5048</v>
      </c>
      <c r="M313" s="1690">
        <v>44533</v>
      </c>
    </row>
    <row r="314" spans="1:13" s="1382" customFormat="1" ht="30">
      <c r="A314" s="1685">
        <v>307</v>
      </c>
      <c r="B314" s="1691" t="s">
        <v>993</v>
      </c>
      <c r="C314" s="1686" t="s">
        <v>5047</v>
      </c>
      <c r="D314" s="1692" t="s">
        <v>687</v>
      </c>
      <c r="E314" s="1692" t="s">
        <v>815</v>
      </c>
      <c r="F314" s="1687" t="s">
        <v>5027</v>
      </c>
      <c r="G314" s="1685">
        <v>90</v>
      </c>
      <c r="H314" s="1686" t="s">
        <v>1738</v>
      </c>
      <c r="I314" s="1687" t="s">
        <v>991</v>
      </c>
      <c r="J314" s="1685">
        <v>2.56</v>
      </c>
      <c r="K314" s="1685">
        <v>2.35</v>
      </c>
      <c r="L314" s="1692" t="s">
        <v>5048</v>
      </c>
      <c r="M314" s="1690">
        <v>44533</v>
      </c>
    </row>
    <row r="315" spans="1:13" s="1382" customFormat="1" ht="30">
      <c r="A315" s="1685">
        <v>308</v>
      </c>
      <c r="B315" s="1691" t="s">
        <v>1018</v>
      </c>
      <c r="C315" s="1689" t="s">
        <v>1812</v>
      </c>
      <c r="D315" s="1692" t="s">
        <v>602</v>
      </c>
      <c r="E315" s="1692" t="s">
        <v>815</v>
      </c>
      <c r="F315" s="1687" t="s">
        <v>5027</v>
      </c>
      <c r="G315" s="1685">
        <v>36</v>
      </c>
      <c r="H315" s="1685" t="s">
        <v>944</v>
      </c>
      <c r="I315" s="1697"/>
      <c r="J315" s="1697" t="s">
        <v>965</v>
      </c>
      <c r="K315" s="1697" t="s">
        <v>976</v>
      </c>
      <c r="L315" s="1692" t="s">
        <v>4957</v>
      </c>
      <c r="M315" s="1690">
        <v>44539</v>
      </c>
    </row>
    <row r="316" spans="1:13" s="1382" customFormat="1" ht="30">
      <c r="A316" s="1685">
        <v>309</v>
      </c>
      <c r="B316" s="1691" t="s">
        <v>971</v>
      </c>
      <c r="C316" s="1689" t="s">
        <v>1965</v>
      </c>
      <c r="D316" s="1692" t="s">
        <v>602</v>
      </c>
      <c r="E316" s="1692" t="s">
        <v>815</v>
      </c>
      <c r="F316" s="1687" t="s">
        <v>5027</v>
      </c>
      <c r="G316" s="1685">
        <v>36</v>
      </c>
      <c r="H316" s="1685" t="s">
        <v>944</v>
      </c>
      <c r="I316" s="1697"/>
      <c r="J316" s="1697" t="s">
        <v>965</v>
      </c>
      <c r="K316" s="1697" t="s">
        <v>976</v>
      </c>
      <c r="L316" s="1692" t="s">
        <v>4957</v>
      </c>
      <c r="M316" s="1690">
        <v>44539</v>
      </c>
    </row>
    <row r="317" spans="1:13" s="1385" customFormat="1" ht="30">
      <c r="A317" s="1639">
        <v>310</v>
      </c>
      <c r="B317" s="1640" t="s">
        <v>1022</v>
      </c>
      <c r="C317" s="1641" t="s">
        <v>2184</v>
      </c>
      <c r="D317" s="1641" t="s">
        <v>602</v>
      </c>
      <c r="E317" s="1641" t="s">
        <v>815</v>
      </c>
      <c r="F317" s="1639" t="s">
        <v>5027</v>
      </c>
      <c r="G317" s="1639">
        <v>36</v>
      </c>
      <c r="H317" s="1639" t="s">
        <v>944</v>
      </c>
      <c r="I317" s="1634"/>
      <c r="J317" s="1634" t="s">
        <v>965</v>
      </c>
      <c r="K317" s="1634" t="s">
        <v>976</v>
      </c>
      <c r="L317" s="1641" t="s">
        <v>4957</v>
      </c>
      <c r="M317" s="1642">
        <v>44539</v>
      </c>
    </row>
    <row r="318" spans="1:13" s="1382" customFormat="1" ht="30">
      <c r="A318" s="1685">
        <v>311</v>
      </c>
      <c r="B318" s="1691" t="s">
        <v>4958</v>
      </c>
      <c r="C318" s="1689" t="s">
        <v>2268</v>
      </c>
      <c r="D318" s="1692" t="s">
        <v>602</v>
      </c>
      <c r="E318" s="1692" t="s">
        <v>815</v>
      </c>
      <c r="F318" s="1687" t="s">
        <v>5027</v>
      </c>
      <c r="G318" s="1685">
        <v>36</v>
      </c>
      <c r="H318" s="1685" t="s">
        <v>944</v>
      </c>
      <c r="I318" s="1697"/>
      <c r="J318" s="1697" t="s">
        <v>965</v>
      </c>
      <c r="K318" s="1697" t="s">
        <v>976</v>
      </c>
      <c r="L318" s="1692" t="s">
        <v>4957</v>
      </c>
      <c r="M318" s="1690">
        <v>44539</v>
      </c>
    </row>
    <row r="319" spans="1:13" s="1382" customFormat="1" ht="30">
      <c r="A319" s="1685">
        <v>312</v>
      </c>
      <c r="B319" s="1691" t="s">
        <v>989</v>
      </c>
      <c r="C319" s="1689" t="s">
        <v>2410</v>
      </c>
      <c r="D319" s="1692" t="s">
        <v>602</v>
      </c>
      <c r="E319" s="1692" t="s">
        <v>815</v>
      </c>
      <c r="F319" s="1687" t="s">
        <v>5027</v>
      </c>
      <c r="G319" s="1685">
        <v>36</v>
      </c>
      <c r="H319" s="1685" t="s">
        <v>944</v>
      </c>
      <c r="I319" s="1697"/>
      <c r="J319" s="1697" t="s">
        <v>965</v>
      </c>
      <c r="K319" s="1697" t="s">
        <v>976</v>
      </c>
      <c r="L319" s="1692" t="s">
        <v>4957</v>
      </c>
      <c r="M319" s="1690">
        <v>44539</v>
      </c>
    </row>
    <row r="320" spans="1:13" s="1382" customFormat="1" ht="30">
      <c r="A320" s="1685">
        <v>313</v>
      </c>
      <c r="B320" s="1691" t="s">
        <v>1026</v>
      </c>
      <c r="C320" s="1689" t="s">
        <v>2621</v>
      </c>
      <c r="D320" s="1692" t="s">
        <v>602</v>
      </c>
      <c r="E320" s="1692" t="s">
        <v>815</v>
      </c>
      <c r="F320" s="1687" t="s">
        <v>5027</v>
      </c>
      <c r="G320" s="1685">
        <v>36</v>
      </c>
      <c r="H320" s="1685" t="s">
        <v>944</v>
      </c>
      <c r="I320" s="1697"/>
      <c r="J320" s="1697" t="s">
        <v>965</v>
      </c>
      <c r="K320" s="1697" t="s">
        <v>976</v>
      </c>
      <c r="L320" s="1692" t="s">
        <v>4957</v>
      </c>
      <c r="M320" s="1690">
        <v>44539</v>
      </c>
    </row>
    <row r="321" spans="1:13" s="1382" customFormat="1" ht="30">
      <c r="A321" s="1685">
        <v>314</v>
      </c>
      <c r="B321" s="1691" t="s">
        <v>4959</v>
      </c>
      <c r="C321" s="1689" t="s">
        <v>2789</v>
      </c>
      <c r="D321" s="1692" t="s">
        <v>602</v>
      </c>
      <c r="E321" s="1692" t="s">
        <v>815</v>
      </c>
      <c r="F321" s="1687" t="s">
        <v>5027</v>
      </c>
      <c r="G321" s="1685">
        <v>36</v>
      </c>
      <c r="H321" s="1685" t="s">
        <v>944</v>
      </c>
      <c r="I321" s="1697"/>
      <c r="J321" s="1697" t="s">
        <v>965</v>
      </c>
      <c r="K321" s="1697" t="s">
        <v>976</v>
      </c>
      <c r="L321" s="1692" t="s">
        <v>4957</v>
      </c>
      <c r="M321" s="1690">
        <v>44539</v>
      </c>
    </row>
    <row r="322" spans="1:13" s="1382" customFormat="1" ht="30">
      <c r="A322" s="1685">
        <v>315</v>
      </c>
      <c r="B322" s="1691" t="s">
        <v>1033</v>
      </c>
      <c r="C322" s="1689" t="s">
        <v>2850</v>
      </c>
      <c r="D322" s="1692" t="s">
        <v>602</v>
      </c>
      <c r="E322" s="1692" t="s">
        <v>815</v>
      </c>
      <c r="F322" s="1687" t="s">
        <v>5027</v>
      </c>
      <c r="G322" s="1685">
        <v>36</v>
      </c>
      <c r="H322" s="1685" t="s">
        <v>944</v>
      </c>
      <c r="I322" s="1697"/>
      <c r="J322" s="1697" t="s">
        <v>965</v>
      </c>
      <c r="K322" s="1697" t="s">
        <v>976</v>
      </c>
      <c r="L322" s="1692" t="s">
        <v>4957</v>
      </c>
      <c r="M322" s="1690">
        <v>44539</v>
      </c>
    </row>
    <row r="323" spans="1:13" s="1382" customFormat="1" ht="30">
      <c r="A323" s="1685">
        <v>316</v>
      </c>
      <c r="B323" s="1691" t="s">
        <v>996</v>
      </c>
      <c r="C323" s="1689" t="s">
        <v>2995</v>
      </c>
      <c r="D323" s="1692" t="s">
        <v>602</v>
      </c>
      <c r="E323" s="1692" t="s">
        <v>815</v>
      </c>
      <c r="F323" s="1687" t="s">
        <v>5027</v>
      </c>
      <c r="G323" s="1685">
        <v>36</v>
      </c>
      <c r="H323" s="1685" t="s">
        <v>944</v>
      </c>
      <c r="I323" s="1697"/>
      <c r="J323" s="1697" t="s">
        <v>965</v>
      </c>
      <c r="K323" s="1697" t="s">
        <v>976</v>
      </c>
      <c r="L323" s="1692" t="s">
        <v>4957</v>
      </c>
      <c r="M323" s="1690">
        <v>44539</v>
      </c>
    </row>
    <row r="324" spans="1:13" s="1382" customFormat="1" ht="30">
      <c r="A324" s="1685">
        <v>317</v>
      </c>
      <c r="B324" s="1691" t="s">
        <v>1036</v>
      </c>
      <c r="C324" s="1689" t="s">
        <v>3257</v>
      </c>
      <c r="D324" s="1692" t="s">
        <v>602</v>
      </c>
      <c r="E324" s="1692" t="s">
        <v>815</v>
      </c>
      <c r="F324" s="1687" t="s">
        <v>5027</v>
      </c>
      <c r="G324" s="1685">
        <v>36</v>
      </c>
      <c r="H324" s="1685" t="s">
        <v>944</v>
      </c>
      <c r="I324" s="1697"/>
      <c r="J324" s="1697" t="s">
        <v>965</v>
      </c>
      <c r="K324" s="1697" t="s">
        <v>976</v>
      </c>
      <c r="L324" s="1692" t="s">
        <v>4957</v>
      </c>
      <c r="M324" s="1690">
        <v>44539</v>
      </c>
    </row>
    <row r="325" spans="1:13" s="1382" customFormat="1" ht="30">
      <c r="A325" s="1685">
        <v>318</v>
      </c>
      <c r="B325" s="1691" t="s">
        <v>1036</v>
      </c>
      <c r="C325" s="1689" t="s">
        <v>3261</v>
      </c>
      <c r="D325" s="1692" t="s">
        <v>602</v>
      </c>
      <c r="E325" s="1692" t="s">
        <v>815</v>
      </c>
      <c r="F325" s="1687" t="s">
        <v>5027</v>
      </c>
      <c r="G325" s="1685">
        <v>36</v>
      </c>
      <c r="H325" s="1685" t="s">
        <v>944</v>
      </c>
      <c r="I325" s="1697"/>
      <c r="J325" s="1697" t="s">
        <v>965</v>
      </c>
      <c r="K325" s="1697" t="s">
        <v>976</v>
      </c>
      <c r="L325" s="1692" t="s">
        <v>4957</v>
      </c>
      <c r="M325" s="1690">
        <v>44539</v>
      </c>
    </row>
    <row r="326" spans="1:13" s="1382" customFormat="1" ht="30">
      <c r="A326" s="1685">
        <v>319</v>
      </c>
      <c r="B326" s="1691" t="s">
        <v>993</v>
      </c>
      <c r="C326" s="1689" t="s">
        <v>3432</v>
      </c>
      <c r="D326" s="1692" t="s">
        <v>602</v>
      </c>
      <c r="E326" s="1692" t="s">
        <v>815</v>
      </c>
      <c r="F326" s="1687" t="s">
        <v>5027</v>
      </c>
      <c r="G326" s="1685">
        <v>36</v>
      </c>
      <c r="H326" s="1685" t="s">
        <v>944</v>
      </c>
      <c r="I326" s="1697"/>
      <c r="J326" s="1697" t="s">
        <v>965</v>
      </c>
      <c r="K326" s="1697" t="s">
        <v>976</v>
      </c>
      <c r="L326" s="1692" t="s">
        <v>4957</v>
      </c>
      <c r="M326" s="1690">
        <v>44539</v>
      </c>
    </row>
    <row r="327" spans="1:13" s="1382" customFormat="1" ht="30">
      <c r="A327" s="1685">
        <v>320</v>
      </c>
      <c r="B327" s="1691" t="s">
        <v>1003</v>
      </c>
      <c r="C327" s="1689" t="s">
        <v>3709</v>
      </c>
      <c r="D327" s="1692" t="s">
        <v>602</v>
      </c>
      <c r="E327" s="1692" t="s">
        <v>815</v>
      </c>
      <c r="F327" s="1687" t="s">
        <v>5027</v>
      </c>
      <c r="G327" s="1685">
        <v>36</v>
      </c>
      <c r="H327" s="1685" t="s">
        <v>944</v>
      </c>
      <c r="I327" s="1697"/>
      <c r="J327" s="1697" t="s">
        <v>965</v>
      </c>
      <c r="K327" s="1697" t="s">
        <v>976</v>
      </c>
      <c r="L327" s="1692" t="s">
        <v>4957</v>
      </c>
      <c r="M327" s="1690">
        <v>44539</v>
      </c>
    </row>
    <row r="328" spans="1:13" s="1382" customFormat="1" ht="30">
      <c r="A328" s="1685">
        <v>321</v>
      </c>
      <c r="B328" s="1691" t="s">
        <v>1008</v>
      </c>
      <c r="C328" s="1689" t="s">
        <v>3937</v>
      </c>
      <c r="D328" s="1692" t="s">
        <v>602</v>
      </c>
      <c r="E328" s="1692" t="s">
        <v>815</v>
      </c>
      <c r="F328" s="1687" t="s">
        <v>5027</v>
      </c>
      <c r="G328" s="1685">
        <v>36</v>
      </c>
      <c r="H328" s="1685" t="s">
        <v>944</v>
      </c>
      <c r="I328" s="1697"/>
      <c r="J328" s="1697" t="s">
        <v>965</v>
      </c>
      <c r="K328" s="1697" t="s">
        <v>976</v>
      </c>
      <c r="L328" s="1692" t="s">
        <v>4957</v>
      </c>
      <c r="M328" s="1690">
        <v>44539</v>
      </c>
    </row>
    <row r="329" spans="1:13" s="1382" customFormat="1" ht="30">
      <c r="A329" s="1685">
        <v>322</v>
      </c>
      <c r="B329" s="1691" t="s">
        <v>981</v>
      </c>
      <c r="C329" s="1689" t="s">
        <v>4149</v>
      </c>
      <c r="D329" s="1692" t="s">
        <v>602</v>
      </c>
      <c r="E329" s="1692" t="s">
        <v>815</v>
      </c>
      <c r="F329" s="1687" t="s">
        <v>5027</v>
      </c>
      <c r="G329" s="1685">
        <v>36</v>
      </c>
      <c r="H329" s="1685" t="s">
        <v>944</v>
      </c>
      <c r="I329" s="1697"/>
      <c r="J329" s="1697" t="s">
        <v>965</v>
      </c>
      <c r="K329" s="1697" t="s">
        <v>976</v>
      </c>
      <c r="L329" s="1692" t="s">
        <v>4957</v>
      </c>
      <c r="M329" s="1690">
        <v>44539</v>
      </c>
    </row>
    <row r="330" spans="1:13" s="1382" customFormat="1" ht="30">
      <c r="A330" s="1685">
        <v>323</v>
      </c>
      <c r="B330" s="1691" t="s">
        <v>1012</v>
      </c>
      <c r="C330" s="1689" t="s">
        <v>4365</v>
      </c>
      <c r="D330" s="1692" t="s">
        <v>602</v>
      </c>
      <c r="E330" s="1692" t="s">
        <v>815</v>
      </c>
      <c r="F330" s="1687" t="s">
        <v>5027</v>
      </c>
      <c r="G330" s="1685">
        <v>36</v>
      </c>
      <c r="H330" s="1685" t="s">
        <v>944</v>
      </c>
      <c r="I330" s="1697"/>
      <c r="J330" s="1697" t="s">
        <v>965</v>
      </c>
      <c r="K330" s="1697" t="s">
        <v>976</v>
      </c>
      <c r="L330" s="1692" t="s">
        <v>4957</v>
      </c>
      <c r="M330" s="1690">
        <v>44539</v>
      </c>
    </row>
    <row r="331" spans="1:13" s="1385" customFormat="1" ht="30">
      <c r="A331" s="1639">
        <v>324</v>
      </c>
      <c r="B331" s="1640" t="s">
        <v>1015</v>
      </c>
      <c r="C331" s="1641" t="s">
        <v>4596</v>
      </c>
      <c r="D331" s="1641" t="s">
        <v>602</v>
      </c>
      <c r="E331" s="1641" t="s">
        <v>815</v>
      </c>
      <c r="F331" s="1639" t="s">
        <v>5027</v>
      </c>
      <c r="G331" s="1639">
        <v>36</v>
      </c>
      <c r="H331" s="1639" t="s">
        <v>944</v>
      </c>
      <c r="I331" s="1634"/>
      <c r="J331" s="1634" t="s">
        <v>965</v>
      </c>
      <c r="K331" s="1634" t="s">
        <v>976</v>
      </c>
      <c r="L331" s="1641" t="s">
        <v>4957</v>
      </c>
      <c r="M331" s="1642">
        <v>44539</v>
      </c>
    </row>
    <row r="332" spans="1:13" s="1382" customFormat="1" ht="30">
      <c r="A332" s="1685">
        <v>325</v>
      </c>
      <c r="B332" s="1691" t="s">
        <v>1033</v>
      </c>
      <c r="C332" s="1689" t="s">
        <v>2931</v>
      </c>
      <c r="D332" s="1692" t="s">
        <v>2933</v>
      </c>
      <c r="E332" s="1692" t="s">
        <v>815</v>
      </c>
      <c r="F332" s="1687" t="s">
        <v>5027</v>
      </c>
      <c r="G332" s="1685">
        <v>36</v>
      </c>
      <c r="H332" s="1685" t="s">
        <v>944</v>
      </c>
      <c r="I332" s="1697"/>
      <c r="J332" s="1697" t="s">
        <v>965</v>
      </c>
      <c r="K332" s="1697" t="s">
        <v>976</v>
      </c>
      <c r="L332" s="1692" t="s">
        <v>4957</v>
      </c>
      <c r="M332" s="1690">
        <v>44539</v>
      </c>
    </row>
    <row r="333" spans="1:13" s="1385" customFormat="1" ht="51">
      <c r="A333" s="1639">
        <v>326</v>
      </c>
      <c r="B333" s="1640" t="s">
        <v>4882</v>
      </c>
      <c r="C333" s="1640" t="s">
        <v>4882</v>
      </c>
      <c r="D333" s="1640" t="s">
        <v>4882</v>
      </c>
      <c r="E333" s="1641" t="s">
        <v>815</v>
      </c>
      <c r="F333" s="1639" t="s">
        <v>5027</v>
      </c>
      <c r="G333" s="1639">
        <v>115</v>
      </c>
      <c r="H333" s="1699" t="s">
        <v>5049</v>
      </c>
      <c r="I333" s="1634" t="s">
        <v>4916</v>
      </c>
      <c r="J333" s="1530" t="s">
        <v>5050</v>
      </c>
      <c r="K333" s="1530" t="s">
        <v>1788</v>
      </c>
      <c r="L333" s="1641" t="s">
        <v>5051</v>
      </c>
      <c r="M333" s="1642">
        <v>44540</v>
      </c>
    </row>
    <row r="334" spans="1:13" s="1385" customFormat="1" ht="51">
      <c r="A334" s="1639">
        <v>327</v>
      </c>
      <c r="B334" s="1640" t="s">
        <v>4882</v>
      </c>
      <c r="C334" s="1640" t="s">
        <v>4882</v>
      </c>
      <c r="D334" s="1640" t="s">
        <v>4882</v>
      </c>
      <c r="E334" s="1641" t="s">
        <v>815</v>
      </c>
      <c r="F334" s="1639" t="s">
        <v>5027</v>
      </c>
      <c r="G334" s="1639">
        <v>115</v>
      </c>
      <c r="H334" s="1699" t="s">
        <v>5049</v>
      </c>
      <c r="I334" s="1634" t="s">
        <v>4916</v>
      </c>
      <c r="J334" s="1530" t="s">
        <v>5052</v>
      </c>
      <c r="K334" s="1530" t="s">
        <v>1789</v>
      </c>
      <c r="L334" s="1641" t="s">
        <v>5051</v>
      </c>
      <c r="M334" s="1642">
        <v>44540</v>
      </c>
    </row>
    <row r="335" spans="1:13" s="1385" customFormat="1" ht="51">
      <c r="A335" s="1639">
        <v>328</v>
      </c>
      <c r="B335" s="1640" t="s">
        <v>4882</v>
      </c>
      <c r="C335" s="1640" t="s">
        <v>4882</v>
      </c>
      <c r="D335" s="1640" t="s">
        <v>4882</v>
      </c>
      <c r="E335" s="1641" t="s">
        <v>815</v>
      </c>
      <c r="F335" s="1639" t="s">
        <v>5027</v>
      </c>
      <c r="G335" s="1639">
        <v>115</v>
      </c>
      <c r="H335" s="1699" t="s">
        <v>5049</v>
      </c>
      <c r="I335" s="1634" t="s">
        <v>4916</v>
      </c>
      <c r="J335" s="1530" t="s">
        <v>5053</v>
      </c>
      <c r="K335" s="1530" t="s">
        <v>1790</v>
      </c>
      <c r="L335" s="1641" t="s">
        <v>5051</v>
      </c>
      <c r="M335" s="1642">
        <v>44540</v>
      </c>
    </row>
    <row r="336" spans="1:13" s="1385" customFormat="1" ht="51">
      <c r="A336" s="1639">
        <v>329</v>
      </c>
      <c r="B336" s="1640" t="s">
        <v>4882</v>
      </c>
      <c r="C336" s="1640" t="s">
        <v>4882</v>
      </c>
      <c r="D336" s="1640" t="s">
        <v>4882</v>
      </c>
      <c r="E336" s="1641" t="s">
        <v>815</v>
      </c>
      <c r="F336" s="1639" t="s">
        <v>5027</v>
      </c>
      <c r="G336" s="1639">
        <v>119</v>
      </c>
      <c r="H336" s="1699" t="s">
        <v>5054</v>
      </c>
      <c r="I336" s="1634" t="s">
        <v>4916</v>
      </c>
      <c r="J336" s="1530" t="s">
        <v>5055</v>
      </c>
      <c r="K336" s="1530" t="s">
        <v>1792</v>
      </c>
      <c r="L336" s="1641" t="s">
        <v>5051</v>
      </c>
      <c r="M336" s="1642">
        <v>44540</v>
      </c>
    </row>
    <row r="337" spans="1:13" s="1385" customFormat="1" ht="51">
      <c r="A337" s="1639">
        <v>330</v>
      </c>
      <c r="B337" s="1640" t="s">
        <v>4882</v>
      </c>
      <c r="C337" s="1640" t="s">
        <v>4882</v>
      </c>
      <c r="D337" s="1640" t="s">
        <v>4882</v>
      </c>
      <c r="E337" s="1641" t="s">
        <v>815</v>
      </c>
      <c r="F337" s="1639" t="s">
        <v>5027</v>
      </c>
      <c r="G337" s="1639">
        <v>119</v>
      </c>
      <c r="H337" s="1699" t="s">
        <v>5054</v>
      </c>
      <c r="I337" s="1634" t="s">
        <v>4916</v>
      </c>
      <c r="J337" s="1530" t="s">
        <v>5056</v>
      </c>
      <c r="K337" s="1530" t="s">
        <v>1793</v>
      </c>
      <c r="L337" s="1641" t="s">
        <v>5051</v>
      </c>
      <c r="M337" s="1642">
        <v>44540</v>
      </c>
    </row>
    <row r="338" spans="1:13" s="1385" customFormat="1" ht="51">
      <c r="A338" s="1639">
        <v>331</v>
      </c>
      <c r="B338" s="1640" t="s">
        <v>4882</v>
      </c>
      <c r="C338" s="1640" t="s">
        <v>4882</v>
      </c>
      <c r="D338" s="1640" t="s">
        <v>4882</v>
      </c>
      <c r="E338" s="1641" t="s">
        <v>815</v>
      </c>
      <c r="F338" s="1639" t="s">
        <v>5027</v>
      </c>
      <c r="G338" s="1639">
        <v>119</v>
      </c>
      <c r="H338" s="1699" t="s">
        <v>5054</v>
      </c>
      <c r="I338" s="1634" t="s">
        <v>4916</v>
      </c>
      <c r="J338" s="1530" t="s">
        <v>5057</v>
      </c>
      <c r="K338" s="1530" t="s">
        <v>1794</v>
      </c>
      <c r="L338" s="1641" t="s">
        <v>5051</v>
      </c>
      <c r="M338" s="1642">
        <v>44540</v>
      </c>
    </row>
    <row r="339" spans="1:13" s="1382" customFormat="1" ht="15">
      <c r="A339" s="1685">
        <v>332</v>
      </c>
      <c r="B339" s="1691" t="s">
        <v>989</v>
      </c>
      <c r="C339" s="1689" t="s">
        <v>2402</v>
      </c>
      <c r="D339" s="1691" t="s">
        <v>4961</v>
      </c>
      <c r="E339" s="1692" t="s">
        <v>4833</v>
      </c>
      <c r="F339" s="1687" t="s">
        <v>5027</v>
      </c>
      <c r="G339" s="1685">
        <v>105</v>
      </c>
      <c r="H339" s="1686" t="s">
        <v>1741</v>
      </c>
      <c r="I339" s="1687" t="s">
        <v>968</v>
      </c>
      <c r="J339" s="1700">
        <v>37.700000000000003</v>
      </c>
      <c r="K339" s="1700" t="s">
        <v>4713</v>
      </c>
      <c r="L339" s="1692" t="s">
        <v>4954</v>
      </c>
      <c r="M339" s="1690">
        <v>44545</v>
      </c>
    </row>
    <row r="340" spans="1:13" s="1382" customFormat="1" ht="15">
      <c r="A340" s="1685">
        <v>333</v>
      </c>
      <c r="B340" s="1691" t="s">
        <v>989</v>
      </c>
      <c r="C340" s="1689" t="s">
        <v>2402</v>
      </c>
      <c r="D340" s="1691" t="s">
        <v>4961</v>
      </c>
      <c r="E340" s="1692" t="s">
        <v>4833</v>
      </c>
      <c r="F340" s="1687" t="s">
        <v>5027</v>
      </c>
      <c r="G340" s="1685">
        <v>105</v>
      </c>
      <c r="H340" s="1686" t="s">
        <v>1741</v>
      </c>
      <c r="I340" s="1687" t="s">
        <v>979</v>
      </c>
      <c r="J340" s="1700">
        <v>38.299999999999997</v>
      </c>
      <c r="K340" s="1700" t="s">
        <v>4713</v>
      </c>
      <c r="L340" s="1692" t="s">
        <v>4954</v>
      </c>
      <c r="M340" s="1690">
        <v>44545</v>
      </c>
    </row>
    <row r="341" spans="1:13" s="1382" customFormat="1" ht="15">
      <c r="A341" s="1685">
        <v>334</v>
      </c>
      <c r="B341" s="1691" t="s">
        <v>989</v>
      </c>
      <c r="C341" s="1689" t="s">
        <v>2402</v>
      </c>
      <c r="D341" s="1691" t="s">
        <v>4961</v>
      </c>
      <c r="E341" s="1692" t="s">
        <v>4833</v>
      </c>
      <c r="F341" s="1687" t="s">
        <v>5027</v>
      </c>
      <c r="G341" s="1685">
        <v>105</v>
      </c>
      <c r="H341" s="1686" t="s">
        <v>1741</v>
      </c>
      <c r="I341" s="1687" t="s">
        <v>958</v>
      </c>
      <c r="J341" s="1700">
        <v>39.200000000000003</v>
      </c>
      <c r="K341" s="1700" t="s">
        <v>4713</v>
      </c>
      <c r="L341" s="1692" t="s">
        <v>4954</v>
      </c>
      <c r="M341" s="1690">
        <v>44545</v>
      </c>
    </row>
    <row r="342" spans="1:13" s="1382" customFormat="1" ht="15">
      <c r="A342" s="1685">
        <v>335</v>
      </c>
      <c r="B342" s="1691" t="s">
        <v>989</v>
      </c>
      <c r="C342" s="1689" t="s">
        <v>2402</v>
      </c>
      <c r="D342" s="1691" t="s">
        <v>4961</v>
      </c>
      <c r="E342" s="1692" t="s">
        <v>4833</v>
      </c>
      <c r="F342" s="1687" t="s">
        <v>5027</v>
      </c>
      <c r="G342" s="1685">
        <v>105</v>
      </c>
      <c r="H342" s="1686" t="s">
        <v>1741</v>
      </c>
      <c r="I342" s="1687" t="s">
        <v>987</v>
      </c>
      <c r="J342" s="1700">
        <v>40.299999999999997</v>
      </c>
      <c r="K342" s="1700" t="s">
        <v>4713</v>
      </c>
      <c r="L342" s="1692" t="s">
        <v>4954</v>
      </c>
      <c r="M342" s="1690">
        <v>44545</v>
      </c>
    </row>
    <row r="343" spans="1:13" s="1382" customFormat="1" ht="15">
      <c r="A343" s="1685">
        <v>336</v>
      </c>
      <c r="B343" s="1691" t="s">
        <v>989</v>
      </c>
      <c r="C343" s="1689" t="s">
        <v>2402</v>
      </c>
      <c r="D343" s="1691" t="s">
        <v>4961</v>
      </c>
      <c r="E343" s="1692" t="s">
        <v>4833</v>
      </c>
      <c r="F343" s="1687" t="s">
        <v>5027</v>
      </c>
      <c r="G343" s="1685">
        <v>105</v>
      </c>
      <c r="H343" s="1686" t="s">
        <v>1741</v>
      </c>
      <c r="I343" s="1687" t="s">
        <v>991</v>
      </c>
      <c r="J343" s="1700">
        <v>42.2</v>
      </c>
      <c r="K343" s="1700" t="s">
        <v>4713</v>
      </c>
      <c r="L343" s="1692" t="s">
        <v>4954</v>
      </c>
      <c r="M343" s="1690">
        <v>44545</v>
      </c>
    </row>
    <row r="344" spans="1:13" s="1382" customFormat="1" ht="15">
      <c r="A344" s="1685">
        <v>337</v>
      </c>
      <c r="B344" s="1686" t="s">
        <v>971</v>
      </c>
      <c r="C344" s="1686" t="s">
        <v>1958</v>
      </c>
      <c r="D344" s="1692" t="s">
        <v>130</v>
      </c>
      <c r="E344" s="1692" t="s">
        <v>815</v>
      </c>
      <c r="F344" s="1685" t="s">
        <v>5027</v>
      </c>
      <c r="G344" s="1685">
        <v>105</v>
      </c>
      <c r="H344" s="1701" t="s">
        <v>1741</v>
      </c>
      <c r="I344" s="1687" t="s">
        <v>968</v>
      </c>
      <c r="J344" s="1702" t="s">
        <v>5058</v>
      </c>
      <c r="K344" s="1703">
        <v>3.9004629629629632E-3</v>
      </c>
      <c r="L344" s="1692" t="s">
        <v>5059</v>
      </c>
      <c r="M344" s="1690">
        <v>44547</v>
      </c>
    </row>
    <row r="345" spans="1:13" s="1382" customFormat="1" ht="15">
      <c r="A345" s="1685">
        <v>338</v>
      </c>
      <c r="B345" s="1686" t="s">
        <v>971</v>
      </c>
      <c r="C345" s="1686" t="s">
        <v>1958</v>
      </c>
      <c r="D345" s="1692" t="s">
        <v>130</v>
      </c>
      <c r="E345" s="1692" t="s">
        <v>815</v>
      </c>
      <c r="F345" s="1685" t="s">
        <v>5027</v>
      </c>
      <c r="G345" s="1685">
        <v>105</v>
      </c>
      <c r="H345" s="1701" t="s">
        <v>1741</v>
      </c>
      <c r="I345" s="1687" t="s">
        <v>958</v>
      </c>
      <c r="J345" s="1702" t="s">
        <v>5060</v>
      </c>
      <c r="K345" s="1703">
        <v>2.8356481481481479E-3</v>
      </c>
      <c r="L345" s="1692" t="s">
        <v>5059</v>
      </c>
      <c r="M345" s="1690">
        <v>44547</v>
      </c>
    </row>
    <row r="346" spans="1:13" s="1382" customFormat="1" ht="15">
      <c r="A346" s="1685">
        <v>339</v>
      </c>
      <c r="B346" s="1686" t="s">
        <v>971</v>
      </c>
      <c r="C346" s="1686" t="s">
        <v>1958</v>
      </c>
      <c r="D346" s="1692" t="s">
        <v>130</v>
      </c>
      <c r="E346" s="1692" t="s">
        <v>815</v>
      </c>
      <c r="F346" s="1685" t="s">
        <v>5027</v>
      </c>
      <c r="G346" s="1685">
        <v>105</v>
      </c>
      <c r="H346" s="1701" t="s">
        <v>1741</v>
      </c>
      <c r="I346" s="1687" t="s">
        <v>987</v>
      </c>
      <c r="J346" s="1702" t="s">
        <v>5061</v>
      </c>
      <c r="K346" s="1703">
        <v>2.2800925925925927E-3</v>
      </c>
      <c r="L346" s="1692" t="s">
        <v>5059</v>
      </c>
      <c r="M346" s="1690">
        <v>44547</v>
      </c>
    </row>
    <row r="347" spans="1:13" s="1382" customFormat="1" ht="15">
      <c r="A347" s="1685">
        <v>340</v>
      </c>
      <c r="B347" s="1686" t="s">
        <v>971</v>
      </c>
      <c r="C347" s="1686" t="s">
        <v>1958</v>
      </c>
      <c r="D347" s="1692" t="s">
        <v>130</v>
      </c>
      <c r="E347" s="1692" t="s">
        <v>815</v>
      </c>
      <c r="F347" s="1685" t="s">
        <v>5027</v>
      </c>
      <c r="G347" s="1685">
        <v>105</v>
      </c>
      <c r="H347" s="1701" t="s">
        <v>1741</v>
      </c>
      <c r="I347" s="1687" t="s">
        <v>991</v>
      </c>
      <c r="J347" s="1702" t="s">
        <v>5062</v>
      </c>
      <c r="K347" s="1703">
        <v>1.689814814814815E-3</v>
      </c>
      <c r="L347" s="1692" t="s">
        <v>5059</v>
      </c>
      <c r="M347" s="1690">
        <v>44547</v>
      </c>
    </row>
    <row r="348" spans="1:13" s="1382" customFormat="1" ht="15">
      <c r="A348" s="1685">
        <v>341</v>
      </c>
      <c r="B348" s="1686" t="s">
        <v>989</v>
      </c>
      <c r="C348" s="1686" t="s">
        <v>2398</v>
      </c>
      <c r="D348" s="1692" t="s">
        <v>130</v>
      </c>
      <c r="E348" s="1692" t="s">
        <v>815</v>
      </c>
      <c r="F348" s="1685" t="s">
        <v>5027</v>
      </c>
      <c r="G348" s="1685">
        <v>85</v>
      </c>
      <c r="H348" s="1701" t="s">
        <v>1737</v>
      </c>
      <c r="I348" s="1685" t="s">
        <v>968</v>
      </c>
      <c r="J348" s="1704" t="s">
        <v>5063</v>
      </c>
      <c r="K348" s="1703">
        <v>1.3391203703703704E-2</v>
      </c>
      <c r="L348" s="1692" t="s">
        <v>5059</v>
      </c>
      <c r="M348" s="1690">
        <v>44547</v>
      </c>
    </row>
    <row r="349" spans="1:13" s="1382" customFormat="1" ht="15">
      <c r="A349" s="1685">
        <v>342</v>
      </c>
      <c r="B349" s="1686" t="s">
        <v>989</v>
      </c>
      <c r="C349" s="1686" t="s">
        <v>2398</v>
      </c>
      <c r="D349" s="1692" t="s">
        <v>130</v>
      </c>
      <c r="E349" s="1692" t="s">
        <v>815</v>
      </c>
      <c r="F349" s="1685" t="s">
        <v>5027</v>
      </c>
      <c r="G349" s="1685">
        <v>85</v>
      </c>
      <c r="H349" s="1685" t="s">
        <v>1737</v>
      </c>
      <c r="I349" s="1685" t="s">
        <v>979</v>
      </c>
      <c r="J349" s="1705" t="s">
        <v>5063</v>
      </c>
      <c r="K349" s="1703">
        <v>1.3391203703703704E-2</v>
      </c>
      <c r="L349" s="1692" t="s">
        <v>5059</v>
      </c>
      <c r="M349" s="1690">
        <v>44547</v>
      </c>
    </row>
    <row r="350" spans="1:13" s="1382" customFormat="1" ht="15">
      <c r="A350" s="1685">
        <v>343</v>
      </c>
      <c r="B350" s="1686" t="s">
        <v>989</v>
      </c>
      <c r="C350" s="1686" t="s">
        <v>2398</v>
      </c>
      <c r="D350" s="1692" t="s">
        <v>130</v>
      </c>
      <c r="E350" s="1692" t="s">
        <v>815</v>
      </c>
      <c r="F350" s="1685" t="s">
        <v>5027</v>
      </c>
      <c r="G350" s="1685">
        <v>85</v>
      </c>
      <c r="H350" s="1685" t="s">
        <v>1737</v>
      </c>
      <c r="I350" s="1685" t="s">
        <v>958</v>
      </c>
      <c r="J350" s="1705" t="s">
        <v>5063</v>
      </c>
      <c r="K350" s="1703">
        <v>1.3391203703703704E-2</v>
      </c>
      <c r="L350" s="1692" t="s">
        <v>5059</v>
      </c>
      <c r="M350" s="1690">
        <v>44547</v>
      </c>
    </row>
    <row r="351" spans="1:13" s="1382" customFormat="1" ht="15">
      <c r="A351" s="1685">
        <v>344</v>
      </c>
      <c r="B351" s="1686" t="s">
        <v>989</v>
      </c>
      <c r="C351" s="1686" t="s">
        <v>2398</v>
      </c>
      <c r="D351" s="1692" t="s">
        <v>130</v>
      </c>
      <c r="E351" s="1692" t="s">
        <v>815</v>
      </c>
      <c r="F351" s="1685" t="s">
        <v>5027</v>
      </c>
      <c r="G351" s="1685">
        <v>85</v>
      </c>
      <c r="H351" s="1685" t="s">
        <v>1737</v>
      </c>
      <c r="I351" s="1685" t="s">
        <v>987</v>
      </c>
      <c r="J351" s="1705" t="s">
        <v>5063</v>
      </c>
      <c r="K351" s="1703">
        <v>1.3391203703703704E-2</v>
      </c>
      <c r="L351" s="1692" t="s">
        <v>5059</v>
      </c>
      <c r="M351" s="1690">
        <v>44547</v>
      </c>
    </row>
    <row r="352" spans="1:13" s="1382" customFormat="1" ht="15">
      <c r="A352" s="1685">
        <v>345</v>
      </c>
      <c r="B352" s="1686" t="s">
        <v>989</v>
      </c>
      <c r="C352" s="1686" t="s">
        <v>2398</v>
      </c>
      <c r="D352" s="1692" t="s">
        <v>130</v>
      </c>
      <c r="E352" s="1692" t="s">
        <v>815</v>
      </c>
      <c r="F352" s="1685" t="s">
        <v>5027</v>
      </c>
      <c r="G352" s="1685">
        <v>85</v>
      </c>
      <c r="H352" s="1685" t="s">
        <v>1737</v>
      </c>
      <c r="I352" s="1685" t="s">
        <v>991</v>
      </c>
      <c r="J352" s="1705" t="s">
        <v>5063</v>
      </c>
      <c r="K352" s="1703">
        <v>1.3391203703703704E-2</v>
      </c>
      <c r="L352" s="1692" t="s">
        <v>5059</v>
      </c>
      <c r="M352" s="1690">
        <v>44547</v>
      </c>
    </row>
    <row r="353" spans="1:13" s="1382" customFormat="1" ht="15">
      <c r="A353" s="1685">
        <v>346</v>
      </c>
      <c r="B353" s="1686" t="s">
        <v>989</v>
      </c>
      <c r="C353" s="1686" t="s">
        <v>2398</v>
      </c>
      <c r="D353" s="1692" t="s">
        <v>130</v>
      </c>
      <c r="E353" s="1692" t="s">
        <v>815</v>
      </c>
      <c r="F353" s="1685" t="s">
        <v>5027</v>
      </c>
      <c r="G353" s="1685">
        <v>90</v>
      </c>
      <c r="H353" s="1701" t="s">
        <v>1738</v>
      </c>
      <c r="I353" s="1685" t="s">
        <v>968</v>
      </c>
      <c r="J353" s="1704" t="s">
        <v>5064</v>
      </c>
      <c r="K353" s="1703">
        <v>1.1793981481481482E-2</v>
      </c>
      <c r="L353" s="1692" t="s">
        <v>5059</v>
      </c>
      <c r="M353" s="1690">
        <v>44547</v>
      </c>
    </row>
    <row r="354" spans="1:13" s="1382" customFormat="1" ht="15">
      <c r="A354" s="1685">
        <v>347</v>
      </c>
      <c r="B354" s="1686" t="s">
        <v>989</v>
      </c>
      <c r="C354" s="1686" t="s">
        <v>2398</v>
      </c>
      <c r="D354" s="1692" t="s">
        <v>130</v>
      </c>
      <c r="E354" s="1692" t="s">
        <v>815</v>
      </c>
      <c r="F354" s="1685" t="s">
        <v>5027</v>
      </c>
      <c r="G354" s="1685">
        <v>90</v>
      </c>
      <c r="H354" s="1701" t="s">
        <v>1738</v>
      </c>
      <c r="I354" s="1685" t="s">
        <v>979</v>
      </c>
      <c r="J354" s="1704" t="s">
        <v>5064</v>
      </c>
      <c r="K354" s="1703">
        <v>1.1793981481481482E-2</v>
      </c>
      <c r="L354" s="1692" t="s">
        <v>5059</v>
      </c>
      <c r="M354" s="1690">
        <v>44547</v>
      </c>
    </row>
    <row r="355" spans="1:13" s="1382" customFormat="1" ht="15">
      <c r="A355" s="1685">
        <v>348</v>
      </c>
      <c r="B355" s="1686" t="s">
        <v>989</v>
      </c>
      <c r="C355" s="1686" t="s">
        <v>2398</v>
      </c>
      <c r="D355" s="1692" t="s">
        <v>130</v>
      </c>
      <c r="E355" s="1692" t="s">
        <v>815</v>
      </c>
      <c r="F355" s="1685" t="s">
        <v>5027</v>
      </c>
      <c r="G355" s="1685">
        <v>90</v>
      </c>
      <c r="H355" s="1701" t="s">
        <v>1738</v>
      </c>
      <c r="I355" s="1685" t="s">
        <v>958</v>
      </c>
      <c r="J355" s="1704" t="s">
        <v>5064</v>
      </c>
      <c r="K355" s="1703">
        <v>1.1793981481481482E-2</v>
      </c>
      <c r="L355" s="1692" t="s">
        <v>5059</v>
      </c>
      <c r="M355" s="1690">
        <v>44547</v>
      </c>
    </row>
    <row r="356" spans="1:13" s="1382" customFormat="1" ht="15">
      <c r="A356" s="1685">
        <v>349</v>
      </c>
      <c r="B356" s="1686" t="s">
        <v>989</v>
      </c>
      <c r="C356" s="1686" t="s">
        <v>2398</v>
      </c>
      <c r="D356" s="1692" t="s">
        <v>130</v>
      </c>
      <c r="E356" s="1692" t="s">
        <v>815</v>
      </c>
      <c r="F356" s="1685" t="s">
        <v>5027</v>
      </c>
      <c r="G356" s="1685">
        <v>90</v>
      </c>
      <c r="H356" s="1701" t="s">
        <v>1738</v>
      </c>
      <c r="I356" s="1685" t="s">
        <v>987</v>
      </c>
      <c r="J356" s="1704" t="s">
        <v>5064</v>
      </c>
      <c r="K356" s="1703">
        <v>1.1793981481481482E-2</v>
      </c>
      <c r="L356" s="1692" t="s">
        <v>5059</v>
      </c>
      <c r="M356" s="1690">
        <v>44547</v>
      </c>
    </row>
    <row r="357" spans="1:13" s="1382" customFormat="1" ht="15">
      <c r="A357" s="1685">
        <v>350</v>
      </c>
      <c r="B357" s="1691" t="s">
        <v>989</v>
      </c>
      <c r="C357" s="1686" t="s">
        <v>2398</v>
      </c>
      <c r="D357" s="1692" t="s">
        <v>130</v>
      </c>
      <c r="E357" s="1692" t="s">
        <v>815</v>
      </c>
      <c r="F357" s="1685" t="s">
        <v>5027</v>
      </c>
      <c r="G357" s="1685">
        <v>90</v>
      </c>
      <c r="H357" s="1701" t="s">
        <v>1738</v>
      </c>
      <c r="I357" s="1685" t="s">
        <v>991</v>
      </c>
      <c r="J357" s="1704" t="s">
        <v>5064</v>
      </c>
      <c r="K357" s="1703">
        <v>1.1793981481481482E-2</v>
      </c>
      <c r="L357" s="1692" t="s">
        <v>5059</v>
      </c>
      <c r="M357" s="1690">
        <v>44547</v>
      </c>
    </row>
    <row r="358" spans="1:13" s="1382" customFormat="1" ht="15">
      <c r="A358" s="1685">
        <v>351</v>
      </c>
      <c r="B358" s="1691" t="s">
        <v>989</v>
      </c>
      <c r="C358" s="1686" t="s">
        <v>2398</v>
      </c>
      <c r="D358" s="1692" t="s">
        <v>130</v>
      </c>
      <c r="E358" s="1692" t="s">
        <v>815</v>
      </c>
      <c r="F358" s="1685" t="s">
        <v>5027</v>
      </c>
      <c r="G358" s="1685">
        <v>105</v>
      </c>
      <c r="H358" s="1701" t="s">
        <v>1741</v>
      </c>
      <c r="I358" s="1685" t="s">
        <v>968</v>
      </c>
      <c r="J358" s="1704" t="s">
        <v>5065</v>
      </c>
      <c r="K358" s="1703">
        <v>1.8287037037037037E-3</v>
      </c>
      <c r="L358" s="1692" t="s">
        <v>5059</v>
      </c>
      <c r="M358" s="1690">
        <v>44547</v>
      </c>
    </row>
    <row r="359" spans="1:13" s="1382" customFormat="1" ht="15">
      <c r="A359" s="1685">
        <v>352</v>
      </c>
      <c r="B359" s="1691" t="s">
        <v>989</v>
      </c>
      <c r="C359" s="1686" t="s">
        <v>2398</v>
      </c>
      <c r="D359" s="1692" t="s">
        <v>130</v>
      </c>
      <c r="E359" s="1692" t="s">
        <v>815</v>
      </c>
      <c r="F359" s="1685" t="s">
        <v>5027</v>
      </c>
      <c r="G359" s="1685">
        <v>105</v>
      </c>
      <c r="H359" s="1701" t="s">
        <v>1741</v>
      </c>
      <c r="I359" s="1685" t="s">
        <v>979</v>
      </c>
      <c r="J359" s="1704" t="s">
        <v>5066</v>
      </c>
      <c r="K359" s="1703">
        <v>1.689814814814815E-3</v>
      </c>
      <c r="L359" s="1692" t="s">
        <v>5059</v>
      </c>
      <c r="M359" s="1690">
        <v>44547</v>
      </c>
    </row>
    <row r="360" spans="1:13" s="1382" customFormat="1" ht="15">
      <c r="A360" s="1685">
        <v>353</v>
      </c>
      <c r="B360" s="1691" t="s">
        <v>989</v>
      </c>
      <c r="C360" s="1686" t="s">
        <v>2398</v>
      </c>
      <c r="D360" s="1692" t="s">
        <v>130</v>
      </c>
      <c r="E360" s="1692" t="s">
        <v>815</v>
      </c>
      <c r="F360" s="1685" t="s">
        <v>5027</v>
      </c>
      <c r="G360" s="1685">
        <v>105</v>
      </c>
      <c r="H360" s="1701" t="s">
        <v>1741</v>
      </c>
      <c r="I360" s="1685" t="s">
        <v>958</v>
      </c>
      <c r="J360" s="1704" t="s">
        <v>5067</v>
      </c>
      <c r="K360" s="1703">
        <v>1.5624999999999999E-3</v>
      </c>
      <c r="L360" s="1692" t="s">
        <v>5059</v>
      </c>
      <c r="M360" s="1690">
        <v>44547</v>
      </c>
    </row>
    <row r="361" spans="1:13" s="1382" customFormat="1" ht="15">
      <c r="A361" s="1685">
        <v>354</v>
      </c>
      <c r="B361" s="1691" t="s">
        <v>989</v>
      </c>
      <c r="C361" s="1686" t="s">
        <v>2398</v>
      </c>
      <c r="D361" s="1692" t="s">
        <v>130</v>
      </c>
      <c r="E361" s="1692" t="s">
        <v>815</v>
      </c>
      <c r="F361" s="1685" t="s">
        <v>5027</v>
      </c>
      <c r="G361" s="1685">
        <v>105</v>
      </c>
      <c r="H361" s="1701" t="s">
        <v>1741</v>
      </c>
      <c r="I361" s="1685" t="s">
        <v>987</v>
      </c>
      <c r="J361" s="1706" t="s">
        <v>5068</v>
      </c>
      <c r="K361" s="1703">
        <v>1.4351851851851854E-3</v>
      </c>
      <c r="L361" s="1692" t="s">
        <v>5059</v>
      </c>
      <c r="M361" s="1690">
        <v>44547</v>
      </c>
    </row>
    <row r="362" spans="1:13" s="1382" customFormat="1" ht="15">
      <c r="A362" s="1685">
        <v>355</v>
      </c>
      <c r="B362" s="1686" t="s">
        <v>1029</v>
      </c>
      <c r="C362" s="1686" t="s">
        <v>2733</v>
      </c>
      <c r="D362" s="1692" t="s">
        <v>130</v>
      </c>
      <c r="E362" s="1692" t="s">
        <v>815</v>
      </c>
      <c r="F362" s="1685" t="s">
        <v>5027</v>
      </c>
      <c r="G362" s="1685">
        <v>85</v>
      </c>
      <c r="H362" s="1701" t="s">
        <v>1737</v>
      </c>
      <c r="I362" s="1685" t="s">
        <v>968</v>
      </c>
      <c r="J362" s="1704" t="s">
        <v>5063</v>
      </c>
      <c r="K362" s="1703">
        <v>1.3391203703703704E-2</v>
      </c>
      <c r="L362" s="1692" t="s">
        <v>5059</v>
      </c>
      <c r="M362" s="1690">
        <v>44547</v>
      </c>
    </row>
    <row r="363" spans="1:13" s="1382" customFormat="1" ht="15">
      <c r="A363" s="1685">
        <v>356</v>
      </c>
      <c r="B363" s="1686" t="s">
        <v>1029</v>
      </c>
      <c r="C363" s="1686" t="s">
        <v>2733</v>
      </c>
      <c r="D363" s="1692" t="s">
        <v>130</v>
      </c>
      <c r="E363" s="1692" t="s">
        <v>815</v>
      </c>
      <c r="F363" s="1685" t="s">
        <v>5027</v>
      </c>
      <c r="G363" s="1685">
        <v>85</v>
      </c>
      <c r="H363" s="1685" t="s">
        <v>1737</v>
      </c>
      <c r="I363" s="1685" t="s">
        <v>979</v>
      </c>
      <c r="J363" s="1705" t="s">
        <v>5063</v>
      </c>
      <c r="K363" s="1703">
        <v>1.3391203703703704E-2</v>
      </c>
      <c r="L363" s="1692" t="s">
        <v>5059</v>
      </c>
      <c r="M363" s="1690">
        <v>44547</v>
      </c>
    </row>
    <row r="364" spans="1:13" s="1382" customFormat="1" ht="15">
      <c r="A364" s="1685">
        <v>357</v>
      </c>
      <c r="B364" s="1686" t="s">
        <v>1029</v>
      </c>
      <c r="C364" s="1686" t="s">
        <v>2733</v>
      </c>
      <c r="D364" s="1692" t="s">
        <v>130</v>
      </c>
      <c r="E364" s="1692" t="s">
        <v>815</v>
      </c>
      <c r="F364" s="1685" t="s">
        <v>5027</v>
      </c>
      <c r="G364" s="1685">
        <v>85</v>
      </c>
      <c r="H364" s="1685" t="s">
        <v>1737</v>
      </c>
      <c r="I364" s="1685" t="s">
        <v>958</v>
      </c>
      <c r="J364" s="1705" t="s">
        <v>5063</v>
      </c>
      <c r="K364" s="1703">
        <v>1.3391203703703704E-2</v>
      </c>
      <c r="L364" s="1692" t="s">
        <v>5059</v>
      </c>
      <c r="M364" s="1690">
        <v>44547</v>
      </c>
    </row>
    <row r="365" spans="1:13" s="1382" customFormat="1" ht="15">
      <c r="A365" s="1685">
        <v>358</v>
      </c>
      <c r="B365" s="1686" t="s">
        <v>1029</v>
      </c>
      <c r="C365" s="1686" t="s">
        <v>2733</v>
      </c>
      <c r="D365" s="1692" t="s">
        <v>130</v>
      </c>
      <c r="E365" s="1692" t="s">
        <v>815</v>
      </c>
      <c r="F365" s="1685" t="s">
        <v>5027</v>
      </c>
      <c r="G365" s="1685">
        <v>85</v>
      </c>
      <c r="H365" s="1685" t="s">
        <v>1737</v>
      </c>
      <c r="I365" s="1685" t="s">
        <v>987</v>
      </c>
      <c r="J365" s="1705" t="s">
        <v>5063</v>
      </c>
      <c r="K365" s="1703">
        <v>1.3391203703703704E-2</v>
      </c>
      <c r="L365" s="1692" t="s">
        <v>5059</v>
      </c>
      <c r="M365" s="1690">
        <v>44547</v>
      </c>
    </row>
    <row r="366" spans="1:13" s="1382" customFormat="1" ht="15">
      <c r="A366" s="1685">
        <v>359</v>
      </c>
      <c r="B366" s="1686" t="s">
        <v>1029</v>
      </c>
      <c r="C366" s="1686" t="s">
        <v>2733</v>
      </c>
      <c r="D366" s="1692" t="s">
        <v>130</v>
      </c>
      <c r="E366" s="1692" t="s">
        <v>815</v>
      </c>
      <c r="F366" s="1685" t="s">
        <v>5027</v>
      </c>
      <c r="G366" s="1685">
        <v>85</v>
      </c>
      <c r="H366" s="1685" t="s">
        <v>1737</v>
      </c>
      <c r="I366" s="1685" t="s">
        <v>991</v>
      </c>
      <c r="J366" s="1705" t="s">
        <v>5063</v>
      </c>
      <c r="K366" s="1703">
        <v>1.3391203703703704E-2</v>
      </c>
      <c r="L366" s="1692" t="s">
        <v>5059</v>
      </c>
      <c r="M366" s="1690">
        <v>44547</v>
      </c>
    </row>
    <row r="367" spans="1:13" s="1382" customFormat="1" ht="15">
      <c r="A367" s="1685">
        <v>360</v>
      </c>
      <c r="B367" s="1686" t="s">
        <v>1029</v>
      </c>
      <c r="C367" s="1686" t="s">
        <v>2733</v>
      </c>
      <c r="D367" s="1692" t="s">
        <v>130</v>
      </c>
      <c r="E367" s="1692" t="s">
        <v>815</v>
      </c>
      <c r="F367" s="1685" t="s">
        <v>5027</v>
      </c>
      <c r="G367" s="1685">
        <v>90</v>
      </c>
      <c r="H367" s="1701" t="s">
        <v>1738</v>
      </c>
      <c r="I367" s="1685" t="s">
        <v>968</v>
      </c>
      <c r="J367" s="1704" t="s">
        <v>5064</v>
      </c>
      <c r="K367" s="1703">
        <v>1.1793981481481482E-2</v>
      </c>
      <c r="L367" s="1692" t="s">
        <v>5059</v>
      </c>
      <c r="M367" s="1690">
        <v>44547</v>
      </c>
    </row>
    <row r="368" spans="1:13" s="1382" customFormat="1" ht="15">
      <c r="A368" s="1685">
        <v>361</v>
      </c>
      <c r="B368" s="1686" t="s">
        <v>1029</v>
      </c>
      <c r="C368" s="1686" t="s">
        <v>2733</v>
      </c>
      <c r="D368" s="1692" t="s">
        <v>130</v>
      </c>
      <c r="E368" s="1692" t="s">
        <v>815</v>
      </c>
      <c r="F368" s="1685" t="s">
        <v>5027</v>
      </c>
      <c r="G368" s="1685">
        <v>90</v>
      </c>
      <c r="H368" s="1701" t="s">
        <v>1738</v>
      </c>
      <c r="I368" s="1685" t="s">
        <v>979</v>
      </c>
      <c r="J368" s="1704" t="s">
        <v>5064</v>
      </c>
      <c r="K368" s="1703">
        <v>1.1793981481481482E-2</v>
      </c>
      <c r="L368" s="1692" t="s">
        <v>5059</v>
      </c>
      <c r="M368" s="1690">
        <v>44547</v>
      </c>
    </row>
    <row r="369" spans="1:13" s="1382" customFormat="1" ht="15">
      <c r="A369" s="1685">
        <v>362</v>
      </c>
      <c r="B369" s="1686" t="s">
        <v>1029</v>
      </c>
      <c r="C369" s="1686" t="s">
        <v>2733</v>
      </c>
      <c r="D369" s="1692" t="s">
        <v>130</v>
      </c>
      <c r="E369" s="1692" t="s">
        <v>815</v>
      </c>
      <c r="F369" s="1685" t="s">
        <v>5027</v>
      </c>
      <c r="G369" s="1685">
        <v>90</v>
      </c>
      <c r="H369" s="1701" t="s">
        <v>1738</v>
      </c>
      <c r="I369" s="1685" t="s">
        <v>958</v>
      </c>
      <c r="J369" s="1704" t="s">
        <v>5064</v>
      </c>
      <c r="K369" s="1703">
        <v>1.1793981481481482E-2</v>
      </c>
      <c r="L369" s="1692" t="s">
        <v>5059</v>
      </c>
      <c r="M369" s="1690">
        <v>44547</v>
      </c>
    </row>
    <row r="370" spans="1:13" s="1382" customFormat="1" ht="15">
      <c r="A370" s="1685">
        <v>363</v>
      </c>
      <c r="B370" s="1686" t="s">
        <v>1029</v>
      </c>
      <c r="C370" s="1686" t="s">
        <v>2733</v>
      </c>
      <c r="D370" s="1692" t="s">
        <v>130</v>
      </c>
      <c r="E370" s="1692" t="s">
        <v>815</v>
      </c>
      <c r="F370" s="1685" t="s">
        <v>5027</v>
      </c>
      <c r="G370" s="1685">
        <v>90</v>
      </c>
      <c r="H370" s="1701" t="s">
        <v>1738</v>
      </c>
      <c r="I370" s="1685" t="s">
        <v>987</v>
      </c>
      <c r="J370" s="1704" t="s">
        <v>5064</v>
      </c>
      <c r="K370" s="1703">
        <v>1.1793981481481482E-2</v>
      </c>
      <c r="L370" s="1692" t="s">
        <v>5059</v>
      </c>
      <c r="M370" s="1690">
        <v>44547</v>
      </c>
    </row>
    <row r="371" spans="1:13" s="1382" customFormat="1" ht="15">
      <c r="A371" s="1685">
        <v>364</v>
      </c>
      <c r="B371" s="1686" t="s">
        <v>1029</v>
      </c>
      <c r="C371" s="1686" t="s">
        <v>2733</v>
      </c>
      <c r="D371" s="1692" t="s">
        <v>130</v>
      </c>
      <c r="E371" s="1692" t="s">
        <v>815</v>
      </c>
      <c r="F371" s="1685" t="s">
        <v>5027</v>
      </c>
      <c r="G371" s="1685">
        <v>90</v>
      </c>
      <c r="H371" s="1701" t="s">
        <v>1738</v>
      </c>
      <c r="I371" s="1685" t="s">
        <v>991</v>
      </c>
      <c r="J371" s="1704" t="s">
        <v>5064</v>
      </c>
      <c r="K371" s="1703">
        <v>1.1793981481481482E-2</v>
      </c>
      <c r="L371" s="1692" t="s">
        <v>5059</v>
      </c>
      <c r="M371" s="1690">
        <v>44547</v>
      </c>
    </row>
    <row r="372" spans="1:13" s="1382" customFormat="1" ht="15">
      <c r="A372" s="1685">
        <v>365</v>
      </c>
      <c r="B372" s="1686" t="s">
        <v>1029</v>
      </c>
      <c r="C372" s="1686" t="s">
        <v>2733</v>
      </c>
      <c r="D372" s="1692" t="s">
        <v>130</v>
      </c>
      <c r="E372" s="1692" t="s">
        <v>815</v>
      </c>
      <c r="F372" s="1685" t="s">
        <v>5027</v>
      </c>
      <c r="G372" s="1685">
        <v>105</v>
      </c>
      <c r="H372" s="1701" t="s">
        <v>1741</v>
      </c>
      <c r="I372" s="1685" t="s">
        <v>968</v>
      </c>
      <c r="J372" s="1704" t="s">
        <v>5069</v>
      </c>
      <c r="K372" s="1703">
        <v>9.2592592592592585E-4</v>
      </c>
      <c r="L372" s="1692" t="s">
        <v>5059</v>
      </c>
      <c r="M372" s="1690">
        <v>44547</v>
      </c>
    </row>
    <row r="373" spans="1:13" s="1382" customFormat="1" ht="15">
      <c r="A373" s="1685">
        <v>366</v>
      </c>
      <c r="B373" s="1686" t="s">
        <v>1029</v>
      </c>
      <c r="C373" s="1686" t="s">
        <v>2733</v>
      </c>
      <c r="D373" s="1692" t="s">
        <v>130</v>
      </c>
      <c r="E373" s="1692" t="s">
        <v>815</v>
      </c>
      <c r="F373" s="1685" t="s">
        <v>5027</v>
      </c>
      <c r="G373" s="1685">
        <v>105</v>
      </c>
      <c r="H373" s="1701" t="s">
        <v>1741</v>
      </c>
      <c r="I373" s="1685" t="s">
        <v>979</v>
      </c>
      <c r="J373" s="1704" t="s">
        <v>5070</v>
      </c>
      <c r="K373" s="1703">
        <v>8.7962962962962962E-4</v>
      </c>
      <c r="L373" s="1692" t="s">
        <v>5059</v>
      </c>
      <c r="M373" s="1690">
        <v>44547</v>
      </c>
    </row>
    <row r="374" spans="1:13" s="1382" customFormat="1" ht="15">
      <c r="A374" s="1685">
        <v>367</v>
      </c>
      <c r="B374" s="1686" t="s">
        <v>1029</v>
      </c>
      <c r="C374" s="1686" t="s">
        <v>2733</v>
      </c>
      <c r="D374" s="1692" t="s">
        <v>130</v>
      </c>
      <c r="E374" s="1692" t="s">
        <v>815</v>
      </c>
      <c r="F374" s="1685" t="s">
        <v>5027</v>
      </c>
      <c r="G374" s="1685">
        <v>105</v>
      </c>
      <c r="H374" s="1701" t="s">
        <v>1741</v>
      </c>
      <c r="I374" s="1685" t="s">
        <v>958</v>
      </c>
      <c r="J374" s="1704" t="s">
        <v>5071</v>
      </c>
      <c r="K374" s="1703">
        <v>8.2175925925925917E-4</v>
      </c>
      <c r="L374" s="1692" t="s">
        <v>5059</v>
      </c>
      <c r="M374" s="1690">
        <v>44547</v>
      </c>
    </row>
    <row r="375" spans="1:13" s="1382" customFormat="1" ht="15">
      <c r="A375" s="1685">
        <v>368</v>
      </c>
      <c r="B375" s="1686" t="s">
        <v>1029</v>
      </c>
      <c r="C375" s="1686" t="s">
        <v>2733</v>
      </c>
      <c r="D375" s="1692" t="s">
        <v>130</v>
      </c>
      <c r="E375" s="1692" t="s">
        <v>815</v>
      </c>
      <c r="F375" s="1685" t="s">
        <v>5027</v>
      </c>
      <c r="G375" s="1685">
        <v>105</v>
      </c>
      <c r="H375" s="1701" t="s">
        <v>1741</v>
      </c>
      <c r="I375" s="1685" t="s">
        <v>987</v>
      </c>
      <c r="J375" s="1706" t="s">
        <v>5072</v>
      </c>
      <c r="K375" s="1703">
        <v>7.7546296296296304E-4</v>
      </c>
      <c r="L375" s="1692" t="s">
        <v>5059</v>
      </c>
      <c r="M375" s="1690">
        <v>44547</v>
      </c>
    </row>
    <row r="376" spans="1:13" s="1382" customFormat="1" ht="15">
      <c r="A376" s="1685">
        <v>369</v>
      </c>
      <c r="B376" s="1686" t="s">
        <v>1012</v>
      </c>
      <c r="C376" s="1686" t="s">
        <v>4418</v>
      </c>
      <c r="D376" s="1692" t="s">
        <v>130</v>
      </c>
      <c r="E376" s="1692" t="s">
        <v>815</v>
      </c>
      <c r="F376" s="1685" t="s">
        <v>5027</v>
      </c>
      <c r="G376" s="1685">
        <v>85</v>
      </c>
      <c r="H376" s="1701" t="s">
        <v>1737</v>
      </c>
      <c r="I376" s="1685" t="s">
        <v>968</v>
      </c>
      <c r="J376" s="1704" t="s">
        <v>5063</v>
      </c>
      <c r="K376" s="1703">
        <v>1.3391203703703704E-2</v>
      </c>
      <c r="L376" s="1692" t="s">
        <v>5059</v>
      </c>
      <c r="M376" s="1690">
        <v>44547</v>
      </c>
    </row>
    <row r="377" spans="1:13" s="1382" customFormat="1" ht="15">
      <c r="A377" s="1685">
        <v>370</v>
      </c>
      <c r="B377" s="1686" t="s">
        <v>1012</v>
      </c>
      <c r="C377" s="1686" t="s">
        <v>4418</v>
      </c>
      <c r="D377" s="1692" t="s">
        <v>130</v>
      </c>
      <c r="E377" s="1692" t="s">
        <v>815</v>
      </c>
      <c r="F377" s="1685" t="s">
        <v>5027</v>
      </c>
      <c r="G377" s="1685">
        <v>85</v>
      </c>
      <c r="H377" s="1685" t="s">
        <v>1737</v>
      </c>
      <c r="I377" s="1685" t="s">
        <v>979</v>
      </c>
      <c r="J377" s="1705" t="s">
        <v>5063</v>
      </c>
      <c r="K377" s="1703">
        <v>1.3391203703703704E-2</v>
      </c>
      <c r="L377" s="1692" t="s">
        <v>5059</v>
      </c>
      <c r="M377" s="1690">
        <v>44547</v>
      </c>
    </row>
    <row r="378" spans="1:13" s="1382" customFormat="1" ht="15">
      <c r="A378" s="1685">
        <v>371</v>
      </c>
      <c r="B378" s="1686" t="s">
        <v>1012</v>
      </c>
      <c r="C378" s="1686" t="s">
        <v>4418</v>
      </c>
      <c r="D378" s="1692" t="s">
        <v>130</v>
      </c>
      <c r="E378" s="1692" t="s">
        <v>815</v>
      </c>
      <c r="F378" s="1685" t="s">
        <v>5027</v>
      </c>
      <c r="G378" s="1685">
        <v>85</v>
      </c>
      <c r="H378" s="1685" t="s">
        <v>1737</v>
      </c>
      <c r="I378" s="1685" t="s">
        <v>958</v>
      </c>
      <c r="J378" s="1705" t="s">
        <v>5063</v>
      </c>
      <c r="K378" s="1703">
        <v>1.3391203703703704E-2</v>
      </c>
      <c r="L378" s="1692" t="s">
        <v>5059</v>
      </c>
      <c r="M378" s="1690">
        <v>44547</v>
      </c>
    </row>
    <row r="379" spans="1:13" s="1382" customFormat="1" ht="15">
      <c r="A379" s="1685">
        <v>372</v>
      </c>
      <c r="B379" s="1686" t="s">
        <v>1012</v>
      </c>
      <c r="C379" s="1686" t="s">
        <v>4418</v>
      </c>
      <c r="D379" s="1692" t="s">
        <v>130</v>
      </c>
      <c r="E379" s="1692" t="s">
        <v>815</v>
      </c>
      <c r="F379" s="1685" t="s">
        <v>5027</v>
      </c>
      <c r="G379" s="1685">
        <v>85</v>
      </c>
      <c r="H379" s="1685" t="s">
        <v>1737</v>
      </c>
      <c r="I379" s="1685" t="s">
        <v>987</v>
      </c>
      <c r="J379" s="1705" t="s">
        <v>5063</v>
      </c>
      <c r="K379" s="1703">
        <v>1.3391203703703704E-2</v>
      </c>
      <c r="L379" s="1692" t="s">
        <v>5059</v>
      </c>
      <c r="M379" s="1690">
        <v>44547</v>
      </c>
    </row>
    <row r="380" spans="1:13" s="1382" customFormat="1" ht="15">
      <c r="A380" s="1685">
        <v>373</v>
      </c>
      <c r="B380" s="1686" t="s">
        <v>1012</v>
      </c>
      <c r="C380" s="1686" t="s">
        <v>4418</v>
      </c>
      <c r="D380" s="1692" t="s">
        <v>130</v>
      </c>
      <c r="E380" s="1692" t="s">
        <v>815</v>
      </c>
      <c r="F380" s="1685" t="s">
        <v>5027</v>
      </c>
      <c r="G380" s="1685">
        <v>85</v>
      </c>
      <c r="H380" s="1685" t="s">
        <v>1737</v>
      </c>
      <c r="I380" s="1685" t="s">
        <v>991</v>
      </c>
      <c r="J380" s="1705" t="s">
        <v>5063</v>
      </c>
      <c r="K380" s="1703">
        <v>1.3391203703703704E-2</v>
      </c>
      <c r="L380" s="1692" t="s">
        <v>5059</v>
      </c>
      <c r="M380" s="1690">
        <v>44547</v>
      </c>
    </row>
    <row r="381" spans="1:13" s="1382" customFormat="1" ht="15">
      <c r="A381" s="1685">
        <v>374</v>
      </c>
      <c r="B381" s="1686" t="s">
        <v>1012</v>
      </c>
      <c r="C381" s="1686" t="s">
        <v>4418</v>
      </c>
      <c r="D381" s="1692" t="s">
        <v>130</v>
      </c>
      <c r="E381" s="1692" t="s">
        <v>815</v>
      </c>
      <c r="F381" s="1685" t="s">
        <v>5027</v>
      </c>
      <c r="G381" s="1685">
        <v>90</v>
      </c>
      <c r="H381" s="1701" t="s">
        <v>1738</v>
      </c>
      <c r="I381" s="1685" t="s">
        <v>968</v>
      </c>
      <c r="J381" s="1704" t="s">
        <v>5064</v>
      </c>
      <c r="K381" s="1703">
        <v>1.1793981481481482E-2</v>
      </c>
      <c r="L381" s="1692" t="s">
        <v>5059</v>
      </c>
      <c r="M381" s="1690">
        <v>44547</v>
      </c>
    </row>
    <row r="382" spans="1:13" s="1382" customFormat="1" ht="15">
      <c r="A382" s="1685">
        <v>375</v>
      </c>
      <c r="B382" s="1686" t="s">
        <v>1012</v>
      </c>
      <c r="C382" s="1686" t="s">
        <v>4418</v>
      </c>
      <c r="D382" s="1692" t="s">
        <v>130</v>
      </c>
      <c r="E382" s="1692" t="s">
        <v>815</v>
      </c>
      <c r="F382" s="1685" t="s">
        <v>5027</v>
      </c>
      <c r="G382" s="1685">
        <v>90</v>
      </c>
      <c r="H382" s="1701" t="s">
        <v>1738</v>
      </c>
      <c r="I382" s="1685" t="s">
        <v>979</v>
      </c>
      <c r="J382" s="1704" t="s">
        <v>5064</v>
      </c>
      <c r="K382" s="1703">
        <v>1.1793981481481482E-2</v>
      </c>
      <c r="L382" s="1692" t="s">
        <v>5059</v>
      </c>
      <c r="M382" s="1690">
        <v>44547</v>
      </c>
    </row>
    <row r="383" spans="1:13" s="1382" customFormat="1" ht="15">
      <c r="A383" s="1685">
        <v>376</v>
      </c>
      <c r="B383" s="1686" t="s">
        <v>1012</v>
      </c>
      <c r="C383" s="1686" t="s">
        <v>4418</v>
      </c>
      <c r="D383" s="1692" t="s">
        <v>130</v>
      </c>
      <c r="E383" s="1692" t="s">
        <v>815</v>
      </c>
      <c r="F383" s="1685" t="s">
        <v>5027</v>
      </c>
      <c r="G383" s="1685">
        <v>90</v>
      </c>
      <c r="H383" s="1701" t="s">
        <v>1738</v>
      </c>
      <c r="I383" s="1685" t="s">
        <v>958</v>
      </c>
      <c r="J383" s="1704" t="s">
        <v>5064</v>
      </c>
      <c r="K383" s="1703">
        <v>1.1793981481481482E-2</v>
      </c>
      <c r="L383" s="1692" t="s">
        <v>5059</v>
      </c>
      <c r="M383" s="1690">
        <v>44547</v>
      </c>
    </row>
    <row r="384" spans="1:13" s="1382" customFormat="1" ht="15">
      <c r="A384" s="1685">
        <v>377</v>
      </c>
      <c r="B384" s="1686" t="s">
        <v>1012</v>
      </c>
      <c r="C384" s="1686" t="s">
        <v>4418</v>
      </c>
      <c r="D384" s="1692" t="s">
        <v>130</v>
      </c>
      <c r="E384" s="1692" t="s">
        <v>815</v>
      </c>
      <c r="F384" s="1685" t="s">
        <v>5027</v>
      </c>
      <c r="G384" s="1685">
        <v>90</v>
      </c>
      <c r="H384" s="1701" t="s">
        <v>1738</v>
      </c>
      <c r="I384" s="1685" t="s">
        <v>987</v>
      </c>
      <c r="J384" s="1704" t="s">
        <v>5064</v>
      </c>
      <c r="K384" s="1703">
        <v>1.1793981481481482E-2</v>
      </c>
      <c r="L384" s="1692" t="s">
        <v>5059</v>
      </c>
      <c r="M384" s="1690">
        <v>44547</v>
      </c>
    </row>
    <row r="385" spans="1:13" s="1382" customFormat="1" ht="15">
      <c r="A385" s="1685">
        <v>378</v>
      </c>
      <c r="B385" s="1686" t="s">
        <v>1012</v>
      </c>
      <c r="C385" s="1686" t="s">
        <v>4418</v>
      </c>
      <c r="D385" s="1692" t="s">
        <v>130</v>
      </c>
      <c r="E385" s="1692" t="s">
        <v>815</v>
      </c>
      <c r="F385" s="1685" t="s">
        <v>5027</v>
      </c>
      <c r="G385" s="1685">
        <v>90</v>
      </c>
      <c r="H385" s="1701" t="s">
        <v>1738</v>
      </c>
      <c r="I385" s="1685" t="s">
        <v>991</v>
      </c>
      <c r="J385" s="1704" t="s">
        <v>5064</v>
      </c>
      <c r="K385" s="1703">
        <v>1.1793981481481482E-2</v>
      </c>
      <c r="L385" s="1692" t="s">
        <v>5059</v>
      </c>
      <c r="M385" s="1690">
        <v>44547</v>
      </c>
    </row>
    <row r="386" spans="1:13" s="1382" customFormat="1" ht="15">
      <c r="A386" s="1685">
        <v>379</v>
      </c>
      <c r="B386" s="1686" t="s">
        <v>1015</v>
      </c>
      <c r="C386" s="1686" t="s">
        <v>4584</v>
      </c>
      <c r="D386" s="1692" t="s">
        <v>130</v>
      </c>
      <c r="E386" s="1692" t="s">
        <v>815</v>
      </c>
      <c r="F386" s="1685" t="s">
        <v>5027</v>
      </c>
      <c r="G386" s="1685">
        <v>85</v>
      </c>
      <c r="H386" s="1701" t="s">
        <v>1737</v>
      </c>
      <c r="I386" s="1685" t="s">
        <v>968</v>
      </c>
      <c r="J386" s="1704" t="s">
        <v>5063</v>
      </c>
      <c r="K386" s="1703">
        <v>1.3391203703703704E-2</v>
      </c>
      <c r="L386" s="1692" t="s">
        <v>5059</v>
      </c>
      <c r="M386" s="1690">
        <v>44547</v>
      </c>
    </row>
    <row r="387" spans="1:13" s="1382" customFormat="1" ht="15">
      <c r="A387" s="1685">
        <v>380</v>
      </c>
      <c r="B387" s="1686" t="s">
        <v>1015</v>
      </c>
      <c r="C387" s="1686" t="s">
        <v>4584</v>
      </c>
      <c r="D387" s="1692" t="s">
        <v>130</v>
      </c>
      <c r="E387" s="1692" t="s">
        <v>815</v>
      </c>
      <c r="F387" s="1685" t="s">
        <v>5027</v>
      </c>
      <c r="G387" s="1685">
        <v>85</v>
      </c>
      <c r="H387" s="1685" t="s">
        <v>1737</v>
      </c>
      <c r="I387" s="1685" t="s">
        <v>979</v>
      </c>
      <c r="J387" s="1705" t="s">
        <v>5063</v>
      </c>
      <c r="K387" s="1703">
        <v>1.3391203703703704E-2</v>
      </c>
      <c r="L387" s="1692" t="s">
        <v>5059</v>
      </c>
      <c r="M387" s="1690">
        <v>44547</v>
      </c>
    </row>
    <row r="388" spans="1:13" s="1382" customFormat="1" ht="15">
      <c r="A388" s="1685">
        <v>381</v>
      </c>
      <c r="B388" s="1686" t="s">
        <v>1015</v>
      </c>
      <c r="C388" s="1686" t="s">
        <v>4584</v>
      </c>
      <c r="D388" s="1692" t="s">
        <v>130</v>
      </c>
      <c r="E388" s="1692" t="s">
        <v>815</v>
      </c>
      <c r="F388" s="1685" t="s">
        <v>5027</v>
      </c>
      <c r="G388" s="1685">
        <v>85</v>
      </c>
      <c r="H388" s="1685" t="s">
        <v>1737</v>
      </c>
      <c r="I388" s="1685" t="s">
        <v>958</v>
      </c>
      <c r="J388" s="1705" t="s">
        <v>5063</v>
      </c>
      <c r="K388" s="1703">
        <v>1.3391203703703704E-2</v>
      </c>
      <c r="L388" s="1692" t="s">
        <v>5059</v>
      </c>
      <c r="M388" s="1690">
        <v>44547</v>
      </c>
    </row>
    <row r="389" spans="1:13" s="1382" customFormat="1" ht="15">
      <c r="A389" s="1685">
        <v>382</v>
      </c>
      <c r="B389" s="1686" t="s">
        <v>1015</v>
      </c>
      <c r="C389" s="1686" t="s">
        <v>4584</v>
      </c>
      <c r="D389" s="1692" t="s">
        <v>130</v>
      </c>
      <c r="E389" s="1692" t="s">
        <v>815</v>
      </c>
      <c r="F389" s="1685" t="s">
        <v>5027</v>
      </c>
      <c r="G389" s="1685">
        <v>85</v>
      </c>
      <c r="H389" s="1685" t="s">
        <v>1737</v>
      </c>
      <c r="I389" s="1685" t="s">
        <v>987</v>
      </c>
      <c r="J389" s="1705" t="s">
        <v>5063</v>
      </c>
      <c r="K389" s="1703">
        <v>1.3391203703703704E-2</v>
      </c>
      <c r="L389" s="1692" t="s">
        <v>5059</v>
      </c>
      <c r="M389" s="1690">
        <v>44547</v>
      </c>
    </row>
    <row r="390" spans="1:13" s="1382" customFormat="1" ht="15">
      <c r="A390" s="1685">
        <v>383</v>
      </c>
      <c r="B390" s="1686" t="s">
        <v>1015</v>
      </c>
      <c r="C390" s="1686" t="s">
        <v>4584</v>
      </c>
      <c r="D390" s="1692" t="s">
        <v>130</v>
      </c>
      <c r="E390" s="1692" t="s">
        <v>815</v>
      </c>
      <c r="F390" s="1685" t="s">
        <v>5027</v>
      </c>
      <c r="G390" s="1685">
        <v>85</v>
      </c>
      <c r="H390" s="1685" t="s">
        <v>1737</v>
      </c>
      <c r="I390" s="1685" t="s">
        <v>991</v>
      </c>
      <c r="J390" s="1705" t="s">
        <v>5063</v>
      </c>
      <c r="K390" s="1703">
        <v>1.3391203703703704E-2</v>
      </c>
      <c r="L390" s="1692" t="s">
        <v>5059</v>
      </c>
      <c r="M390" s="1690">
        <v>44547</v>
      </c>
    </row>
    <row r="391" spans="1:13" s="1382" customFormat="1" ht="15">
      <c r="A391" s="1685">
        <v>384</v>
      </c>
      <c r="B391" s="1686" t="s">
        <v>1015</v>
      </c>
      <c r="C391" s="1686" t="s">
        <v>4584</v>
      </c>
      <c r="D391" s="1692" t="s">
        <v>130</v>
      </c>
      <c r="E391" s="1692" t="s">
        <v>815</v>
      </c>
      <c r="F391" s="1685" t="s">
        <v>5027</v>
      </c>
      <c r="G391" s="1685">
        <v>90</v>
      </c>
      <c r="H391" s="1701" t="s">
        <v>1738</v>
      </c>
      <c r="I391" s="1685" t="s">
        <v>968</v>
      </c>
      <c r="J391" s="1704" t="s">
        <v>5064</v>
      </c>
      <c r="K391" s="1703">
        <v>1.1793981481481482E-2</v>
      </c>
      <c r="L391" s="1692" t="s">
        <v>5059</v>
      </c>
      <c r="M391" s="1690">
        <v>44547</v>
      </c>
    </row>
    <row r="392" spans="1:13" s="1382" customFormat="1" ht="15">
      <c r="A392" s="1685">
        <v>385</v>
      </c>
      <c r="B392" s="1686" t="s">
        <v>1015</v>
      </c>
      <c r="C392" s="1686" t="s">
        <v>4584</v>
      </c>
      <c r="D392" s="1692" t="s">
        <v>130</v>
      </c>
      <c r="E392" s="1692" t="s">
        <v>815</v>
      </c>
      <c r="F392" s="1685" t="s">
        <v>5027</v>
      </c>
      <c r="G392" s="1685">
        <v>90</v>
      </c>
      <c r="H392" s="1701" t="s">
        <v>1738</v>
      </c>
      <c r="I392" s="1685" t="s">
        <v>979</v>
      </c>
      <c r="J392" s="1704" t="s">
        <v>5064</v>
      </c>
      <c r="K392" s="1703">
        <v>1.1793981481481482E-2</v>
      </c>
      <c r="L392" s="1692" t="s">
        <v>5059</v>
      </c>
      <c r="M392" s="1690">
        <v>44547</v>
      </c>
    </row>
    <row r="393" spans="1:13" s="1382" customFormat="1" ht="15">
      <c r="A393" s="1685">
        <v>386</v>
      </c>
      <c r="B393" s="1686" t="s">
        <v>1015</v>
      </c>
      <c r="C393" s="1686" t="s">
        <v>4584</v>
      </c>
      <c r="D393" s="1692" t="s">
        <v>130</v>
      </c>
      <c r="E393" s="1692" t="s">
        <v>815</v>
      </c>
      <c r="F393" s="1685" t="s">
        <v>5027</v>
      </c>
      <c r="G393" s="1685">
        <v>90</v>
      </c>
      <c r="H393" s="1701" t="s">
        <v>1738</v>
      </c>
      <c r="I393" s="1685" t="s">
        <v>958</v>
      </c>
      <c r="J393" s="1704" t="s">
        <v>5064</v>
      </c>
      <c r="K393" s="1703">
        <v>1.1793981481481482E-2</v>
      </c>
      <c r="L393" s="1692" t="s">
        <v>5059</v>
      </c>
      <c r="M393" s="1690">
        <v>44547</v>
      </c>
    </row>
    <row r="394" spans="1:13" s="1382" customFormat="1" ht="15">
      <c r="A394" s="1685">
        <v>387</v>
      </c>
      <c r="B394" s="1686" t="s">
        <v>1015</v>
      </c>
      <c r="C394" s="1686" t="s">
        <v>4584</v>
      </c>
      <c r="D394" s="1692" t="s">
        <v>130</v>
      </c>
      <c r="E394" s="1692" t="s">
        <v>815</v>
      </c>
      <c r="F394" s="1685" t="s">
        <v>5027</v>
      </c>
      <c r="G394" s="1685">
        <v>90</v>
      </c>
      <c r="H394" s="1701" t="s">
        <v>1738</v>
      </c>
      <c r="I394" s="1685" t="s">
        <v>987</v>
      </c>
      <c r="J394" s="1704" t="s">
        <v>5064</v>
      </c>
      <c r="K394" s="1703">
        <v>1.1793981481481482E-2</v>
      </c>
      <c r="L394" s="1692" t="s">
        <v>5059</v>
      </c>
      <c r="M394" s="1690">
        <v>44547</v>
      </c>
    </row>
    <row r="395" spans="1:13" s="1382" customFormat="1" ht="15">
      <c r="A395" s="1685">
        <v>388</v>
      </c>
      <c r="B395" s="1686" t="s">
        <v>1015</v>
      </c>
      <c r="C395" s="1686" t="s">
        <v>4584</v>
      </c>
      <c r="D395" s="1692" t="s">
        <v>130</v>
      </c>
      <c r="E395" s="1692" t="s">
        <v>815</v>
      </c>
      <c r="F395" s="1685" t="s">
        <v>5027</v>
      </c>
      <c r="G395" s="1685">
        <v>90</v>
      </c>
      <c r="H395" s="1701" t="s">
        <v>1738</v>
      </c>
      <c r="I395" s="1685" t="s">
        <v>991</v>
      </c>
      <c r="J395" s="1704" t="s">
        <v>5064</v>
      </c>
      <c r="K395" s="1703">
        <v>1.1793981481481482E-2</v>
      </c>
      <c r="L395" s="1692" t="s">
        <v>5059</v>
      </c>
      <c r="M395" s="1690">
        <v>44547</v>
      </c>
    </row>
    <row r="396" spans="1:13" s="1382" customFormat="1" ht="30">
      <c r="A396" s="1639">
        <v>389</v>
      </c>
      <c r="B396" s="1640" t="s">
        <v>989</v>
      </c>
      <c r="C396" s="1641" t="s">
        <v>2407</v>
      </c>
      <c r="D396" s="1640" t="s">
        <v>5039</v>
      </c>
      <c r="E396" s="1641" t="s">
        <v>4833</v>
      </c>
      <c r="F396" s="1639" t="s">
        <v>5027</v>
      </c>
      <c r="G396" s="1639">
        <v>105</v>
      </c>
      <c r="H396" s="1640" t="s">
        <v>1741</v>
      </c>
      <c r="I396" s="1639" t="s">
        <v>968</v>
      </c>
      <c r="J396" s="1707">
        <v>18.2</v>
      </c>
      <c r="K396" s="1707" t="s">
        <v>4713</v>
      </c>
      <c r="L396" s="1641" t="s">
        <v>5073</v>
      </c>
      <c r="M396" s="1642">
        <v>44572</v>
      </c>
    </row>
    <row r="397" spans="1:13" s="1382" customFormat="1" ht="30">
      <c r="A397" s="1639">
        <v>390</v>
      </c>
      <c r="B397" s="1640" t="s">
        <v>989</v>
      </c>
      <c r="C397" s="1641" t="s">
        <v>2407</v>
      </c>
      <c r="D397" s="1640" t="s">
        <v>5039</v>
      </c>
      <c r="E397" s="1641" t="s">
        <v>4833</v>
      </c>
      <c r="F397" s="1639" t="s">
        <v>5027</v>
      </c>
      <c r="G397" s="1639">
        <v>105</v>
      </c>
      <c r="H397" s="1640" t="s">
        <v>1741</v>
      </c>
      <c r="I397" s="1639" t="s">
        <v>979</v>
      </c>
      <c r="J397" s="1707">
        <v>19.3</v>
      </c>
      <c r="K397" s="1707" t="s">
        <v>4713</v>
      </c>
      <c r="L397" s="1641" t="s">
        <v>5073</v>
      </c>
      <c r="M397" s="1642">
        <v>44572</v>
      </c>
    </row>
    <row r="398" spans="1:13" s="1382" customFormat="1" ht="30">
      <c r="A398" s="1639">
        <v>391</v>
      </c>
      <c r="B398" s="1640" t="s">
        <v>989</v>
      </c>
      <c r="C398" s="1641" t="s">
        <v>2407</v>
      </c>
      <c r="D398" s="1640" t="s">
        <v>5039</v>
      </c>
      <c r="E398" s="1641" t="s">
        <v>4833</v>
      </c>
      <c r="F398" s="1639" t="s">
        <v>5027</v>
      </c>
      <c r="G398" s="1639">
        <v>105</v>
      </c>
      <c r="H398" s="1640" t="s">
        <v>1741</v>
      </c>
      <c r="I398" s="1639" t="s">
        <v>958</v>
      </c>
      <c r="J398" s="1707">
        <v>20.9</v>
      </c>
      <c r="K398" s="1707" t="s">
        <v>4713</v>
      </c>
      <c r="L398" s="1641" t="s">
        <v>5073</v>
      </c>
      <c r="M398" s="1642">
        <v>44572</v>
      </c>
    </row>
    <row r="399" spans="1:13" s="1382" customFormat="1" ht="30">
      <c r="A399" s="1639">
        <v>392</v>
      </c>
      <c r="B399" s="1640" t="s">
        <v>989</v>
      </c>
      <c r="C399" s="1641" t="s">
        <v>2407</v>
      </c>
      <c r="D399" s="1640" t="s">
        <v>5039</v>
      </c>
      <c r="E399" s="1641" t="s">
        <v>4833</v>
      </c>
      <c r="F399" s="1639" t="s">
        <v>5027</v>
      </c>
      <c r="G399" s="1639">
        <v>105</v>
      </c>
      <c r="H399" s="1640" t="s">
        <v>1741</v>
      </c>
      <c r="I399" s="1639" t="s">
        <v>987</v>
      </c>
      <c r="J399" s="1707">
        <v>22.7</v>
      </c>
      <c r="K399" s="1707" t="s">
        <v>4713</v>
      </c>
      <c r="L399" s="1641" t="s">
        <v>5073</v>
      </c>
      <c r="M399" s="1642">
        <v>44572</v>
      </c>
    </row>
    <row r="400" spans="1:13" s="1382" customFormat="1" ht="30">
      <c r="A400" s="1639">
        <v>393</v>
      </c>
      <c r="B400" s="1640" t="s">
        <v>989</v>
      </c>
      <c r="C400" s="1641" t="s">
        <v>2407</v>
      </c>
      <c r="D400" s="1640" t="s">
        <v>5039</v>
      </c>
      <c r="E400" s="1641" t="s">
        <v>4833</v>
      </c>
      <c r="F400" s="1639" t="s">
        <v>5027</v>
      </c>
      <c r="G400" s="1639">
        <v>105</v>
      </c>
      <c r="H400" s="1640" t="s">
        <v>1741</v>
      </c>
      <c r="I400" s="1639" t="s">
        <v>991</v>
      </c>
      <c r="J400" s="1707">
        <v>24.9</v>
      </c>
      <c r="K400" s="1707" t="s">
        <v>4713</v>
      </c>
      <c r="L400" s="1641" t="s">
        <v>5073</v>
      </c>
      <c r="M400" s="1642">
        <v>44572</v>
      </c>
    </row>
    <row r="401" spans="1:13" s="1385" customFormat="1" ht="30">
      <c r="A401" s="1653">
        <v>394</v>
      </c>
      <c r="B401" s="1651" t="s">
        <v>1015</v>
      </c>
      <c r="C401" s="1652" t="s">
        <v>4587</v>
      </c>
      <c r="D401" s="1651" t="s">
        <v>625</v>
      </c>
      <c r="E401" s="1652" t="s">
        <v>4833</v>
      </c>
      <c r="F401" s="1653" t="s">
        <v>5027</v>
      </c>
      <c r="G401" s="1653">
        <v>105</v>
      </c>
      <c r="H401" s="1651" t="s">
        <v>1741</v>
      </c>
      <c r="I401" s="1653" t="s">
        <v>968</v>
      </c>
      <c r="J401" s="1530">
        <v>47.7</v>
      </c>
      <c r="K401" s="1530" t="s">
        <v>4713</v>
      </c>
      <c r="L401" s="1652" t="s">
        <v>5073</v>
      </c>
      <c r="M401" s="1642">
        <v>44582</v>
      </c>
    </row>
    <row r="402" spans="1:13" s="1385" customFormat="1" ht="30">
      <c r="A402" s="1639">
        <v>395</v>
      </c>
      <c r="B402" s="1640" t="s">
        <v>1015</v>
      </c>
      <c r="C402" s="1641" t="s">
        <v>4587</v>
      </c>
      <c r="D402" s="1640" t="s">
        <v>625</v>
      </c>
      <c r="E402" s="1641" t="s">
        <v>4833</v>
      </c>
      <c r="F402" s="1639" t="s">
        <v>5027</v>
      </c>
      <c r="G402" s="1639">
        <v>105</v>
      </c>
      <c r="H402" s="1640" t="s">
        <v>1741</v>
      </c>
      <c r="I402" s="1639" t="s">
        <v>979</v>
      </c>
      <c r="J402" s="1530">
        <v>47.7</v>
      </c>
      <c r="K402" s="1530" t="s">
        <v>4713</v>
      </c>
      <c r="L402" s="1641" t="s">
        <v>5073</v>
      </c>
      <c r="M402" s="1642">
        <v>44582</v>
      </c>
    </row>
    <row r="403" spans="1:13" s="1385" customFormat="1" ht="30">
      <c r="A403" s="1639">
        <v>396</v>
      </c>
      <c r="B403" s="1640" t="s">
        <v>1015</v>
      </c>
      <c r="C403" s="1641" t="s">
        <v>4587</v>
      </c>
      <c r="D403" s="1640" t="s">
        <v>625</v>
      </c>
      <c r="E403" s="1641" t="s">
        <v>4833</v>
      </c>
      <c r="F403" s="1639" t="s">
        <v>5027</v>
      </c>
      <c r="G403" s="1639">
        <v>105</v>
      </c>
      <c r="H403" s="1640" t="s">
        <v>1741</v>
      </c>
      <c r="I403" s="1639" t="s">
        <v>958</v>
      </c>
      <c r="J403" s="1530">
        <v>47.7</v>
      </c>
      <c r="K403" s="1530" t="s">
        <v>4713</v>
      </c>
      <c r="L403" s="1641" t="s">
        <v>5073</v>
      </c>
      <c r="M403" s="1642">
        <v>44582</v>
      </c>
    </row>
    <row r="404" spans="1:13" s="1385" customFormat="1" ht="30">
      <c r="A404" s="1639">
        <v>397</v>
      </c>
      <c r="B404" s="1640" t="s">
        <v>1015</v>
      </c>
      <c r="C404" s="1641" t="s">
        <v>4587</v>
      </c>
      <c r="D404" s="1640" t="s">
        <v>625</v>
      </c>
      <c r="E404" s="1641" t="s">
        <v>4833</v>
      </c>
      <c r="F404" s="1639" t="s">
        <v>5027</v>
      </c>
      <c r="G404" s="1639">
        <v>105</v>
      </c>
      <c r="H404" s="1640" t="s">
        <v>1741</v>
      </c>
      <c r="I404" s="1639" t="s">
        <v>987</v>
      </c>
      <c r="J404" s="1530">
        <v>48.3</v>
      </c>
      <c r="K404" s="1530" t="s">
        <v>4713</v>
      </c>
      <c r="L404" s="1641" t="s">
        <v>5073</v>
      </c>
      <c r="M404" s="1642">
        <v>44582</v>
      </c>
    </row>
    <row r="405" spans="1:13" s="1385" customFormat="1" ht="30">
      <c r="A405" s="1639">
        <v>398</v>
      </c>
      <c r="B405" s="1640" t="s">
        <v>1015</v>
      </c>
      <c r="C405" s="1641" t="s">
        <v>4587</v>
      </c>
      <c r="D405" s="1640" t="s">
        <v>625</v>
      </c>
      <c r="E405" s="1641" t="s">
        <v>4833</v>
      </c>
      <c r="F405" s="1639" t="s">
        <v>5027</v>
      </c>
      <c r="G405" s="1639">
        <v>105</v>
      </c>
      <c r="H405" s="1640" t="s">
        <v>1741</v>
      </c>
      <c r="I405" s="1639" t="s">
        <v>991</v>
      </c>
      <c r="J405" s="1530">
        <v>49.6</v>
      </c>
      <c r="K405" s="1530" t="s">
        <v>4713</v>
      </c>
      <c r="L405" s="1641" t="s">
        <v>5073</v>
      </c>
      <c r="M405" s="1642">
        <v>44582</v>
      </c>
    </row>
    <row r="406" spans="1:13" s="1385" customFormat="1" ht="30">
      <c r="A406" s="1639">
        <v>399</v>
      </c>
      <c r="B406" s="1640" t="s">
        <v>1015</v>
      </c>
      <c r="C406" s="1641" t="s">
        <v>4587</v>
      </c>
      <c r="D406" s="1640" t="s">
        <v>625</v>
      </c>
      <c r="E406" s="1641" t="s">
        <v>4833</v>
      </c>
      <c r="F406" s="1639" t="s">
        <v>5027</v>
      </c>
      <c r="G406" s="1639">
        <v>85</v>
      </c>
      <c r="H406" s="1640" t="s">
        <v>1737</v>
      </c>
      <c r="I406" s="1639" t="s">
        <v>968</v>
      </c>
      <c r="J406" s="1530"/>
      <c r="K406" s="1530">
        <v>-20</v>
      </c>
      <c r="L406" s="1641" t="s">
        <v>5074</v>
      </c>
      <c r="M406" s="1642">
        <v>44589</v>
      </c>
    </row>
    <row r="407" spans="1:13" s="1385" customFormat="1" ht="30">
      <c r="A407" s="1639">
        <v>400</v>
      </c>
      <c r="B407" s="1640" t="s">
        <v>1015</v>
      </c>
      <c r="C407" s="1641" t="s">
        <v>4587</v>
      </c>
      <c r="D407" s="1640" t="s">
        <v>625</v>
      </c>
      <c r="E407" s="1641" t="s">
        <v>4833</v>
      </c>
      <c r="F407" s="1639" t="s">
        <v>5027</v>
      </c>
      <c r="G407" s="1639">
        <v>85</v>
      </c>
      <c r="H407" s="1640" t="s">
        <v>1737</v>
      </c>
      <c r="I407" s="1639" t="s">
        <v>979</v>
      </c>
      <c r="J407" s="1530"/>
      <c r="K407" s="1530">
        <v>-20</v>
      </c>
      <c r="L407" s="1641" t="s">
        <v>5074</v>
      </c>
      <c r="M407" s="1642">
        <v>44589</v>
      </c>
    </row>
    <row r="408" spans="1:13" s="1385" customFormat="1" ht="30">
      <c r="A408" s="1639">
        <v>401</v>
      </c>
      <c r="B408" s="1640" t="s">
        <v>1015</v>
      </c>
      <c r="C408" s="1641" t="s">
        <v>4587</v>
      </c>
      <c r="D408" s="1640" t="s">
        <v>625</v>
      </c>
      <c r="E408" s="1641" t="s">
        <v>4833</v>
      </c>
      <c r="F408" s="1639" t="s">
        <v>5027</v>
      </c>
      <c r="G408" s="1639">
        <v>85</v>
      </c>
      <c r="H408" s="1640" t="s">
        <v>1737</v>
      </c>
      <c r="I408" s="1639" t="s">
        <v>958</v>
      </c>
      <c r="J408" s="1530"/>
      <c r="K408" s="1530">
        <v>-20</v>
      </c>
      <c r="L408" s="1641" t="s">
        <v>5074</v>
      </c>
      <c r="M408" s="1642">
        <v>44589</v>
      </c>
    </row>
    <row r="409" spans="1:13" s="1385" customFormat="1" ht="30">
      <c r="A409" s="1639">
        <v>402</v>
      </c>
      <c r="B409" s="1640" t="s">
        <v>1015</v>
      </c>
      <c r="C409" s="1641" t="s">
        <v>4587</v>
      </c>
      <c r="D409" s="1640" t="s">
        <v>625</v>
      </c>
      <c r="E409" s="1641" t="s">
        <v>4833</v>
      </c>
      <c r="F409" s="1639" t="s">
        <v>5027</v>
      </c>
      <c r="G409" s="1639">
        <v>85</v>
      </c>
      <c r="H409" s="1640" t="s">
        <v>1737</v>
      </c>
      <c r="I409" s="1639" t="s">
        <v>987</v>
      </c>
      <c r="J409" s="1530"/>
      <c r="K409" s="1530">
        <v>-20</v>
      </c>
      <c r="L409" s="1641" t="s">
        <v>5074</v>
      </c>
      <c r="M409" s="1642">
        <v>44589</v>
      </c>
    </row>
    <row r="410" spans="1:13" s="1385" customFormat="1" ht="30">
      <c r="A410" s="1639">
        <v>403</v>
      </c>
      <c r="B410" s="1640" t="s">
        <v>1015</v>
      </c>
      <c r="C410" s="1641" t="s">
        <v>4587</v>
      </c>
      <c r="D410" s="1640" t="s">
        <v>625</v>
      </c>
      <c r="E410" s="1641" t="s">
        <v>4833</v>
      </c>
      <c r="F410" s="1639" t="s">
        <v>5027</v>
      </c>
      <c r="G410" s="1639">
        <v>85</v>
      </c>
      <c r="H410" s="1640" t="s">
        <v>1737</v>
      </c>
      <c r="I410" s="1639" t="s">
        <v>991</v>
      </c>
      <c r="J410" s="1530"/>
      <c r="K410" s="1530">
        <v>-20</v>
      </c>
      <c r="L410" s="1641" t="s">
        <v>5074</v>
      </c>
      <c r="M410" s="1642">
        <v>44589</v>
      </c>
    </row>
    <row r="411" spans="1:13" s="1385" customFormat="1" ht="30">
      <c r="A411" s="1639">
        <v>404</v>
      </c>
      <c r="B411" s="1640" t="s">
        <v>1015</v>
      </c>
      <c r="C411" s="1641" t="s">
        <v>4587</v>
      </c>
      <c r="D411" s="1640" t="s">
        <v>625</v>
      </c>
      <c r="E411" s="1641" t="s">
        <v>4833</v>
      </c>
      <c r="F411" s="1639" t="s">
        <v>5027</v>
      </c>
      <c r="G411" s="1639">
        <v>90</v>
      </c>
      <c r="H411" s="1708" t="s">
        <v>1738</v>
      </c>
      <c r="I411" s="1639" t="s">
        <v>968</v>
      </c>
      <c r="J411" s="1530">
        <v>-20</v>
      </c>
      <c r="K411" s="1530">
        <v>0</v>
      </c>
      <c r="L411" s="1641" t="s">
        <v>5075</v>
      </c>
      <c r="M411" s="1642">
        <v>44589</v>
      </c>
    </row>
    <row r="412" spans="1:13" s="1385" customFormat="1" ht="30">
      <c r="A412" s="1639">
        <v>405</v>
      </c>
      <c r="B412" s="1640" t="s">
        <v>1015</v>
      </c>
      <c r="C412" s="1641" t="s">
        <v>4587</v>
      </c>
      <c r="D412" s="1640" t="s">
        <v>625</v>
      </c>
      <c r="E412" s="1641" t="s">
        <v>4833</v>
      </c>
      <c r="F412" s="1639" t="s">
        <v>5027</v>
      </c>
      <c r="G412" s="1639">
        <v>90</v>
      </c>
      <c r="H412" s="1708" t="s">
        <v>1738</v>
      </c>
      <c r="I412" s="1639" t="s">
        <v>979</v>
      </c>
      <c r="J412" s="1530">
        <v>-20</v>
      </c>
      <c r="K412" s="1530">
        <v>0</v>
      </c>
      <c r="L412" s="1641" t="s">
        <v>5075</v>
      </c>
      <c r="M412" s="1642">
        <v>44589</v>
      </c>
    </row>
    <row r="413" spans="1:13" s="1385" customFormat="1" ht="30">
      <c r="A413" s="1639">
        <v>406</v>
      </c>
      <c r="B413" s="1640" t="s">
        <v>1015</v>
      </c>
      <c r="C413" s="1641" t="s">
        <v>4587</v>
      </c>
      <c r="D413" s="1640" t="s">
        <v>625</v>
      </c>
      <c r="E413" s="1641" t="s">
        <v>4833</v>
      </c>
      <c r="F413" s="1639" t="s">
        <v>5027</v>
      </c>
      <c r="G413" s="1639">
        <v>90</v>
      </c>
      <c r="H413" s="1708" t="s">
        <v>1738</v>
      </c>
      <c r="I413" s="1639" t="s">
        <v>958</v>
      </c>
      <c r="J413" s="1530">
        <v>-20</v>
      </c>
      <c r="K413" s="1530">
        <v>0</v>
      </c>
      <c r="L413" s="1641" t="s">
        <v>5075</v>
      </c>
      <c r="M413" s="1642">
        <v>44589</v>
      </c>
    </row>
    <row r="414" spans="1:13" s="1385" customFormat="1" ht="30">
      <c r="A414" s="1639">
        <v>407</v>
      </c>
      <c r="B414" s="1640" t="s">
        <v>1015</v>
      </c>
      <c r="C414" s="1641" t="s">
        <v>4587</v>
      </c>
      <c r="D414" s="1640" t="s">
        <v>625</v>
      </c>
      <c r="E414" s="1641" t="s">
        <v>4833</v>
      </c>
      <c r="F414" s="1639" t="s">
        <v>5027</v>
      </c>
      <c r="G414" s="1639">
        <v>90</v>
      </c>
      <c r="H414" s="1708" t="s">
        <v>1738</v>
      </c>
      <c r="I414" s="1639" t="s">
        <v>987</v>
      </c>
      <c r="J414" s="1530">
        <v>-20</v>
      </c>
      <c r="K414" s="1530">
        <v>0</v>
      </c>
      <c r="L414" s="1641" t="s">
        <v>5075</v>
      </c>
      <c r="M414" s="1642">
        <v>44589</v>
      </c>
    </row>
    <row r="415" spans="1:13" s="1385" customFormat="1" ht="30">
      <c r="A415" s="1639">
        <v>408</v>
      </c>
      <c r="B415" s="1640" t="s">
        <v>1015</v>
      </c>
      <c r="C415" s="1641" t="s">
        <v>4587</v>
      </c>
      <c r="D415" s="1640" t="s">
        <v>625</v>
      </c>
      <c r="E415" s="1641" t="s">
        <v>4833</v>
      </c>
      <c r="F415" s="1639" t="s">
        <v>5027</v>
      </c>
      <c r="G415" s="1639">
        <v>90</v>
      </c>
      <c r="H415" s="1708" t="s">
        <v>1738</v>
      </c>
      <c r="I415" s="1639" t="s">
        <v>991</v>
      </c>
      <c r="J415" s="1530">
        <v>-20</v>
      </c>
      <c r="K415" s="1530">
        <v>0</v>
      </c>
      <c r="L415" s="1641" t="s">
        <v>5075</v>
      </c>
      <c r="M415" s="1642">
        <v>44589</v>
      </c>
    </row>
    <row r="416" spans="1:13" s="1382" customFormat="1" ht="30">
      <c r="A416" s="1639">
        <v>409</v>
      </c>
      <c r="B416" s="1640" t="s">
        <v>1022</v>
      </c>
      <c r="C416" s="1641" t="s">
        <v>2179</v>
      </c>
      <c r="D416" s="1640" t="s">
        <v>625</v>
      </c>
      <c r="E416" s="1641" t="s">
        <v>4833</v>
      </c>
      <c r="F416" s="1639" t="s">
        <v>5027</v>
      </c>
      <c r="G416" s="1639">
        <v>85</v>
      </c>
      <c r="H416" s="1640" t="s">
        <v>1737</v>
      </c>
      <c r="I416" s="1639" t="s">
        <v>968</v>
      </c>
      <c r="J416" s="1530"/>
      <c r="K416" s="1530">
        <v>-5</v>
      </c>
      <c r="L416" s="1641" t="s">
        <v>5076</v>
      </c>
      <c r="M416" s="1642">
        <v>44589</v>
      </c>
    </row>
    <row r="417" spans="1:13" s="1382" customFormat="1" ht="30">
      <c r="A417" s="1639">
        <v>410</v>
      </c>
      <c r="B417" s="1640" t="s">
        <v>1022</v>
      </c>
      <c r="C417" s="1641" t="s">
        <v>2179</v>
      </c>
      <c r="D417" s="1640" t="s">
        <v>625</v>
      </c>
      <c r="E417" s="1641" t="s">
        <v>4833</v>
      </c>
      <c r="F417" s="1639" t="s">
        <v>5027</v>
      </c>
      <c r="G417" s="1639">
        <v>85</v>
      </c>
      <c r="H417" s="1640" t="s">
        <v>1737</v>
      </c>
      <c r="I417" s="1639" t="s">
        <v>979</v>
      </c>
      <c r="J417" s="1530"/>
      <c r="K417" s="1530">
        <v>-5</v>
      </c>
      <c r="L417" s="1641" t="s">
        <v>5076</v>
      </c>
      <c r="M417" s="1642">
        <v>44589</v>
      </c>
    </row>
    <row r="418" spans="1:13" s="1382" customFormat="1" ht="30">
      <c r="A418" s="1639">
        <v>411</v>
      </c>
      <c r="B418" s="1640" t="s">
        <v>1022</v>
      </c>
      <c r="C418" s="1641" t="s">
        <v>2179</v>
      </c>
      <c r="D418" s="1640" t="s">
        <v>625</v>
      </c>
      <c r="E418" s="1641" t="s">
        <v>4833</v>
      </c>
      <c r="F418" s="1639" t="s">
        <v>5027</v>
      </c>
      <c r="G418" s="1639">
        <v>85</v>
      </c>
      <c r="H418" s="1640" t="s">
        <v>1737</v>
      </c>
      <c r="I418" s="1639" t="s">
        <v>958</v>
      </c>
      <c r="J418" s="1530"/>
      <c r="K418" s="1530">
        <v>-5</v>
      </c>
      <c r="L418" s="1641" t="s">
        <v>5076</v>
      </c>
      <c r="M418" s="1642">
        <v>44589</v>
      </c>
    </row>
    <row r="419" spans="1:13" s="1382" customFormat="1" ht="30">
      <c r="A419" s="1639">
        <v>412</v>
      </c>
      <c r="B419" s="1640" t="s">
        <v>1022</v>
      </c>
      <c r="C419" s="1641" t="s">
        <v>2179</v>
      </c>
      <c r="D419" s="1640" t="s">
        <v>625</v>
      </c>
      <c r="E419" s="1641" t="s">
        <v>4833</v>
      </c>
      <c r="F419" s="1639" t="s">
        <v>5027</v>
      </c>
      <c r="G419" s="1639">
        <v>85</v>
      </c>
      <c r="H419" s="1640" t="s">
        <v>1737</v>
      </c>
      <c r="I419" s="1639" t="s">
        <v>987</v>
      </c>
      <c r="J419" s="1530"/>
      <c r="K419" s="1530">
        <v>-5</v>
      </c>
      <c r="L419" s="1641" t="s">
        <v>5076</v>
      </c>
      <c r="M419" s="1642">
        <v>44589</v>
      </c>
    </row>
    <row r="420" spans="1:13" s="1382" customFormat="1" ht="30">
      <c r="A420" s="1639">
        <v>413</v>
      </c>
      <c r="B420" s="1640" t="s">
        <v>1022</v>
      </c>
      <c r="C420" s="1641" t="s">
        <v>2179</v>
      </c>
      <c r="D420" s="1640" t="s">
        <v>625</v>
      </c>
      <c r="E420" s="1641" t="s">
        <v>4833</v>
      </c>
      <c r="F420" s="1639" t="s">
        <v>5027</v>
      </c>
      <c r="G420" s="1639">
        <v>85</v>
      </c>
      <c r="H420" s="1640" t="s">
        <v>1737</v>
      </c>
      <c r="I420" s="1639" t="s">
        <v>991</v>
      </c>
      <c r="J420" s="1530"/>
      <c r="K420" s="1530">
        <v>-5</v>
      </c>
      <c r="L420" s="1641" t="s">
        <v>5076</v>
      </c>
      <c r="M420" s="1642">
        <v>44589</v>
      </c>
    </row>
    <row r="421" spans="1:13" s="1382" customFormat="1" ht="30">
      <c r="A421" s="1639">
        <v>414</v>
      </c>
      <c r="B421" s="1640" t="s">
        <v>1022</v>
      </c>
      <c r="C421" s="1641" t="s">
        <v>2179</v>
      </c>
      <c r="D421" s="1640" t="s">
        <v>625</v>
      </c>
      <c r="E421" s="1641" t="s">
        <v>4833</v>
      </c>
      <c r="F421" s="1639" t="s">
        <v>5027</v>
      </c>
      <c r="G421" s="1639">
        <v>90</v>
      </c>
      <c r="H421" s="1708" t="s">
        <v>1738</v>
      </c>
      <c r="I421" s="1639" t="s">
        <v>968</v>
      </c>
      <c r="J421" s="1530">
        <v>-5</v>
      </c>
      <c r="K421" s="1530">
        <v>0</v>
      </c>
      <c r="L421" s="1641" t="s">
        <v>5075</v>
      </c>
      <c r="M421" s="1642">
        <v>44589</v>
      </c>
    </row>
    <row r="422" spans="1:13" s="1382" customFormat="1" ht="30">
      <c r="A422" s="1639">
        <v>415</v>
      </c>
      <c r="B422" s="1640" t="s">
        <v>1022</v>
      </c>
      <c r="C422" s="1641" t="s">
        <v>2179</v>
      </c>
      <c r="D422" s="1640" t="s">
        <v>625</v>
      </c>
      <c r="E422" s="1641" t="s">
        <v>4833</v>
      </c>
      <c r="F422" s="1639" t="s">
        <v>5027</v>
      </c>
      <c r="G422" s="1639">
        <v>90</v>
      </c>
      <c r="H422" s="1708" t="s">
        <v>1738</v>
      </c>
      <c r="I422" s="1639" t="s">
        <v>979</v>
      </c>
      <c r="J422" s="1530">
        <v>-5</v>
      </c>
      <c r="K422" s="1530">
        <v>0</v>
      </c>
      <c r="L422" s="1641" t="s">
        <v>5075</v>
      </c>
      <c r="M422" s="1642">
        <v>44589</v>
      </c>
    </row>
    <row r="423" spans="1:13" s="1382" customFormat="1" ht="30">
      <c r="A423" s="1639">
        <v>416</v>
      </c>
      <c r="B423" s="1640" t="s">
        <v>1022</v>
      </c>
      <c r="C423" s="1641" t="s">
        <v>2179</v>
      </c>
      <c r="D423" s="1640" t="s">
        <v>625</v>
      </c>
      <c r="E423" s="1641" t="s">
        <v>4833</v>
      </c>
      <c r="F423" s="1639" t="s">
        <v>5027</v>
      </c>
      <c r="G423" s="1639">
        <v>90</v>
      </c>
      <c r="H423" s="1708" t="s">
        <v>1738</v>
      </c>
      <c r="I423" s="1639" t="s">
        <v>958</v>
      </c>
      <c r="J423" s="1530">
        <v>-5</v>
      </c>
      <c r="K423" s="1530">
        <v>0</v>
      </c>
      <c r="L423" s="1641" t="s">
        <v>5075</v>
      </c>
      <c r="M423" s="1642">
        <v>44589</v>
      </c>
    </row>
    <row r="424" spans="1:13" s="1382" customFormat="1" ht="30">
      <c r="A424" s="1639">
        <v>417</v>
      </c>
      <c r="B424" s="1640" t="s">
        <v>1022</v>
      </c>
      <c r="C424" s="1641" t="s">
        <v>2179</v>
      </c>
      <c r="D424" s="1640" t="s">
        <v>625</v>
      </c>
      <c r="E424" s="1641" t="s">
        <v>4833</v>
      </c>
      <c r="F424" s="1639" t="s">
        <v>5027</v>
      </c>
      <c r="G424" s="1639">
        <v>90</v>
      </c>
      <c r="H424" s="1708" t="s">
        <v>1738</v>
      </c>
      <c r="I424" s="1639" t="s">
        <v>987</v>
      </c>
      <c r="J424" s="1530">
        <v>-5</v>
      </c>
      <c r="K424" s="1530">
        <v>0</v>
      </c>
      <c r="L424" s="1641" t="s">
        <v>5075</v>
      </c>
      <c r="M424" s="1642">
        <v>44589</v>
      </c>
    </row>
    <row r="425" spans="1:13" s="1382" customFormat="1" ht="30">
      <c r="A425" s="1639">
        <v>418</v>
      </c>
      <c r="B425" s="1640" t="s">
        <v>1022</v>
      </c>
      <c r="C425" s="1641" t="s">
        <v>2179</v>
      </c>
      <c r="D425" s="1640" t="s">
        <v>625</v>
      </c>
      <c r="E425" s="1641" t="s">
        <v>4833</v>
      </c>
      <c r="F425" s="1639" t="s">
        <v>5027</v>
      </c>
      <c r="G425" s="1639">
        <v>90</v>
      </c>
      <c r="H425" s="1708" t="s">
        <v>1738</v>
      </c>
      <c r="I425" s="1639" t="s">
        <v>991</v>
      </c>
      <c r="J425" s="1530">
        <v>-5</v>
      </c>
      <c r="K425" s="1530">
        <v>0</v>
      </c>
      <c r="L425" s="1641" t="s">
        <v>5075</v>
      </c>
      <c r="M425" s="1642">
        <v>44589</v>
      </c>
    </row>
    <row r="426" spans="1:13" s="1382" customFormat="1" ht="30">
      <c r="A426" s="1639">
        <v>419</v>
      </c>
      <c r="B426" s="1640" t="s">
        <v>971</v>
      </c>
      <c r="C426" s="1641" t="s">
        <v>1961</v>
      </c>
      <c r="D426" s="1640" t="s">
        <v>625</v>
      </c>
      <c r="E426" s="1641" t="s">
        <v>4833</v>
      </c>
      <c r="F426" s="1639" t="s">
        <v>5027</v>
      </c>
      <c r="G426" s="1639">
        <v>85</v>
      </c>
      <c r="H426" s="1640" t="s">
        <v>1737</v>
      </c>
      <c r="I426" s="1639" t="s">
        <v>968</v>
      </c>
      <c r="J426" s="1820"/>
      <c r="K426" s="1820">
        <v>-109.5</v>
      </c>
      <c r="L426" s="1641" t="s">
        <v>5077</v>
      </c>
      <c r="M426" s="1656">
        <v>44589</v>
      </c>
    </row>
    <row r="427" spans="1:13" s="1382" customFormat="1" ht="30">
      <c r="A427" s="1639">
        <v>420</v>
      </c>
      <c r="B427" s="1640" t="s">
        <v>971</v>
      </c>
      <c r="C427" s="1641" t="s">
        <v>1961</v>
      </c>
      <c r="D427" s="1640" t="s">
        <v>625</v>
      </c>
      <c r="E427" s="1641" t="s">
        <v>4833</v>
      </c>
      <c r="F427" s="1639" t="s">
        <v>5027</v>
      </c>
      <c r="G427" s="1639">
        <v>85</v>
      </c>
      <c r="H427" s="1640" t="s">
        <v>1737</v>
      </c>
      <c r="I427" s="1639" t="s">
        <v>979</v>
      </c>
      <c r="J427" s="1820"/>
      <c r="K427" s="1820">
        <v>-109.5</v>
      </c>
      <c r="L427" s="1641" t="s">
        <v>5077</v>
      </c>
      <c r="M427" s="1642">
        <v>44589</v>
      </c>
    </row>
    <row r="428" spans="1:13" s="1382" customFormat="1" ht="30">
      <c r="A428" s="1639">
        <v>421</v>
      </c>
      <c r="B428" s="1640" t="s">
        <v>971</v>
      </c>
      <c r="C428" s="1641" t="s">
        <v>1961</v>
      </c>
      <c r="D428" s="1640" t="s">
        <v>625</v>
      </c>
      <c r="E428" s="1641" t="s">
        <v>4833</v>
      </c>
      <c r="F428" s="1639" t="s">
        <v>5027</v>
      </c>
      <c r="G428" s="1639">
        <v>85</v>
      </c>
      <c r="H428" s="1640" t="s">
        <v>1737</v>
      </c>
      <c r="I428" s="1639" t="s">
        <v>958</v>
      </c>
      <c r="J428" s="1820"/>
      <c r="K428" s="1820">
        <v>-109.5</v>
      </c>
      <c r="L428" s="1641" t="s">
        <v>5077</v>
      </c>
      <c r="M428" s="1642">
        <v>44589</v>
      </c>
    </row>
    <row r="429" spans="1:13" s="1382" customFormat="1" ht="30">
      <c r="A429" s="1639">
        <v>422</v>
      </c>
      <c r="B429" s="1640" t="s">
        <v>971</v>
      </c>
      <c r="C429" s="1641" t="s">
        <v>1961</v>
      </c>
      <c r="D429" s="1640" t="s">
        <v>625</v>
      </c>
      <c r="E429" s="1641" t="s">
        <v>4833</v>
      </c>
      <c r="F429" s="1639" t="s">
        <v>5027</v>
      </c>
      <c r="G429" s="1639">
        <v>85</v>
      </c>
      <c r="H429" s="1640" t="s">
        <v>1737</v>
      </c>
      <c r="I429" s="1639" t="s">
        <v>987</v>
      </c>
      <c r="J429" s="1820"/>
      <c r="K429" s="1820">
        <v>-109.5</v>
      </c>
      <c r="L429" s="1641" t="s">
        <v>5077</v>
      </c>
      <c r="M429" s="1642">
        <v>44589</v>
      </c>
    </row>
    <row r="430" spans="1:13" s="1382" customFormat="1" ht="30">
      <c r="A430" s="1639">
        <v>423</v>
      </c>
      <c r="B430" s="1640" t="s">
        <v>971</v>
      </c>
      <c r="C430" s="1641" t="s">
        <v>1961</v>
      </c>
      <c r="D430" s="1640" t="s">
        <v>625</v>
      </c>
      <c r="E430" s="1641" t="s">
        <v>4833</v>
      </c>
      <c r="F430" s="1639" t="s">
        <v>5027</v>
      </c>
      <c r="G430" s="1639">
        <v>85</v>
      </c>
      <c r="H430" s="1640" t="s">
        <v>1737</v>
      </c>
      <c r="I430" s="1639" t="s">
        <v>991</v>
      </c>
      <c r="J430" s="1820"/>
      <c r="K430" s="1820">
        <v>-109.5</v>
      </c>
      <c r="L430" s="1641" t="s">
        <v>5077</v>
      </c>
      <c r="M430" s="1642">
        <v>44589</v>
      </c>
    </row>
    <row r="431" spans="1:13" s="1382" customFormat="1" ht="30">
      <c r="A431" s="1639">
        <v>424</v>
      </c>
      <c r="B431" s="1640" t="s">
        <v>971</v>
      </c>
      <c r="C431" s="1641" t="s">
        <v>1961</v>
      </c>
      <c r="D431" s="1640" t="s">
        <v>625</v>
      </c>
      <c r="E431" s="1641" t="s">
        <v>4833</v>
      </c>
      <c r="F431" s="1639" t="s">
        <v>5027</v>
      </c>
      <c r="G431" s="1639">
        <v>90</v>
      </c>
      <c r="H431" s="1708" t="s">
        <v>1738</v>
      </c>
      <c r="I431" s="1639" t="s">
        <v>968</v>
      </c>
      <c r="J431" s="1820">
        <v>-109.5</v>
      </c>
      <c r="K431" s="1820">
        <v>0</v>
      </c>
      <c r="L431" s="1641" t="s">
        <v>5075</v>
      </c>
      <c r="M431" s="1642">
        <v>44589</v>
      </c>
    </row>
    <row r="432" spans="1:13" s="1382" customFormat="1" ht="30">
      <c r="A432" s="1639">
        <v>425</v>
      </c>
      <c r="B432" s="1640" t="s">
        <v>971</v>
      </c>
      <c r="C432" s="1641" t="s">
        <v>1961</v>
      </c>
      <c r="D432" s="1640" t="s">
        <v>625</v>
      </c>
      <c r="E432" s="1641" t="s">
        <v>4833</v>
      </c>
      <c r="F432" s="1639" t="s">
        <v>5027</v>
      </c>
      <c r="G432" s="1639">
        <v>90</v>
      </c>
      <c r="H432" s="1708" t="s">
        <v>1738</v>
      </c>
      <c r="I432" s="1639" t="s">
        <v>979</v>
      </c>
      <c r="J432" s="1820">
        <v>-109.5</v>
      </c>
      <c r="K432" s="1820">
        <v>0</v>
      </c>
      <c r="L432" s="1641" t="s">
        <v>5075</v>
      </c>
      <c r="M432" s="1642">
        <v>44589</v>
      </c>
    </row>
    <row r="433" spans="1:13" s="1382" customFormat="1" ht="30">
      <c r="A433" s="1639">
        <v>426</v>
      </c>
      <c r="B433" s="1640" t="s">
        <v>971</v>
      </c>
      <c r="C433" s="1641" t="s">
        <v>1961</v>
      </c>
      <c r="D433" s="1640" t="s">
        <v>625</v>
      </c>
      <c r="E433" s="1641" t="s">
        <v>4833</v>
      </c>
      <c r="F433" s="1639" t="s">
        <v>5027</v>
      </c>
      <c r="G433" s="1639">
        <v>90</v>
      </c>
      <c r="H433" s="1708" t="s">
        <v>1738</v>
      </c>
      <c r="I433" s="1639" t="s">
        <v>958</v>
      </c>
      <c r="J433" s="1820">
        <v>-109.5</v>
      </c>
      <c r="K433" s="1820">
        <v>0</v>
      </c>
      <c r="L433" s="1641" t="s">
        <v>5075</v>
      </c>
      <c r="M433" s="1642">
        <v>44589</v>
      </c>
    </row>
    <row r="434" spans="1:13" s="1382" customFormat="1" ht="30">
      <c r="A434" s="1639">
        <v>427</v>
      </c>
      <c r="B434" s="1640" t="s">
        <v>971</v>
      </c>
      <c r="C434" s="1641" t="s">
        <v>1961</v>
      </c>
      <c r="D434" s="1640" t="s">
        <v>625</v>
      </c>
      <c r="E434" s="1641" t="s">
        <v>4833</v>
      </c>
      <c r="F434" s="1639" t="s">
        <v>5027</v>
      </c>
      <c r="G434" s="1639">
        <v>90</v>
      </c>
      <c r="H434" s="1708" t="s">
        <v>1738</v>
      </c>
      <c r="I434" s="1639" t="s">
        <v>987</v>
      </c>
      <c r="J434" s="1820">
        <v>-109.5</v>
      </c>
      <c r="K434" s="1820">
        <v>0</v>
      </c>
      <c r="L434" s="1641" t="s">
        <v>5075</v>
      </c>
      <c r="M434" s="1642">
        <v>44589</v>
      </c>
    </row>
    <row r="435" spans="1:13" s="1382" customFormat="1" ht="30">
      <c r="A435" s="1639">
        <v>428</v>
      </c>
      <c r="B435" s="1640" t="s">
        <v>971</v>
      </c>
      <c r="C435" s="1641" t="s">
        <v>1961</v>
      </c>
      <c r="D435" s="1640" t="s">
        <v>625</v>
      </c>
      <c r="E435" s="1641" t="s">
        <v>4833</v>
      </c>
      <c r="F435" s="1639" t="s">
        <v>5027</v>
      </c>
      <c r="G435" s="1639">
        <v>90</v>
      </c>
      <c r="H435" s="1708" t="s">
        <v>1738</v>
      </c>
      <c r="I435" s="1639" t="s">
        <v>991</v>
      </c>
      <c r="J435" s="1820">
        <v>-109.5</v>
      </c>
      <c r="K435" s="1820">
        <v>0</v>
      </c>
      <c r="L435" s="1641" t="s">
        <v>5075</v>
      </c>
      <c r="M435" s="1642">
        <v>44589</v>
      </c>
    </row>
    <row r="436" spans="1:13" s="1382" customFormat="1" ht="60">
      <c r="A436" s="1639">
        <v>429</v>
      </c>
      <c r="B436" s="1641" t="s">
        <v>4975</v>
      </c>
      <c r="C436" s="1635"/>
      <c r="D436" s="1636" t="s">
        <v>4976</v>
      </c>
      <c r="E436" s="1641" t="s">
        <v>815</v>
      </c>
      <c r="F436" s="1639" t="s">
        <v>5027</v>
      </c>
      <c r="G436" s="1699" t="s">
        <v>5078</v>
      </c>
      <c r="H436" s="1639" t="s">
        <v>5078</v>
      </c>
      <c r="I436" s="1639" t="s">
        <v>4892</v>
      </c>
      <c r="J436" s="1823" t="s">
        <v>4978</v>
      </c>
      <c r="K436" s="1639"/>
      <c r="L436" s="1636" t="s">
        <v>5079</v>
      </c>
      <c r="M436" s="1932">
        <v>44634</v>
      </c>
    </row>
    <row r="437" spans="1:13" s="1382" customFormat="1" ht="60">
      <c r="A437" s="1949">
        <f>A436+1</f>
        <v>430</v>
      </c>
      <c r="B437" s="1951" t="s">
        <v>989</v>
      </c>
      <c r="C437" s="1950" t="s">
        <v>2591</v>
      </c>
      <c r="D437" s="1951" t="s">
        <v>2593</v>
      </c>
      <c r="E437" s="1951" t="s">
        <v>4984</v>
      </c>
      <c r="F437" s="1949" t="s">
        <v>5027</v>
      </c>
      <c r="G437" s="1952">
        <v>41</v>
      </c>
      <c r="H437" s="1949" t="s">
        <v>1090</v>
      </c>
      <c r="I437" s="1949" t="s">
        <v>879</v>
      </c>
      <c r="J437" s="1956" t="s">
        <v>977</v>
      </c>
      <c r="K437" s="1949" t="s">
        <v>966</v>
      </c>
      <c r="L437" s="1951" t="s">
        <v>4985</v>
      </c>
      <c r="M437" s="1957">
        <v>44900</v>
      </c>
    </row>
    <row r="438" spans="1:13" s="1382" customFormat="1" ht="30">
      <c r="A438" s="1963">
        <f t="shared" ref="A438:A456" si="0">A437+1</f>
        <v>431</v>
      </c>
      <c r="B438" s="1965" t="s">
        <v>999</v>
      </c>
      <c r="C438" s="1964" t="s">
        <v>3516</v>
      </c>
      <c r="D438" s="1965" t="s">
        <v>625</v>
      </c>
      <c r="E438" s="1965" t="s">
        <v>5003</v>
      </c>
      <c r="F438" s="1963" t="s">
        <v>5027</v>
      </c>
      <c r="G438" s="1966">
        <v>100</v>
      </c>
      <c r="H438" s="1963" t="s">
        <v>1740</v>
      </c>
      <c r="I438" s="1963" t="s">
        <v>968</v>
      </c>
      <c r="J438" s="2005"/>
      <c r="K438" s="1994">
        <v>3</v>
      </c>
      <c r="L438" s="2026" t="s">
        <v>5004</v>
      </c>
      <c r="M438" s="1967">
        <v>44915</v>
      </c>
    </row>
    <row r="439" spans="1:13" s="1382" customFormat="1" ht="30">
      <c r="A439" s="1963">
        <f t="shared" si="0"/>
        <v>432</v>
      </c>
      <c r="B439" s="1965" t="s">
        <v>999</v>
      </c>
      <c r="C439" s="1964" t="s">
        <v>3516</v>
      </c>
      <c r="D439" s="1965" t="s">
        <v>625</v>
      </c>
      <c r="E439" s="1965" t="s">
        <v>5003</v>
      </c>
      <c r="F439" s="1963" t="s">
        <v>5027</v>
      </c>
      <c r="G439" s="1966">
        <v>100</v>
      </c>
      <c r="H439" s="1963" t="s">
        <v>1740</v>
      </c>
      <c r="I439" s="1963" t="s">
        <v>979</v>
      </c>
      <c r="J439" s="2005"/>
      <c r="K439" s="1994">
        <v>6</v>
      </c>
      <c r="L439" s="2026" t="s">
        <v>5004</v>
      </c>
      <c r="M439" s="1967">
        <v>44915</v>
      </c>
    </row>
    <row r="440" spans="1:13" s="1382" customFormat="1" ht="30">
      <c r="A440" s="1963">
        <f t="shared" si="0"/>
        <v>433</v>
      </c>
      <c r="B440" s="1965" t="s">
        <v>999</v>
      </c>
      <c r="C440" s="1964" t="s">
        <v>3516</v>
      </c>
      <c r="D440" s="1965" t="s">
        <v>625</v>
      </c>
      <c r="E440" s="1965" t="s">
        <v>5003</v>
      </c>
      <c r="F440" s="1963" t="s">
        <v>5027</v>
      </c>
      <c r="G440" s="1966">
        <v>100</v>
      </c>
      <c r="H440" s="1963" t="s">
        <v>1740</v>
      </c>
      <c r="I440" s="1963" t="s">
        <v>958</v>
      </c>
      <c r="J440" s="2005"/>
      <c r="K440" s="1994">
        <v>9.1</v>
      </c>
      <c r="L440" s="2026" t="s">
        <v>5004</v>
      </c>
      <c r="M440" s="1967">
        <v>44915</v>
      </c>
    </row>
    <row r="441" spans="1:13" s="1382" customFormat="1" ht="30">
      <c r="A441" s="1963">
        <f t="shared" si="0"/>
        <v>434</v>
      </c>
      <c r="B441" s="1965" t="s">
        <v>999</v>
      </c>
      <c r="C441" s="1964" t="s">
        <v>3516</v>
      </c>
      <c r="D441" s="1965" t="s">
        <v>625</v>
      </c>
      <c r="E441" s="1965" t="s">
        <v>5003</v>
      </c>
      <c r="F441" s="1963" t="s">
        <v>5027</v>
      </c>
      <c r="G441" s="1966">
        <v>100</v>
      </c>
      <c r="H441" s="1963" t="s">
        <v>1740</v>
      </c>
      <c r="I441" s="1963" t="s">
        <v>987</v>
      </c>
      <c r="J441" s="2005"/>
      <c r="K441" s="1994">
        <v>12.3</v>
      </c>
      <c r="L441" s="2026" t="s">
        <v>5004</v>
      </c>
      <c r="M441" s="1967">
        <v>44915</v>
      </c>
    </row>
    <row r="442" spans="1:13" s="1382" customFormat="1" ht="30">
      <c r="A442" s="1963">
        <f t="shared" si="0"/>
        <v>435</v>
      </c>
      <c r="B442" s="1965" t="s">
        <v>999</v>
      </c>
      <c r="C442" s="1964" t="s">
        <v>3516</v>
      </c>
      <c r="D442" s="1965" t="s">
        <v>625</v>
      </c>
      <c r="E442" s="1965" t="s">
        <v>5003</v>
      </c>
      <c r="F442" s="1963" t="s">
        <v>5027</v>
      </c>
      <c r="G442" s="1966">
        <v>100</v>
      </c>
      <c r="H442" s="1963" t="s">
        <v>1740</v>
      </c>
      <c r="I442" s="1963" t="s">
        <v>991</v>
      </c>
      <c r="J442" s="2005"/>
      <c r="K442" s="1994">
        <v>15.6</v>
      </c>
      <c r="L442" s="2026" t="s">
        <v>5004</v>
      </c>
      <c r="M442" s="1967">
        <v>44915</v>
      </c>
    </row>
    <row r="443" spans="1:13" s="1382" customFormat="1" ht="30">
      <c r="A443" s="1963">
        <f t="shared" si="0"/>
        <v>436</v>
      </c>
      <c r="B443" s="1965" t="s">
        <v>1022</v>
      </c>
      <c r="C443" s="1964" t="s">
        <v>2179</v>
      </c>
      <c r="D443" s="1965" t="s">
        <v>625</v>
      </c>
      <c r="E443" s="1965" t="s">
        <v>1022</v>
      </c>
      <c r="F443" s="1963" t="s">
        <v>5027</v>
      </c>
      <c r="G443" s="1966">
        <v>115</v>
      </c>
      <c r="H443" s="2024" t="s">
        <v>1788</v>
      </c>
      <c r="I443" s="1963" t="s">
        <v>879</v>
      </c>
      <c r="J443" s="2005">
        <v>-0.191</v>
      </c>
      <c r="K443" s="1963">
        <v>-0.26200000000000001</v>
      </c>
      <c r="L443" s="1965" t="s">
        <v>5080</v>
      </c>
      <c r="M443" s="2025">
        <v>45002</v>
      </c>
    </row>
    <row r="444" spans="1:13" s="1382" customFormat="1" ht="30">
      <c r="A444" s="1963">
        <f t="shared" si="0"/>
        <v>437</v>
      </c>
      <c r="B444" s="1965" t="s">
        <v>1022</v>
      </c>
      <c r="C444" s="1964" t="s">
        <v>2179</v>
      </c>
      <c r="D444" s="1965" t="s">
        <v>625</v>
      </c>
      <c r="E444" s="1965" t="s">
        <v>1022</v>
      </c>
      <c r="F444" s="1963" t="s">
        <v>5027</v>
      </c>
      <c r="G444" s="1966">
        <v>115</v>
      </c>
      <c r="H444" s="2024" t="s">
        <v>1789</v>
      </c>
      <c r="I444" s="1963" t="s">
        <v>879</v>
      </c>
      <c r="J444" s="2005">
        <v>-0.26200000000000001</v>
      </c>
      <c r="K444" s="1963">
        <v>-0.191</v>
      </c>
      <c r="L444" s="1965" t="s">
        <v>5081</v>
      </c>
      <c r="M444" s="2025">
        <v>45002</v>
      </c>
    </row>
    <row r="445" spans="1:13" s="1382" customFormat="1" ht="45">
      <c r="A445" s="1963">
        <f t="shared" si="0"/>
        <v>438</v>
      </c>
      <c r="B445" s="1965" t="s">
        <v>1003</v>
      </c>
      <c r="C445" s="1964" t="s">
        <v>3705</v>
      </c>
      <c r="D445" s="1965" t="s">
        <v>625</v>
      </c>
      <c r="E445" s="1965" t="s">
        <v>5082</v>
      </c>
      <c r="F445" s="1963" t="s">
        <v>5027</v>
      </c>
      <c r="G445" s="1966">
        <v>59</v>
      </c>
      <c r="H445" s="1963" t="s">
        <v>1735</v>
      </c>
      <c r="I445" s="1963" t="s">
        <v>991</v>
      </c>
      <c r="J445" s="2005">
        <v>20.399999999999999</v>
      </c>
      <c r="K445" s="1963">
        <v>20.5</v>
      </c>
      <c r="L445" s="2027" t="s">
        <v>5083</v>
      </c>
      <c r="M445" s="2025">
        <v>45009</v>
      </c>
    </row>
    <row r="446" spans="1:13" s="1382" customFormat="1" ht="45">
      <c r="A446" s="1963">
        <f t="shared" si="0"/>
        <v>439</v>
      </c>
      <c r="B446" s="1965" t="s">
        <v>1003</v>
      </c>
      <c r="C446" s="1964" t="s">
        <v>3693</v>
      </c>
      <c r="D446" s="1965" t="s">
        <v>154</v>
      </c>
      <c r="E446" s="1965" t="s">
        <v>5082</v>
      </c>
      <c r="F446" s="1963" t="s">
        <v>5027</v>
      </c>
      <c r="G446" s="1966">
        <v>59</v>
      </c>
      <c r="H446" s="1963" t="s">
        <v>1735</v>
      </c>
      <c r="I446" s="1963" t="s">
        <v>987</v>
      </c>
      <c r="J446" s="2005">
        <v>254.8</v>
      </c>
      <c r="K446" s="1963">
        <v>254.7</v>
      </c>
      <c r="L446" s="2027" t="s">
        <v>5083</v>
      </c>
      <c r="M446" s="2025">
        <v>45009</v>
      </c>
    </row>
    <row r="447" spans="1:13" s="1382" customFormat="1" ht="45">
      <c r="A447" s="1963">
        <f t="shared" si="0"/>
        <v>440</v>
      </c>
      <c r="B447" s="1965" t="s">
        <v>1003</v>
      </c>
      <c r="C447" s="1964" t="s">
        <v>3693</v>
      </c>
      <c r="D447" s="1965" t="s">
        <v>154</v>
      </c>
      <c r="E447" s="1965" t="s">
        <v>5082</v>
      </c>
      <c r="F447" s="1963" t="s">
        <v>5027</v>
      </c>
      <c r="G447" s="1966">
        <v>59</v>
      </c>
      <c r="H447" s="1963" t="s">
        <v>1735</v>
      </c>
      <c r="I447" s="1963" t="s">
        <v>991</v>
      </c>
      <c r="J447" s="2005">
        <v>251.1</v>
      </c>
      <c r="K447" s="1963">
        <v>249.3</v>
      </c>
      <c r="L447" s="2027" t="s">
        <v>5083</v>
      </c>
      <c r="M447" s="2025">
        <v>45009</v>
      </c>
    </row>
    <row r="448" spans="1:13" s="1382" customFormat="1" ht="30">
      <c r="A448" s="1963">
        <f t="shared" si="0"/>
        <v>441</v>
      </c>
      <c r="B448" s="1965" t="s">
        <v>971</v>
      </c>
      <c r="C448" s="1964" t="s">
        <v>1969</v>
      </c>
      <c r="D448" s="1965" t="s">
        <v>687</v>
      </c>
      <c r="E448" s="1965" t="s">
        <v>971</v>
      </c>
      <c r="F448" s="1963" t="s">
        <v>5027</v>
      </c>
      <c r="G448" s="1966">
        <v>115</v>
      </c>
      <c r="H448" s="2024" t="s">
        <v>1788</v>
      </c>
      <c r="I448" s="1963" t="s">
        <v>879</v>
      </c>
      <c r="J448" s="2005">
        <v>-10.994</v>
      </c>
      <c r="K448" s="1963">
        <v>-10.944000000000001</v>
      </c>
      <c r="L448" s="1965" t="s">
        <v>5084</v>
      </c>
      <c r="M448" s="2025">
        <v>45065</v>
      </c>
    </row>
    <row r="449" spans="1:13" s="1382" customFormat="1" ht="15">
      <c r="A449" s="1942">
        <f t="shared" si="0"/>
        <v>442</v>
      </c>
      <c r="B449" s="1944"/>
      <c r="C449" s="1943"/>
      <c r="D449" s="1944"/>
      <c r="E449" s="1944"/>
      <c r="F449" s="1942"/>
      <c r="G449" s="1945"/>
      <c r="H449" s="1942"/>
      <c r="I449" s="1942"/>
      <c r="J449" s="1947"/>
      <c r="K449" s="1942"/>
      <c r="L449" s="1944"/>
      <c r="M449" s="1948"/>
    </row>
    <row r="450" spans="1:13" s="1382" customFormat="1" ht="15">
      <c r="A450" s="1942">
        <f t="shared" si="0"/>
        <v>443</v>
      </c>
      <c r="B450" s="1944"/>
      <c r="C450" s="1943"/>
      <c r="D450" s="1944"/>
      <c r="E450" s="1944"/>
      <c r="F450" s="1942"/>
      <c r="G450" s="1945"/>
      <c r="H450" s="1942"/>
      <c r="I450" s="1942"/>
      <c r="J450" s="1947"/>
      <c r="K450" s="1942"/>
      <c r="L450" s="1944"/>
      <c r="M450" s="1948"/>
    </row>
    <row r="451" spans="1:13" s="1382" customFormat="1" ht="15">
      <c r="A451" s="1942">
        <f t="shared" si="0"/>
        <v>444</v>
      </c>
      <c r="B451" s="1944"/>
      <c r="C451" s="1943"/>
      <c r="D451" s="1944"/>
      <c r="E451" s="1944"/>
      <c r="F451" s="1942"/>
      <c r="G451" s="1945"/>
      <c r="H451" s="1942"/>
      <c r="I451" s="1942"/>
      <c r="J451" s="1947"/>
      <c r="K451" s="1942"/>
      <c r="L451" s="1944"/>
      <c r="M451" s="1948"/>
    </row>
    <row r="452" spans="1:13" s="1382" customFormat="1" ht="15">
      <c r="A452" s="1942">
        <f t="shared" si="0"/>
        <v>445</v>
      </c>
      <c r="B452" s="1944"/>
      <c r="C452" s="1943"/>
      <c r="D452" s="1944"/>
      <c r="E452" s="1944"/>
      <c r="F452" s="1942"/>
      <c r="G452" s="1945"/>
      <c r="H452" s="1942"/>
      <c r="I452" s="1942"/>
      <c r="J452" s="1947"/>
      <c r="K452" s="1942"/>
      <c r="L452" s="1944"/>
      <c r="M452" s="1948"/>
    </row>
    <row r="453" spans="1:13" s="1382" customFormat="1" ht="15">
      <c r="A453" s="1942">
        <f t="shared" si="0"/>
        <v>446</v>
      </c>
      <c r="B453" s="1944"/>
      <c r="C453" s="1943"/>
      <c r="D453" s="1944"/>
      <c r="E453" s="1944"/>
      <c r="F453" s="1942"/>
      <c r="G453" s="1945"/>
      <c r="H453" s="1942"/>
      <c r="I453" s="1942"/>
      <c r="J453" s="1947"/>
      <c r="K453" s="1942"/>
      <c r="L453" s="1944"/>
      <c r="M453" s="1948"/>
    </row>
    <row r="454" spans="1:13" s="1382" customFormat="1" ht="15">
      <c r="A454" s="1942">
        <f t="shared" si="0"/>
        <v>447</v>
      </c>
      <c r="B454" s="1944"/>
      <c r="C454" s="1943"/>
      <c r="D454" s="1944"/>
      <c r="E454" s="1944"/>
      <c r="F454" s="1942"/>
      <c r="G454" s="1945"/>
      <c r="H454" s="1942"/>
      <c r="I454" s="1942"/>
      <c r="J454" s="1947"/>
      <c r="K454" s="1942"/>
      <c r="L454" s="1944"/>
      <c r="M454" s="1948"/>
    </row>
    <row r="455" spans="1:13" s="1382" customFormat="1" ht="15">
      <c r="A455" s="1942">
        <f t="shared" si="0"/>
        <v>448</v>
      </c>
      <c r="B455" s="1944"/>
      <c r="C455" s="1943"/>
      <c r="D455" s="1944"/>
      <c r="E455" s="1944"/>
      <c r="F455" s="1942"/>
      <c r="G455" s="1945"/>
      <c r="H455" s="1942"/>
      <c r="I455" s="1942"/>
      <c r="J455" s="1947"/>
      <c r="K455" s="1942"/>
      <c r="L455" s="1944"/>
      <c r="M455" s="1948"/>
    </row>
    <row r="456" spans="1:13" s="1382" customFormat="1" ht="15">
      <c r="A456" s="1942">
        <f t="shared" si="0"/>
        <v>449</v>
      </c>
      <c r="B456" s="1944"/>
      <c r="C456" s="1943"/>
      <c r="D456" s="1944"/>
      <c r="E456" s="1944"/>
      <c r="F456" s="1942"/>
      <c r="G456" s="1945"/>
      <c r="H456" s="1942"/>
      <c r="I456" s="1942"/>
      <c r="J456" s="1947"/>
      <c r="K456" s="1942"/>
      <c r="L456" s="1944"/>
      <c r="M456" s="1948"/>
    </row>
    <row r="457" spans="1:13" s="1382" customFormat="1" ht="15">
      <c r="A457" s="1942">
        <f t="shared" ref="A457" si="1">A456+1</f>
        <v>450</v>
      </c>
      <c r="B457" s="1944"/>
      <c r="C457" s="1943"/>
      <c r="D457" s="1944"/>
      <c r="E457" s="1944"/>
      <c r="F457" s="1942"/>
      <c r="G457" s="1945"/>
      <c r="H457" s="1942"/>
      <c r="I457" s="1942"/>
      <c r="J457" s="1947"/>
      <c r="K457" s="1942"/>
      <c r="L457" s="1944"/>
      <c r="M457" s="1948"/>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F23" sqref="F2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BRL</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Bristol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40" t="s">
        <v>106</v>
      </c>
      <c r="C5" s="2039" t="s">
        <v>107</v>
      </c>
      <c r="D5" s="2039" t="s">
        <v>108</v>
      </c>
      <c r="E5" s="2039" t="s">
        <v>109</v>
      </c>
      <c r="F5" s="2043" t="s">
        <v>110</v>
      </c>
      <c r="G5" s="2039" t="s">
        <v>111</v>
      </c>
      <c r="H5" s="280" t="s">
        <v>112</v>
      </c>
      <c r="I5" s="280" t="s">
        <v>113</v>
      </c>
      <c r="J5" s="281"/>
      <c r="K5" s="2039" t="s">
        <v>114</v>
      </c>
      <c r="L5" s="16"/>
      <c r="M5" s="2039" t="s">
        <v>115</v>
      </c>
      <c r="N5" s="2039" t="s">
        <v>116</v>
      </c>
      <c r="O5" s="287"/>
      <c r="P5" s="287"/>
      <c r="Q5" s="287"/>
      <c r="R5" s="1385"/>
      <c r="S5" s="1385"/>
      <c r="T5" s="1385"/>
      <c r="U5" s="1386"/>
      <c r="V5" s="1385" t="s">
        <v>115</v>
      </c>
      <c r="W5" s="1385"/>
      <c r="X5" s="1385"/>
      <c r="Y5" s="1385"/>
      <c r="Z5" s="1385"/>
      <c r="AA5" s="1386"/>
      <c r="AB5" s="1385"/>
      <c r="AC5" s="1385"/>
      <c r="AD5" s="1385"/>
      <c r="AE5" s="1385"/>
      <c r="AF5" s="1386"/>
      <c r="AG5" s="1387"/>
      <c r="AH5" s="2040" t="s">
        <v>106</v>
      </c>
      <c r="AI5" s="2039" t="s">
        <v>107</v>
      </c>
      <c r="AJ5" s="2039" t="s">
        <v>108</v>
      </c>
      <c r="AK5" s="2039" t="s">
        <v>109</v>
      </c>
      <c r="AL5" s="2043" t="s">
        <v>110</v>
      </c>
      <c r="AM5" s="2039" t="s">
        <v>111</v>
      </c>
      <c r="AN5" s="280" t="s">
        <v>112</v>
      </c>
      <c r="AO5" s="280" t="s">
        <v>113</v>
      </c>
    </row>
    <row r="6" spans="2:41" s="10" customFormat="1" ht="15.75">
      <c r="B6" s="2041"/>
      <c r="C6" s="2042"/>
      <c r="D6" s="2042"/>
      <c r="E6" s="2042"/>
      <c r="F6" s="2044"/>
      <c r="G6" s="2042"/>
      <c r="H6" s="1323" t="s">
        <v>117</v>
      </c>
      <c r="I6" s="1323" t="s">
        <v>117</v>
      </c>
      <c r="J6" s="281"/>
      <c r="K6" s="2039"/>
      <c r="L6" s="16"/>
      <c r="M6" s="2039"/>
      <c r="N6" s="2039"/>
      <c r="O6" s="287"/>
      <c r="P6" s="287"/>
      <c r="Q6" s="287"/>
      <c r="R6" s="1385"/>
      <c r="S6" s="1385"/>
      <c r="T6" s="1385"/>
      <c r="U6" s="1386"/>
      <c r="V6" s="330" t="s">
        <v>118</v>
      </c>
      <c r="W6" s="1385"/>
      <c r="X6" s="1385"/>
      <c r="Y6" s="1385"/>
      <c r="Z6" s="1385"/>
      <c r="AA6" s="1386"/>
      <c r="AB6" s="330" t="s">
        <v>119</v>
      </c>
      <c r="AC6" s="1385"/>
      <c r="AD6" s="330" t="s">
        <v>120</v>
      </c>
      <c r="AE6" s="1385"/>
      <c r="AF6" s="1386"/>
      <c r="AG6" s="1387"/>
      <c r="AH6" s="2041"/>
      <c r="AI6" s="2042"/>
      <c r="AJ6" s="2042"/>
      <c r="AK6" s="2042"/>
      <c r="AL6" s="2044"/>
      <c r="AM6" s="2042"/>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PR19BRL_PC01</v>
      </c>
      <c r="D9" s="291" t="str">
        <f>IF($K$3="Select company","",INDEX(App1bdata,MATCH($C9,App1bIDnrs,0),20))</f>
        <v>number</v>
      </c>
      <c r="E9" s="291">
        <f>IF($K$3="Select company","",INDEX(App1bdata,MATCH($C9,App1bIDnrs,0),22))</f>
        <v>2</v>
      </c>
      <c r="F9" s="1867">
        <v>4.5999999999999996</v>
      </c>
      <c r="G9" s="1868" t="s">
        <v>972</v>
      </c>
      <c r="H9" s="1875">
        <f>IF($C9="","",SUM(HLOOKUP($C9,'Model outputs - PC level'!$J$5:$BS$19,12,0),HLOOKUP($C9,'Model outputs - PC level'!$J$5:$BS$19,13,0)))</f>
        <v>-0.59209999999999996</v>
      </c>
      <c r="I9" s="1869"/>
      <c r="J9" s="36"/>
      <c r="K9" s="294" t="s">
        <v>125</v>
      </c>
      <c r="L9" s="1385"/>
      <c r="M9" s="329" t="str">
        <f>IF(SUM($V9:$Z9)=0,0,$V$6)</f>
        <v>Please complete all cells in the row</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1</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PR19BRL_PC01</v>
      </c>
      <c r="AJ9" s="290" t="str">
        <f t="shared" si="2"/>
        <v>number</v>
      </c>
      <c r="AK9" s="290">
        <f t="shared" si="2"/>
        <v>2</v>
      </c>
      <c r="AL9" s="1474" t="s">
        <v>126</v>
      </c>
      <c r="AM9" s="1475" t="s">
        <v>127</v>
      </c>
      <c r="AN9" s="1476" t="s">
        <v>128</v>
      </c>
      <c r="AO9" s="1477" t="s">
        <v>129</v>
      </c>
    </row>
    <row r="10" spans="2:41" s="10" customFormat="1" ht="28.15" customHeight="1">
      <c r="B10" s="290" t="s">
        <v>130</v>
      </c>
      <c r="C10" s="292" t="str">
        <f>IF($K$3="Select company","",VLOOKUP($R$1,C_WSI,2,0))</f>
        <v>PR19BRL_PC02</v>
      </c>
      <c r="D10" s="292" t="str">
        <f>IF($K$3="Select company","",INDEX(App1bdata,MATCH($C10,App1bIDnrs,0),20))</f>
        <v>hh:mm:ss</v>
      </c>
      <c r="E10" s="292">
        <f>IF($K$3="Select company","",INDEX(App1bdata,MATCH($C10,App1bIDnrs,0),22))</f>
        <v>0</v>
      </c>
      <c r="F10" s="1872">
        <f>'3F'!$H$25</f>
        <v>5.5949515008967268E-3</v>
      </c>
      <c r="G10" s="1868" t="s">
        <v>972</v>
      </c>
      <c r="H10" s="1876">
        <f>IF($C10="","",SUM(HLOOKUP($C10,'Model outputs - PC level'!$J$5:$BS$19,12,0),HLOOKUP($C10,'Model outputs - PC level'!$J$5:$BS$19,13,0)))</f>
        <v>-0.21913936532267214</v>
      </c>
      <c r="I10" s="1869"/>
      <c r="J10" s="36"/>
      <c r="K10" s="294" t="s">
        <v>131</v>
      </c>
      <c r="L10" s="1385"/>
      <c r="M10" s="329" t="str">
        <f t="shared" ref="M10:M16" si="3">IF(SUM($V10:$Z10)=0,0,$V$6)</f>
        <v>Please complete all cells in the row</v>
      </c>
      <c r="N10" s="343">
        <f>IF(OR($AB10=1,$AD10=1),$AD$6,IF($AE10=1,$AD$7,0))</f>
        <v>0</v>
      </c>
      <c r="O10" s="333"/>
      <c r="P10" s="320"/>
      <c r="Q10" s="320"/>
      <c r="R10" s="1385"/>
      <c r="S10" s="273"/>
      <c r="T10" s="1385"/>
      <c r="U10" s="1386"/>
      <c r="V10" s="328"/>
      <c r="W10" s="328"/>
      <c r="X10" s="328">
        <f t="shared" si="0"/>
        <v>0</v>
      </c>
      <c r="Y10" s="328"/>
      <c r="Z10" s="328">
        <f t="shared" si="1"/>
        <v>1</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PR19BRL_PC02</v>
      </c>
      <c r="AJ10" s="290" t="str">
        <f t="shared" ref="AJ10:AJ16" si="7">D10</f>
        <v>hh:mm:ss</v>
      </c>
      <c r="AK10" s="290">
        <f t="shared" ref="AK10:AK16" si="8">E10</f>
        <v>0</v>
      </c>
      <c r="AL10" s="1478" t="s">
        <v>132</v>
      </c>
      <c r="AM10" s="1475" t="s">
        <v>133</v>
      </c>
      <c r="AN10" s="1479" t="s">
        <v>134</v>
      </c>
      <c r="AO10" s="1477" t="s">
        <v>135</v>
      </c>
    </row>
    <row r="11" spans="2:41" s="10" customFormat="1" ht="28.15" customHeight="1">
      <c r="B11" s="290" t="str">
        <f>IF($R$1="NES","Leakage NW region",IF($R$1="SSC","Leakage South Staffs region","Leakage"))</f>
        <v>Leakage</v>
      </c>
      <c r="C11" s="292" t="str">
        <f>IF($K$3="Select company","",VLOOKUP($R$1,C_Leakage,2,0))</f>
        <v>PR19BRL_PC18</v>
      </c>
      <c r="D11" s="292" t="str">
        <f>IF($K$3="Select company","",INDEX(App1bdata,MATCH($C11,App1bIDnrs,0),20))</f>
        <v>%</v>
      </c>
      <c r="E11" s="292">
        <f>IF($K$3="Select company","",INDEX(App1bdata,MATCH($C11,App1bIDnrs,0),22))</f>
        <v>1</v>
      </c>
      <c r="F11" s="1873">
        <f>IF(OR($R$1="NES",$R$1="SSC"),'3F.1'!$N$18,'3F'!$N$18)</f>
        <v>9.3366093366093477</v>
      </c>
      <c r="G11" s="1868" t="s">
        <v>972</v>
      </c>
      <c r="H11" s="1876">
        <f>IF($C11="","",SUM(HLOOKUP($C11,'Model outputs - PC level'!$J$5:$BS$19,12,0),HLOOKUP($C11,'Model outputs - PC level'!$J$5:$BS$19,13,0)))</f>
        <v>-0.68120000000000003</v>
      </c>
      <c r="I11" s="1869"/>
      <c r="J11" s="36"/>
      <c r="K11" s="294" t="s">
        <v>136</v>
      </c>
      <c r="L11" s="1385"/>
      <c r="M11" s="329" t="str">
        <f t="shared" si="3"/>
        <v>Please complete all cells in the row</v>
      </c>
      <c r="N11" s="343">
        <f>IF(OR($AB11=1,$AD11=1),$AD$6,IF($AE11=1,$AD$7,0))</f>
        <v>0</v>
      </c>
      <c r="O11" s="320"/>
      <c r="P11" s="320"/>
      <c r="Q11" s="320"/>
      <c r="R11" s="1385"/>
      <c r="S11" s="265"/>
      <c r="T11" s="1385"/>
      <c r="U11" s="1386"/>
      <c r="V11" s="328"/>
      <c r="W11" s="328"/>
      <c r="X11" s="328">
        <f t="shared" si="0"/>
        <v>0</v>
      </c>
      <c r="Y11" s="328"/>
      <c r="Z11" s="328">
        <f t="shared" si="1"/>
        <v>1</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PR19BRL_PC18</v>
      </c>
      <c r="AJ11" s="290" t="str">
        <f t="shared" si="7"/>
        <v>%</v>
      </c>
      <c r="AK11" s="290">
        <f t="shared" si="8"/>
        <v>1</v>
      </c>
      <c r="AL11" s="1480" t="s">
        <v>137</v>
      </c>
      <c r="AM11" s="1475" t="s">
        <v>138</v>
      </c>
      <c r="AN11" s="1479" t="s">
        <v>139</v>
      </c>
      <c r="AO11" s="1477"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136</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141</v>
      </c>
      <c r="AM12" s="1475" t="s">
        <v>142</v>
      </c>
      <c r="AN12" s="1479" t="s">
        <v>143</v>
      </c>
      <c r="AO12" s="1477" t="s">
        <v>144</v>
      </c>
    </row>
    <row r="13" spans="2:41" s="10" customFormat="1" ht="28.15" customHeight="1">
      <c r="B13" s="290" t="str">
        <f>IF($R$1="SSC","Per capita consumption South Staffs region","Per capita consumption")</f>
        <v>Per capita consumption</v>
      </c>
      <c r="C13" s="292" t="str">
        <f>IF($K$3="Select company","",VLOOKUP($R$1,C_PCC,2,0))</f>
        <v>PR19BRL_PC19</v>
      </c>
      <c r="D13" s="292" t="str">
        <f>IF($K$3="Select company","",INDEX(App1bdata,MATCH($C13,App1bIDnrs,0),20))</f>
        <v xml:space="preserve">% </v>
      </c>
      <c r="E13" s="292">
        <f>IF($K$3="Select company","",INDEX(App1bdata,MATCH($C13,App1bIDnrs,0),22))</f>
        <v>1</v>
      </c>
      <c r="F13" s="1873">
        <f>IF($R$1="SSC",'3F.1'!$N$19,'3F'!$N$19)</f>
        <v>-3.9623908663532603</v>
      </c>
      <c r="G13" s="1868" t="s">
        <v>972</v>
      </c>
      <c r="H13" s="1876">
        <f>IF($C13="","",SUM(HLOOKUP($C13,'Model outputs - PC level'!$J$5:$BS$19,12,0),HLOOKUP($C13,'Model outputs - PC level'!$J$5:$BS$19,13,0)))</f>
        <v>0</v>
      </c>
      <c r="I13" s="1869"/>
      <c r="J13" s="36"/>
      <c r="K13" s="294" t="s">
        <v>145</v>
      </c>
      <c r="L13" s="1385"/>
      <c r="M13" s="329" t="str">
        <f t="shared" si="3"/>
        <v>Please complete all cells in the row</v>
      </c>
      <c r="N13" s="343">
        <f>IF(OR($AB13=1,$AD13=1),$AD$6,IF($AE13=1,$AD$7,0))</f>
        <v>0</v>
      </c>
      <c r="O13" s="320"/>
      <c r="P13" s="320"/>
      <c r="Q13" s="320"/>
      <c r="R13" s="1385"/>
      <c r="S13" s="265"/>
      <c r="T13" s="1385"/>
      <c r="U13" s="1386"/>
      <c r="V13" s="328"/>
      <c r="W13" s="328"/>
      <c r="X13" s="328">
        <f t="shared" si="0"/>
        <v>0</v>
      </c>
      <c r="Y13" s="328"/>
      <c r="Z13" s="328">
        <f t="shared" si="1"/>
        <v>1</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PR19BRL_PC19</v>
      </c>
      <c r="AJ13" s="290" t="str">
        <f t="shared" si="7"/>
        <v xml:space="preserve">% </v>
      </c>
      <c r="AK13" s="290">
        <f t="shared" si="8"/>
        <v>1</v>
      </c>
      <c r="AL13" s="1480" t="s">
        <v>146</v>
      </c>
      <c r="AM13" s="1475" t="s">
        <v>147</v>
      </c>
      <c r="AN13" s="1479" t="s">
        <v>148</v>
      </c>
      <c r="AO13" s="1477"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145</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150</v>
      </c>
      <c r="AM14" s="1475" t="s">
        <v>151</v>
      </c>
      <c r="AN14" s="1479" t="s">
        <v>152</v>
      </c>
      <c r="AO14" s="1477" t="s">
        <v>153</v>
      </c>
    </row>
    <row r="15" spans="2:41" s="10" customFormat="1" ht="28.15" customHeight="1">
      <c r="B15" s="290" t="s">
        <v>154</v>
      </c>
      <c r="C15" s="292" t="str">
        <f>IF($K$3="Select company","",VLOOKUP($R$1,C_MRepair,2,0))</f>
        <v>PR19BRL_PC03</v>
      </c>
      <c r="D15" s="292" t="str">
        <f>IF($K$3="Select company","",INDEX(App1bdata,MATCH($C15,App1bIDnrs,0),20))</f>
        <v>number</v>
      </c>
      <c r="E15" s="292">
        <f>IF($K$3="Select company","",INDEX(App1bdata,MATCH($C15,App1bIDnrs,0),22))</f>
        <v>1</v>
      </c>
      <c r="F15" s="1873">
        <f>'3F'!$G$11</f>
        <v>170.78977331539178</v>
      </c>
      <c r="G15" s="1868" t="s">
        <v>972</v>
      </c>
      <c r="H15" s="1876">
        <f>IF($C15="","",SUM(HLOOKUP($C15,'Model outputs - PC level'!$J$5:$BS$19,12,0),HLOOKUP($C15,'Model outputs - PC level'!$J$5:$BS$19,13,0)))</f>
        <v>-1.0480000000000007</v>
      </c>
      <c r="I15" s="1869"/>
      <c r="J15" s="36"/>
      <c r="K15" s="294" t="s">
        <v>155</v>
      </c>
      <c r="L15" s="1385"/>
      <c r="M15" s="329" t="str">
        <f t="shared" si="3"/>
        <v>Please complete all cells in the row</v>
      </c>
      <c r="N15" s="343">
        <f>IF(OR($AB15=1,$AD15=1),$AD$6,IF($AE15=1,$AD$7,0))</f>
        <v>0</v>
      </c>
      <c r="O15" s="333"/>
      <c r="P15" s="320"/>
      <c r="Q15" s="320"/>
      <c r="R15" s="1385"/>
      <c r="S15" s="265"/>
      <c r="T15" s="1385"/>
      <c r="U15" s="1386"/>
      <c r="V15" s="328"/>
      <c r="W15" s="328"/>
      <c r="X15" s="328">
        <f t="shared" si="0"/>
        <v>0</v>
      </c>
      <c r="Y15" s="328"/>
      <c r="Z15" s="328">
        <f t="shared" si="1"/>
        <v>1</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PR19BRL_PC03</v>
      </c>
      <c r="AJ15" s="290" t="str">
        <f t="shared" si="7"/>
        <v>number</v>
      </c>
      <c r="AK15" s="290">
        <f t="shared" si="8"/>
        <v>1</v>
      </c>
      <c r="AL15" s="1480" t="s">
        <v>156</v>
      </c>
      <c r="AM15" s="1475" t="s">
        <v>157</v>
      </c>
      <c r="AN15" s="1479" t="s">
        <v>158</v>
      </c>
      <c r="AO15" s="1477" t="s">
        <v>159</v>
      </c>
    </row>
    <row r="16" spans="2:41" s="10" customFormat="1" ht="28.15" customHeight="1">
      <c r="B16" s="290" t="s">
        <v>160</v>
      </c>
      <c r="C16" s="292" t="str">
        <f>IF($K$3="Select company","",VLOOKUP($R$1,C_UOutage,2,0))</f>
        <v>PR19BRL_PC04</v>
      </c>
      <c r="D16" s="292" t="str">
        <f>IF($K$3="Select company","",INDEX(App1bdata,MATCH($C16,App1bIDnrs,0),20))</f>
        <v>%</v>
      </c>
      <c r="E16" s="292">
        <f>IF($K$3="Select company","",INDEX(App1bdata,MATCH($C16,App1bIDnrs,0),22))</f>
        <v>2</v>
      </c>
      <c r="F16" s="1874">
        <f>'3F'!$E$31*100</f>
        <v>6.2090752441125794</v>
      </c>
      <c r="G16" s="1868" t="s">
        <v>972</v>
      </c>
      <c r="H16" s="1876">
        <f>IF($C16="","",SUM(HLOOKUP($C16,'Model outputs - PC level'!$J$5:$BS$19,12,0),HLOOKUP($C16,'Model outputs - PC level'!$J$5:$BS$19,13,0)))</f>
        <v>-0.71246999999999994</v>
      </c>
      <c r="I16" s="1869"/>
      <c r="J16" s="36"/>
      <c r="K16" s="294" t="s">
        <v>161</v>
      </c>
      <c r="L16" s="1385"/>
      <c r="M16" s="329" t="str">
        <f t="shared" si="3"/>
        <v>Please complete all cells in the row</v>
      </c>
      <c r="N16" s="343">
        <f>IF(OR($AB16=1,$AD16=1),$AD$6,IF($AE16=1,$AD$7,0))</f>
        <v>0</v>
      </c>
      <c r="O16" s="333"/>
      <c r="P16" s="320"/>
      <c r="Q16" s="320"/>
      <c r="R16" s="1385"/>
      <c r="S16" s="265"/>
      <c r="T16" s="1385"/>
      <c r="U16" s="1386"/>
      <c r="V16" s="328"/>
      <c r="W16" s="328"/>
      <c r="X16" s="328">
        <f t="shared" si="0"/>
        <v>0</v>
      </c>
      <c r="Y16" s="328"/>
      <c r="Z16" s="328">
        <f t="shared" si="1"/>
        <v>1</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PR19BRL_PC04</v>
      </c>
      <c r="AJ16" s="290" t="str">
        <f t="shared" si="7"/>
        <v>%</v>
      </c>
      <c r="AK16" s="290">
        <f t="shared" si="8"/>
        <v>2</v>
      </c>
      <c r="AL16" s="1481" t="s">
        <v>162</v>
      </c>
      <c r="AM16" s="1475" t="s">
        <v>163</v>
      </c>
      <c r="AN16" s="1479" t="s">
        <v>164</v>
      </c>
      <c r="AO16" s="1477" t="s">
        <v>165</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166</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167</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167</v>
      </c>
      <c r="AI18" s="13"/>
      <c r="AJ18" s="1382"/>
      <c r="AK18" s="1382"/>
      <c r="AL18" s="1382"/>
      <c r="AM18" s="1382"/>
      <c r="AN18" s="1382"/>
      <c r="AO18" s="1382"/>
    </row>
    <row r="19" spans="2:41" s="17" customFormat="1" ht="28.15" customHeight="1">
      <c r="B19" s="293" t="str">
        <f t="shared" ref="B19:B38" si="9">IF($K$3="Select company","",IF($C19="","",INDEX(App1data,MATCH($C19,App1IDnrs,0),5)))</f>
        <v>Customer contacts about water quality – appearance</v>
      </c>
      <c r="C19" s="295" t="str">
        <f>IF($K$3="Select company","",IF(HLOOKUP($R$1,BW_FIN_All,'PC lists'!$B33,0)="","",HLOOKUP($R$1,BW_FIN_All,'PC lists'!$B33,0)))</f>
        <v>PR19BRL_PC06</v>
      </c>
      <c r="D19" s="295" t="str">
        <f t="shared" ref="D19:D38" si="10">IF($C19="","",INDEX(App1data,MATCH($C19,App1IDnrs,0),20))</f>
        <v>nr</v>
      </c>
      <c r="E19" s="295">
        <f t="shared" ref="E19:E38" si="11">IF($C19="","",INDEX(App1data,MATCH($C19,App1IDnrs,0),22))</f>
        <v>2</v>
      </c>
      <c r="F19" s="1868">
        <v>0.94</v>
      </c>
      <c r="G19" s="1868" t="s">
        <v>972</v>
      </c>
      <c r="H19" s="1876">
        <f>IF($C19="","",SUM(HLOOKUP($C19,'Model outputs - PC level'!$J$5:$BS$19,12,0),HLOOKUP($C19,'Model outputs - PC level'!$J$5:$BS$19,13,0)))</f>
        <v>-5.4249999999999986E-2</v>
      </c>
      <c r="I19" s="1871"/>
      <c r="K19" s="294" t="s">
        <v>168</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Customer contacts about water quality – appearance</v>
      </c>
      <c r="AI19" s="293" t="str">
        <f t="shared" ref="AI19:AK19" si="17">C19</f>
        <v>PR19BRL_PC06</v>
      </c>
      <c r="AJ19" s="293" t="str">
        <f t="shared" si="17"/>
        <v>nr</v>
      </c>
      <c r="AK19" s="293">
        <f t="shared" si="17"/>
        <v>2</v>
      </c>
      <c r="AL19" s="1475" t="s">
        <v>169</v>
      </c>
      <c r="AM19" s="1475" t="s">
        <v>170</v>
      </c>
      <c r="AN19" s="1479" t="s">
        <v>171</v>
      </c>
      <c r="AO19" s="1482" t="s">
        <v>172</v>
      </c>
    </row>
    <row r="20" spans="2:41" s="17" customFormat="1" ht="28.15" customHeight="1">
      <c r="B20" s="290" t="str">
        <f t="shared" si="9"/>
        <v>Customer contacts about water quality – taste and smell</v>
      </c>
      <c r="C20" s="295" t="str">
        <f>IF($K$3="Select company","",IF(HLOOKUP($R$1,BW_FIN_All,'PC lists'!$B34,0)="","",HLOOKUP($R$1,BW_FIN_All,'PC lists'!$B34,0)))</f>
        <v>PR19BRL_PC07</v>
      </c>
      <c r="D20" s="295" t="str">
        <f t="shared" si="10"/>
        <v>nr</v>
      </c>
      <c r="E20" s="295">
        <f t="shared" si="11"/>
        <v>2</v>
      </c>
      <c r="F20" s="1868">
        <v>0.27</v>
      </c>
      <c r="G20" s="1868" t="s">
        <v>961</v>
      </c>
      <c r="H20" s="1876">
        <f>IF($C20="","",SUM(HLOOKUP($C20,'Model outputs - PC level'!$J$5:$BS$19,12,0),HLOOKUP($C20,'Model outputs - PC level'!$J$5:$BS$19,13,0)))</f>
        <v>1.0649999999999998E-2</v>
      </c>
      <c r="I20" s="1869"/>
      <c r="K20" s="294" t="s">
        <v>173</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Customer contacts about water quality – taste and smell</v>
      </c>
      <c r="AI20" s="293" t="str">
        <f t="shared" ref="AI20:AI38" si="21">C20</f>
        <v>PR19BRL_PC07</v>
      </c>
      <c r="AJ20" s="293" t="str">
        <f t="shared" ref="AJ20:AJ38" si="22">D20</f>
        <v>nr</v>
      </c>
      <c r="AK20" s="293">
        <f t="shared" ref="AK20:AK38" si="23">E20</f>
        <v>2</v>
      </c>
      <c r="AL20" s="1475" t="s">
        <v>174</v>
      </c>
      <c r="AM20" s="1475" t="s">
        <v>175</v>
      </c>
      <c r="AN20" s="1479" t="s">
        <v>176</v>
      </c>
      <c r="AO20" s="1477" t="s">
        <v>177</v>
      </c>
    </row>
    <row r="21" spans="2:41" s="17" customFormat="1" ht="28.15" customHeight="1">
      <c r="B21" s="290" t="str">
        <f t="shared" si="9"/>
        <v>Properties at risk of receiving low pressure</v>
      </c>
      <c r="C21" s="295" t="str">
        <f>IF($K$3="Select company","",IF(HLOOKUP($R$1,BW_FIN_All,'PC lists'!$B35,0)="","",HLOOKUP($R$1,BW_FIN_All,'PC lists'!$B35,0)))</f>
        <v>PR19BRL_PC08</v>
      </c>
      <c r="D21" s="295" t="str">
        <f t="shared" si="10"/>
        <v>nr</v>
      </c>
      <c r="E21" s="295">
        <f t="shared" si="11"/>
        <v>0</v>
      </c>
      <c r="F21" s="1870">
        <v>2</v>
      </c>
      <c r="G21" s="1868" t="s">
        <v>961</v>
      </c>
      <c r="H21" s="1876">
        <f>IF($C21="","",SUM(HLOOKUP($C21,'Model outputs - PC level'!$J$5:$BS$19,12,0),HLOOKUP($C21,'Model outputs - PC level'!$J$5:$BS$19,13,0)))</f>
        <v>0.2024</v>
      </c>
      <c r="I21" s="1869"/>
      <c r="K21" s="294" t="s">
        <v>178</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Properties at risk of receiving low pressure</v>
      </c>
      <c r="AI21" s="293" t="str">
        <f t="shared" si="21"/>
        <v>PR19BRL_PC08</v>
      </c>
      <c r="AJ21" s="293" t="str">
        <f t="shared" si="22"/>
        <v>nr</v>
      </c>
      <c r="AK21" s="293">
        <f t="shared" si="23"/>
        <v>0</v>
      </c>
      <c r="AL21" s="1483" t="s">
        <v>179</v>
      </c>
      <c r="AM21" s="1475" t="s">
        <v>180</v>
      </c>
      <c r="AN21" s="1479" t="s">
        <v>181</v>
      </c>
      <c r="AO21" s="1477" t="s">
        <v>182</v>
      </c>
    </row>
    <row r="22" spans="2:41" s="17" customFormat="1" ht="28.15" customHeight="1">
      <c r="B22" s="290" t="str">
        <f t="shared" si="9"/>
        <v>Turbidity performance at treatment works</v>
      </c>
      <c r="C22" s="295" t="str">
        <f>IF($K$3="Select company","",IF(HLOOKUP($R$1,BW_FIN_All,'PC lists'!$B36,0)="","",HLOOKUP($R$1,BW_FIN_All,'PC lists'!$B36,0)))</f>
        <v>PR19BRL_PC09</v>
      </c>
      <c r="D22" s="295" t="str">
        <f t="shared" si="10"/>
        <v>nr</v>
      </c>
      <c r="E22" s="295">
        <f t="shared" si="11"/>
        <v>0</v>
      </c>
      <c r="F22" s="1868">
        <v>0</v>
      </c>
      <c r="G22" s="1868" t="s">
        <v>961</v>
      </c>
      <c r="H22" s="1876">
        <f>IF($C22="","",SUM(HLOOKUP($C22,'Model outputs - PC level'!$J$5:$BS$19,12,0),HLOOKUP($C22,'Model outputs - PC level'!$J$5:$BS$19,13,0)))</f>
        <v>0</v>
      </c>
      <c r="I22" s="1869"/>
      <c r="K22" s="294" t="s">
        <v>183</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Turbidity performance at treatment works</v>
      </c>
      <c r="AI22" s="293" t="str">
        <f t="shared" si="21"/>
        <v>PR19BRL_PC09</v>
      </c>
      <c r="AJ22" s="293" t="str">
        <f t="shared" si="22"/>
        <v>nr</v>
      </c>
      <c r="AK22" s="293">
        <f t="shared" si="23"/>
        <v>0</v>
      </c>
      <c r="AL22" s="1475" t="s">
        <v>184</v>
      </c>
      <c r="AM22" s="1475" t="s">
        <v>185</v>
      </c>
      <c r="AN22" s="1479" t="s">
        <v>186</v>
      </c>
      <c r="AO22" s="1477" t="s">
        <v>187</v>
      </c>
    </row>
    <row r="23" spans="2:41" s="17" customFormat="1" ht="28.15" customHeight="1">
      <c r="B23" s="290" t="str">
        <f t="shared" si="9"/>
        <v>Unplanned maintenance – non-infrastructure</v>
      </c>
      <c r="C23" s="295" t="str">
        <f>IF($K$3="Select company","",IF(HLOOKUP($R$1,BW_FIN_All,'PC lists'!$B37,0)="","",HLOOKUP($R$1,BW_FIN_All,'PC lists'!$B37,0)))</f>
        <v>PR19BRL_PC10</v>
      </c>
      <c r="D23" s="295" t="str">
        <f t="shared" si="10"/>
        <v>nr</v>
      </c>
      <c r="E23" s="295">
        <f t="shared" si="11"/>
        <v>0</v>
      </c>
      <c r="F23" s="1885">
        <v>3077</v>
      </c>
      <c r="G23" s="1868" t="s">
        <v>961</v>
      </c>
      <c r="H23" s="1876">
        <f>IF($C23="","",SUM(HLOOKUP($C23,'Model outputs - PC level'!$J$5:$BS$19,12,0),HLOOKUP($C23,'Model outputs - PC level'!$J$5:$BS$19,13,0)))</f>
        <v>0</v>
      </c>
      <c r="I23" s="1869"/>
      <c r="K23" s="294" t="s">
        <v>188</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Unplanned maintenance – non-infrastructure</v>
      </c>
      <c r="AI23" s="293" t="str">
        <f t="shared" si="21"/>
        <v>PR19BRL_PC10</v>
      </c>
      <c r="AJ23" s="293" t="str">
        <f t="shared" si="22"/>
        <v>nr</v>
      </c>
      <c r="AK23" s="293">
        <f t="shared" si="23"/>
        <v>0</v>
      </c>
      <c r="AL23" s="1475" t="s">
        <v>189</v>
      </c>
      <c r="AM23" s="1475" t="s">
        <v>190</v>
      </c>
      <c r="AN23" s="1479" t="s">
        <v>191</v>
      </c>
      <c r="AO23" s="1477" t="s">
        <v>192</v>
      </c>
    </row>
    <row r="24" spans="2:41" s="17" customFormat="1" ht="28.15" customHeight="1">
      <c r="B24" s="290" t="str">
        <f t="shared" si="9"/>
        <v>Void properties</v>
      </c>
      <c r="C24" s="295" t="str">
        <f>IF($K$3="Select company","",IF(HLOOKUP($R$1,BW_FIN_All,'PC lists'!$B38,0)="","",HLOOKUP($R$1,BW_FIN_All,'PC lists'!$B38,0)))</f>
        <v>PR19BRL_PC17</v>
      </c>
      <c r="D24" s="295" t="str">
        <f t="shared" si="10"/>
        <v>%</v>
      </c>
      <c r="E24" s="295">
        <f t="shared" si="11"/>
        <v>2</v>
      </c>
      <c r="F24" s="1868">
        <v>1.79</v>
      </c>
      <c r="G24" s="1868" t="s">
        <v>961</v>
      </c>
      <c r="H24" s="1876">
        <f>IF($C24="","",SUM(HLOOKUP($C24,'Model outputs - PC level'!$J$5:$BS$19,12,0),HLOOKUP($C24,'Model outputs - PC level'!$J$5:$BS$19,13,0)))</f>
        <v>4.1400000000000031E-3</v>
      </c>
      <c r="I24" s="1869"/>
      <c r="K24" s="294" t="s">
        <v>193</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Void properties</v>
      </c>
      <c r="AI24" s="293" t="str">
        <f t="shared" si="21"/>
        <v>PR19BRL_PC17</v>
      </c>
      <c r="AJ24" s="293" t="str">
        <f t="shared" si="22"/>
        <v>%</v>
      </c>
      <c r="AK24" s="293">
        <f t="shared" si="23"/>
        <v>2</v>
      </c>
      <c r="AL24" s="1475" t="s">
        <v>194</v>
      </c>
      <c r="AM24" s="1475" t="s">
        <v>195</v>
      </c>
      <c r="AN24" s="1479" t="s">
        <v>196</v>
      </c>
      <c r="AO24" s="1477" t="s">
        <v>197</v>
      </c>
    </row>
    <row r="25" spans="2:41" s="17" customFormat="1" ht="28.15" customHeight="1">
      <c r="B25" s="290" t="str">
        <f t="shared" si="9"/>
        <v>Meter penetration</v>
      </c>
      <c r="C25" s="295" t="str">
        <f>IF($K$3="Select company","",IF(HLOOKUP($R$1,BW_FIN_All,'PC lists'!$B39,0)="","",HLOOKUP($R$1,BW_FIN_All,'PC lists'!$B39,0)))</f>
        <v>PR19BRL_PC20</v>
      </c>
      <c r="D25" s="295" t="str">
        <f t="shared" si="10"/>
        <v>%</v>
      </c>
      <c r="E25" s="295">
        <f t="shared" si="11"/>
        <v>2</v>
      </c>
      <c r="F25" s="1868">
        <v>64.89</v>
      </c>
      <c r="G25" s="1868" t="s">
        <v>972</v>
      </c>
      <c r="H25" s="1876">
        <f>IF($C25="","",SUM(HLOOKUP($C25,'Model outputs - PC level'!$J$5:$BS$19,12,0),HLOOKUP($C25,'Model outputs - PC level'!$J$5:$BS$19,13,0)))</f>
        <v>0</v>
      </c>
      <c r="I25" s="1869"/>
      <c r="K25" s="294" t="s">
        <v>198</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Meter penetration</v>
      </c>
      <c r="AI25" s="293" t="str">
        <f t="shared" si="21"/>
        <v>PR19BRL_PC20</v>
      </c>
      <c r="AJ25" s="293" t="str">
        <f t="shared" si="22"/>
        <v>%</v>
      </c>
      <c r="AK25" s="293">
        <f t="shared" si="23"/>
        <v>2</v>
      </c>
      <c r="AL25" s="1475" t="s">
        <v>199</v>
      </c>
      <c r="AM25" s="1475" t="s">
        <v>200</v>
      </c>
      <c r="AN25" s="1479" t="s">
        <v>201</v>
      </c>
      <c r="AO25" s="1477" t="s">
        <v>202</v>
      </c>
    </row>
    <row r="26" spans="2:41" s="17" customFormat="1" ht="28.15" customHeight="1">
      <c r="B26" s="290" t="str">
        <f t="shared" si="9"/>
        <v>Raw Water Quality of Sources</v>
      </c>
      <c r="C26" s="295" t="str">
        <f>IF($K$3="Select company","",IF(HLOOKUP($R$1,BW_FIN_All,'PC lists'!$B40,0)="","",HLOOKUP($R$1,BW_FIN_All,'PC lists'!$B40,0)))</f>
        <v>PR19BRL_PC21</v>
      </c>
      <c r="D26" s="295" t="str">
        <f t="shared" si="10"/>
        <v>nr</v>
      </c>
      <c r="E26" s="295">
        <f t="shared" si="11"/>
        <v>0</v>
      </c>
      <c r="F26" s="1868">
        <v>394</v>
      </c>
      <c r="G26" s="1868" t="s">
        <v>961</v>
      </c>
      <c r="H26" s="1876">
        <f>IF($C26="","",SUM(HLOOKUP($C26,'Model outputs - PC level'!$J$5:$BS$19,12,0),HLOOKUP($C26,'Model outputs - PC level'!$J$5:$BS$19,13,0)))</f>
        <v>1.3247999999999999E-2</v>
      </c>
      <c r="I26" s="1869"/>
      <c r="K26" s="294" t="s">
        <v>203</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Raw Water Quality of Sources</v>
      </c>
      <c r="AI26" s="293" t="str">
        <f t="shared" si="21"/>
        <v>PR19BRL_PC21</v>
      </c>
      <c r="AJ26" s="293" t="str">
        <f t="shared" si="22"/>
        <v>nr</v>
      </c>
      <c r="AK26" s="293">
        <f t="shared" si="23"/>
        <v>0</v>
      </c>
      <c r="AL26" s="1475" t="s">
        <v>204</v>
      </c>
      <c r="AM26" s="1475" t="s">
        <v>205</v>
      </c>
      <c r="AN26" s="1479" t="s">
        <v>206</v>
      </c>
      <c r="AO26" s="1477" t="s">
        <v>207</v>
      </c>
    </row>
    <row r="27" spans="2:41" s="17" customFormat="1" ht="28.15" customHeight="1">
      <c r="B27" s="290" t="str">
        <f t="shared" si="9"/>
        <v>Biodiversity Index</v>
      </c>
      <c r="C27" s="295" t="str">
        <f>IF($K$3="Select company","",IF(HLOOKUP($R$1,BW_FIN_All,'PC lists'!$B41,0)="","",HLOOKUP($R$1,BW_FIN_All,'PC lists'!$B41,0)))</f>
        <v>PR19BRL_PC22</v>
      </c>
      <c r="D27" s="295" t="str">
        <f t="shared" si="10"/>
        <v>score</v>
      </c>
      <c r="E27" s="295">
        <f t="shared" si="11"/>
        <v>0</v>
      </c>
      <c r="F27" s="2035">
        <v>17693</v>
      </c>
      <c r="G27" s="1868" t="s">
        <v>961</v>
      </c>
      <c r="H27" s="1876">
        <f>IF($C27="","",SUM(HLOOKUP($C27,'Model outputs - PC level'!$J$5:$BS$19,12,0),HLOOKUP($C27,'Model outputs - PC level'!$J$5:$BS$19,13,0)))</f>
        <v>1.7080000000000001E-3</v>
      </c>
      <c r="I27" s="1869"/>
      <c r="K27" s="294" t="s">
        <v>208</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Biodiversity Index</v>
      </c>
      <c r="AI27" s="293" t="str">
        <f t="shared" si="21"/>
        <v>PR19BRL_PC22</v>
      </c>
      <c r="AJ27" s="293" t="str">
        <f t="shared" si="22"/>
        <v>score</v>
      </c>
      <c r="AK27" s="293">
        <f t="shared" si="23"/>
        <v>0</v>
      </c>
      <c r="AL27" s="1483" t="s">
        <v>209</v>
      </c>
      <c r="AM27" s="1475" t="s">
        <v>210</v>
      </c>
      <c r="AN27" s="1479" t="s">
        <v>211</v>
      </c>
      <c r="AO27" s="1477" t="s">
        <v>212</v>
      </c>
    </row>
    <row r="28" spans="2:41" s="17" customFormat="1" ht="28.15" customHeight="1">
      <c r="B28" s="290" t="str">
        <f t="shared" si="9"/>
        <v>Waste disposal compliance</v>
      </c>
      <c r="C28" s="295" t="str">
        <f>IF($K$3="Select company","",IF(HLOOKUP($R$1,BW_FIN_All,'PC lists'!$B42,0)="","",HLOOKUP($R$1,BW_FIN_All,'PC lists'!$B42,0)))</f>
        <v>PR19BRL_PC23</v>
      </c>
      <c r="D28" s="295" t="str">
        <f t="shared" si="10"/>
        <v>%</v>
      </c>
      <c r="E28" s="295">
        <f t="shared" si="11"/>
        <v>0</v>
      </c>
      <c r="F28" s="1868">
        <v>98</v>
      </c>
      <c r="G28" s="1868" t="s">
        <v>972</v>
      </c>
      <c r="H28" s="1876">
        <f>IF($C28="","",SUM(HLOOKUP($C28,'Model outputs - PC level'!$J$5:$BS$19,12,0),HLOOKUP($C28,'Model outputs - PC level'!$J$5:$BS$19,13,0)))</f>
        <v>0</v>
      </c>
      <c r="I28" s="1869"/>
      <c r="K28" s="294" t="s">
        <v>213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Waste disposal compliance</v>
      </c>
      <c r="AI28" s="293" t="str">
        <f t="shared" si="21"/>
        <v>PR19BRL_PC23</v>
      </c>
      <c r="AJ28" s="293" t="str">
        <f t="shared" si="22"/>
        <v>%</v>
      </c>
      <c r="AK28" s="293">
        <f t="shared" si="23"/>
        <v>0</v>
      </c>
      <c r="AL28" s="1475" t="s">
        <v>214</v>
      </c>
      <c r="AM28" s="1475" t="s">
        <v>215</v>
      </c>
      <c r="AN28" s="1479" t="s">
        <v>216</v>
      </c>
      <c r="AO28" s="1477" t="s">
        <v>217</v>
      </c>
    </row>
    <row r="29" spans="2:41" s="17" customFormat="1" ht="28.15" customHeight="1">
      <c r="B29" s="290" t="str">
        <f t="shared" si="9"/>
        <v xml:space="preserve">Water Industry National Environment Programme Compliance </v>
      </c>
      <c r="C29" s="295" t="str">
        <f>IF($K$3="Select company","",IF(HLOOKUP($R$1,BW_FIN_All,'PC lists'!$B43,0)="","",HLOOKUP($R$1,BW_FIN_All,'PC lists'!$B43,0)))</f>
        <v>PR19BRL_PC24</v>
      </c>
      <c r="D29" s="295" t="str">
        <f t="shared" si="10"/>
        <v>%</v>
      </c>
      <c r="E29" s="295">
        <f t="shared" si="11"/>
        <v>0</v>
      </c>
      <c r="F29" s="1868">
        <v>100</v>
      </c>
      <c r="G29" s="1868" t="s">
        <v>961</v>
      </c>
      <c r="H29" s="1876">
        <f>IF($C29="","",SUM(HLOOKUP($C29,'Model outputs - PC level'!$J$5:$BS$19,12,0),HLOOKUP($C29,'Model outputs - PC level'!$J$5:$BS$19,13,0)))</f>
        <v>0</v>
      </c>
      <c r="I29" s="1869"/>
      <c r="K29" s="294" t="s">
        <v>218</v>
      </c>
      <c r="M29" s="329" t="str">
        <f t="shared" si="12"/>
        <v>Please complete all cells in the row</v>
      </c>
      <c r="N29" s="343">
        <f t="shared" si="18"/>
        <v>0</v>
      </c>
      <c r="O29" s="320"/>
      <c r="P29" s="320"/>
      <c r="Q29" s="320"/>
      <c r="U29" s="323"/>
      <c r="V29" s="328"/>
      <c r="W29" s="328">
        <f t="shared" si="13"/>
        <v>0</v>
      </c>
      <c r="X29" s="328">
        <f t="shared" si="14"/>
        <v>0</v>
      </c>
      <c r="Y29" s="328"/>
      <c r="Z29" s="328">
        <f t="shared" si="15"/>
        <v>1</v>
      </c>
      <c r="AA29" s="323"/>
      <c r="AD29" s="332">
        <f t="shared" si="16"/>
        <v>0</v>
      </c>
      <c r="AE29" s="332">
        <f t="shared" si="19"/>
        <v>0</v>
      </c>
      <c r="AF29" s="323"/>
      <c r="AG29" s="325"/>
      <c r="AH29" s="293" t="str">
        <f t="shared" si="20"/>
        <v xml:space="preserve">Water Industry National Environment Programme Compliance </v>
      </c>
      <c r="AI29" s="293" t="str">
        <f t="shared" si="21"/>
        <v>PR19BRL_PC24</v>
      </c>
      <c r="AJ29" s="293" t="str">
        <f t="shared" si="22"/>
        <v>%</v>
      </c>
      <c r="AK29" s="293">
        <f t="shared" si="23"/>
        <v>0</v>
      </c>
      <c r="AL29" s="1475" t="s">
        <v>219</v>
      </c>
      <c r="AM29" s="1475" t="s">
        <v>220</v>
      </c>
      <c r="AN29" s="1479" t="s">
        <v>221</v>
      </c>
      <c r="AO29" s="1477" t="s">
        <v>222</v>
      </c>
    </row>
    <row r="30" spans="2:41" s="17" customFormat="1" ht="28.15" customHeight="1">
      <c r="B30" s="290" t="str">
        <f t="shared" si="9"/>
        <v>Local community satisfaction</v>
      </c>
      <c r="C30" s="295" t="str">
        <f>IF($K$3="Select company","",IF(HLOOKUP($R$1,BW_FIN_All,'PC lists'!$B44,0)="","",HLOOKUP($R$1,BW_FIN_All,'PC lists'!$B44,0)))</f>
        <v>PR19BRL_PC25</v>
      </c>
      <c r="D30" s="295" t="str">
        <f t="shared" si="10"/>
        <v>%</v>
      </c>
      <c r="E30" s="295">
        <f t="shared" si="11"/>
        <v>1</v>
      </c>
      <c r="F30" s="1868">
        <v>92</v>
      </c>
      <c r="G30" s="1868" t="s">
        <v>961</v>
      </c>
      <c r="H30" s="1876">
        <f>IF($C30="","",SUM(HLOOKUP($C30,'Model outputs - PC level'!$J$5:$BS$19,12,0),HLOOKUP($C30,'Model outputs - PC level'!$J$5:$BS$19,13,0)))</f>
        <v>0.14560000000000001</v>
      </c>
      <c r="I30" s="1869"/>
      <c r="K30" s="294" t="s">
        <v>223</v>
      </c>
      <c r="M30" s="329" t="str">
        <f t="shared" si="12"/>
        <v>Please complete all cells in the row</v>
      </c>
      <c r="N30" s="343">
        <f t="shared" si="18"/>
        <v>0</v>
      </c>
      <c r="O30" s="320"/>
      <c r="P30" s="320"/>
      <c r="Q30" s="320"/>
      <c r="U30" s="323"/>
      <c r="V30" s="328"/>
      <c r="W30" s="328">
        <f t="shared" si="13"/>
        <v>0</v>
      </c>
      <c r="X30" s="328">
        <f t="shared" si="14"/>
        <v>0</v>
      </c>
      <c r="Y30" s="328"/>
      <c r="Z30" s="328">
        <f t="shared" si="15"/>
        <v>1</v>
      </c>
      <c r="AA30" s="323"/>
      <c r="AD30" s="332">
        <f t="shared" si="16"/>
        <v>0</v>
      </c>
      <c r="AE30" s="332">
        <f t="shared" si="19"/>
        <v>0</v>
      </c>
      <c r="AF30" s="323"/>
      <c r="AG30" s="325"/>
      <c r="AH30" s="293" t="str">
        <f t="shared" si="20"/>
        <v>Local community satisfaction</v>
      </c>
      <c r="AI30" s="293" t="str">
        <f t="shared" si="21"/>
        <v>PR19BRL_PC25</v>
      </c>
      <c r="AJ30" s="293" t="str">
        <f t="shared" si="22"/>
        <v>%</v>
      </c>
      <c r="AK30" s="293">
        <f t="shared" si="23"/>
        <v>1</v>
      </c>
      <c r="AL30" s="1475" t="s">
        <v>224</v>
      </c>
      <c r="AM30" s="1475" t="s">
        <v>225</v>
      </c>
      <c r="AN30" s="1479" t="s">
        <v>226</v>
      </c>
      <c r="AO30" s="1477" t="s">
        <v>227</v>
      </c>
    </row>
    <row r="31" spans="2:41" s="17" customFormat="1" ht="28.15" customHeight="1">
      <c r="B31" s="290" t="str">
        <f t="shared" si="9"/>
        <v>Abstraction Incentive Mechanism (AIM)</v>
      </c>
      <c r="C31" s="295" t="str">
        <f>IF($K$3="Select company","",IF(HLOOKUP($R$1,BW_FIN_All,'PC lists'!$B45,0)="","",HLOOKUP($R$1,BW_FIN_All,'PC lists'!$B45,0)))</f>
        <v>PR19BRL_PC26</v>
      </c>
      <c r="D31" s="295" t="str">
        <f t="shared" si="10"/>
        <v>nr</v>
      </c>
      <c r="E31" s="295">
        <f t="shared" si="11"/>
        <v>1</v>
      </c>
      <c r="F31" s="1870">
        <v>0</v>
      </c>
      <c r="G31" s="1868" t="s">
        <v>961</v>
      </c>
      <c r="H31" s="1876">
        <f>IF($C31="","",SUM(HLOOKUP($C31,'Model outputs - PC level'!$J$5:$BS$19,12,0),HLOOKUP($C31,'Model outputs - PC level'!$J$5:$BS$19,13,0)))</f>
        <v>0</v>
      </c>
      <c r="I31" s="1869"/>
      <c r="K31" s="294" t="s">
        <v>228</v>
      </c>
      <c r="M31" s="329" t="str">
        <f t="shared" si="12"/>
        <v>Please complete all cells in the row</v>
      </c>
      <c r="N31" s="343">
        <f t="shared" si="18"/>
        <v>0</v>
      </c>
      <c r="O31" s="320"/>
      <c r="P31" s="320"/>
      <c r="Q31" s="320"/>
      <c r="U31" s="323"/>
      <c r="V31" s="328"/>
      <c r="W31" s="328">
        <f t="shared" si="13"/>
        <v>0</v>
      </c>
      <c r="X31" s="328">
        <f t="shared" si="14"/>
        <v>0</v>
      </c>
      <c r="Y31" s="328"/>
      <c r="Z31" s="328">
        <f t="shared" si="15"/>
        <v>1</v>
      </c>
      <c r="AA31" s="323"/>
      <c r="AD31" s="332">
        <f t="shared" si="16"/>
        <v>0</v>
      </c>
      <c r="AE31" s="332">
        <f t="shared" si="19"/>
        <v>0</v>
      </c>
      <c r="AF31" s="323"/>
      <c r="AG31" s="325"/>
      <c r="AH31" s="293" t="str">
        <f t="shared" si="20"/>
        <v>Abstraction Incentive Mechanism (AIM)</v>
      </c>
      <c r="AI31" s="293" t="str">
        <f t="shared" si="21"/>
        <v>PR19BRL_PC26</v>
      </c>
      <c r="AJ31" s="293" t="str">
        <f t="shared" si="22"/>
        <v>nr</v>
      </c>
      <c r="AK31" s="293">
        <f t="shared" si="23"/>
        <v>1</v>
      </c>
      <c r="AL31" s="1483" t="s">
        <v>229</v>
      </c>
      <c r="AM31" s="1475" t="s">
        <v>230</v>
      </c>
      <c r="AN31" s="1479" t="s">
        <v>231</v>
      </c>
      <c r="AO31" s="1477" t="s">
        <v>232</v>
      </c>
    </row>
    <row r="32" spans="2:41" s="17" customFormat="1" ht="28.15" customHeight="1">
      <c r="B32" s="290" t="str">
        <f t="shared" si="9"/>
        <v>Glastonbury Street Network Resilience</v>
      </c>
      <c r="C32" s="295" t="str">
        <f>IF($K$3="Select company","",IF(HLOOKUP($R$1,BW_FIN_All,'PC lists'!$B46,0)="","",HLOOKUP($R$1,BW_FIN_All,'PC lists'!$B46,0)))</f>
        <v>PR19BRL_PC28</v>
      </c>
      <c r="D32" s="295" t="str">
        <f t="shared" si="10"/>
        <v>nr</v>
      </c>
      <c r="E32" s="295">
        <f t="shared" si="11"/>
        <v>0</v>
      </c>
      <c r="F32" s="1868">
        <v>0</v>
      </c>
      <c r="G32" s="1868" t="s">
        <v>961</v>
      </c>
      <c r="H32" s="1876">
        <f>IF($C32="","",SUM(HLOOKUP($C32,'Model outputs - PC level'!$J$5:$BS$19,12,0),HLOOKUP($C32,'Model outputs - PC level'!$J$5:$BS$19,13,0)))</f>
        <v>0</v>
      </c>
      <c r="I32" s="1869"/>
      <c r="K32" s="294" t="s">
        <v>233</v>
      </c>
      <c r="M32" s="329" t="str">
        <f t="shared" si="12"/>
        <v>Please complete all cells in the row</v>
      </c>
      <c r="N32" s="343">
        <f t="shared" si="18"/>
        <v>0</v>
      </c>
      <c r="O32" s="320"/>
      <c r="P32" s="320"/>
      <c r="Q32" s="320"/>
      <c r="U32" s="323"/>
      <c r="V32" s="328"/>
      <c r="W32" s="328">
        <f t="shared" si="13"/>
        <v>0</v>
      </c>
      <c r="X32" s="328">
        <f t="shared" si="14"/>
        <v>0</v>
      </c>
      <c r="Y32" s="328"/>
      <c r="Z32" s="328">
        <f t="shared" si="15"/>
        <v>1</v>
      </c>
      <c r="AA32" s="323"/>
      <c r="AD32" s="332">
        <f t="shared" si="16"/>
        <v>0</v>
      </c>
      <c r="AE32" s="332">
        <f t="shared" si="19"/>
        <v>0</v>
      </c>
      <c r="AF32" s="323"/>
      <c r="AG32" s="325"/>
      <c r="AH32" s="293" t="str">
        <f t="shared" si="20"/>
        <v>Glastonbury Street Network Resilience</v>
      </c>
      <c r="AI32" s="293" t="str">
        <f t="shared" si="21"/>
        <v>PR19BRL_PC28</v>
      </c>
      <c r="AJ32" s="293" t="str">
        <f t="shared" si="22"/>
        <v>nr</v>
      </c>
      <c r="AK32" s="293">
        <f t="shared" si="23"/>
        <v>0</v>
      </c>
      <c r="AL32" s="1475" t="s">
        <v>234</v>
      </c>
      <c r="AM32" s="1475" t="s">
        <v>235</v>
      </c>
      <c r="AN32" s="1479" t="s">
        <v>236</v>
      </c>
      <c r="AO32" s="1477" t="s">
        <v>237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239</v>
      </c>
      <c r="AM33" s="1475" t="s">
        <v>240</v>
      </c>
      <c r="AN33" s="1479" t="s">
        <v>241</v>
      </c>
      <c r="AO33" s="1477" t="s">
        <v>242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244</v>
      </c>
      <c r="AM34" s="1475" t="s">
        <v>245</v>
      </c>
      <c r="AN34" s="1479" t="s">
        <v>246</v>
      </c>
      <c r="AO34" s="1477" t="s">
        <v>247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249</v>
      </c>
      <c r="AM35" s="1475" t="s">
        <v>250</v>
      </c>
      <c r="AN35" s="1479" t="s">
        <v>251</v>
      </c>
      <c r="AO35" s="1477" t="s">
        <v>252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254</v>
      </c>
      <c r="AM36" s="1475" t="s">
        <v>255</v>
      </c>
      <c r="AN36" s="1479" t="s">
        <v>256</v>
      </c>
      <c r="AO36" s="1477" t="s">
        <v>257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259</v>
      </c>
      <c r="AM37" s="1475" t="s">
        <v>260</v>
      </c>
      <c r="AN37" s="1479" t="s">
        <v>261</v>
      </c>
      <c r="AO37" s="1477" t="s">
        <v>262</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263</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264</v>
      </c>
      <c r="AM38" s="1475" t="s">
        <v>265</v>
      </c>
      <c r="AN38" s="1479" t="s">
        <v>266</v>
      </c>
      <c r="AO38" s="1477" t="s">
        <v>267</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268</v>
      </c>
      <c r="C40" s="353"/>
      <c r="D40" s="295" t="s">
        <v>269</v>
      </c>
      <c r="E40" s="295">
        <v>0</v>
      </c>
      <c r="F40" s="350"/>
      <c r="G40" s="1880">
        <f>(COUNTIF($G$9:$G$38,"Yes")/(COUNTA($G$9:$G$38) - COUNTIF($G$9:$G$38,"-")))*100</f>
        <v>55.000000000000007</v>
      </c>
      <c r="H40" s="366"/>
      <c r="I40" s="352"/>
      <c r="J40" s="17"/>
      <c r="K40" s="294" t="s">
        <v>270</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271</v>
      </c>
      <c r="AN40" s="366"/>
      <c r="AO40" s="352"/>
    </row>
    <row r="41" spans="1:41" s="10" customFormat="1" ht="28.5" customHeight="1">
      <c r="A41" s="1385"/>
      <c r="B41" s="290" t="s">
        <v>272</v>
      </c>
      <c r="C41" s="353"/>
      <c r="D41" s="295" t="s">
        <v>269</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62.068965517241381</v>
      </c>
      <c r="H41" s="351"/>
      <c r="I41" s="352"/>
      <c r="J41" s="17"/>
      <c r="K41" s="294" t="s">
        <v>273</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274</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276</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277</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278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33:F38 F40:F41">
    <cfRule type="expression" dxfId="534" priority="103">
      <formula>INDIRECT("E" &amp; ROW()) = 5</formula>
    </cfRule>
    <cfRule type="expression" dxfId="533" priority="104">
      <formula>INDIRECT("E" &amp; ROW()) = 4</formula>
    </cfRule>
    <cfRule type="expression" dxfId="532" priority="105">
      <formula>INDIRECT("E" &amp; ROW()) = 3</formula>
    </cfRule>
    <cfRule type="expression" dxfId="531" priority="106">
      <formula>INDIRECT("E" &amp; ROW()) = 2</formula>
    </cfRule>
    <cfRule type="expression" dxfId="530" priority="107">
      <formula>INDIRECT("E" &amp; ROW()) = 1</formula>
    </cfRule>
    <cfRule type="expression" dxfId="529" priority="108">
      <formula>INDIRECT("E" &amp; ROW()) = 0</formula>
    </cfRule>
  </conditionalFormatting>
  <conditionalFormatting sqref="B12">
    <cfRule type="expression" dxfId="528" priority="101">
      <formula>B12="[For use by NES and SSC only]"</formula>
    </cfRule>
  </conditionalFormatting>
  <conditionalFormatting sqref="B14">
    <cfRule type="expression" dxfId="527" priority="100">
      <formula>B14="[For use by SSC only]"</formula>
    </cfRule>
  </conditionalFormatting>
  <conditionalFormatting sqref="M9:M13 M15:M16">
    <cfRule type="cellIs" dxfId="526" priority="79" operator="equal">
      <formula>0</formula>
    </cfRule>
  </conditionalFormatting>
  <conditionalFormatting sqref="M19:M38">
    <cfRule type="cellIs" dxfId="525" priority="78" operator="equal">
      <formula>0</formula>
    </cfRule>
  </conditionalFormatting>
  <conditionalFormatting sqref="M19:M38">
    <cfRule type="cellIs" dxfId="524" priority="77" operator="equal">
      <formula>0</formula>
    </cfRule>
  </conditionalFormatting>
  <conditionalFormatting sqref="N9">
    <cfRule type="cellIs" dxfId="523" priority="71" operator="equal">
      <formula>0</formula>
    </cfRule>
  </conditionalFormatting>
  <conditionalFormatting sqref="M40">
    <cfRule type="cellIs" dxfId="522" priority="62" operator="equal">
      <formula>0</formula>
    </cfRule>
  </conditionalFormatting>
  <conditionalFormatting sqref="M40:N40">
    <cfRule type="cellIs" dxfId="521" priority="61" operator="equal">
      <formula>0</formula>
    </cfRule>
  </conditionalFormatting>
  <conditionalFormatting sqref="M41">
    <cfRule type="cellIs" dxfId="520" priority="54" operator="equal">
      <formula>0</formula>
    </cfRule>
  </conditionalFormatting>
  <conditionalFormatting sqref="M41:N41">
    <cfRule type="cellIs" dxfId="519" priority="53" operator="equal">
      <formula>0</formula>
    </cfRule>
  </conditionalFormatting>
  <conditionalFormatting sqref="E9:E16 E19:E38 E40:E41">
    <cfRule type="cellIs" dxfId="518" priority="52" operator="equal">
      <formula>0</formula>
    </cfRule>
  </conditionalFormatting>
  <conditionalFormatting sqref="M14">
    <cfRule type="cellIs" dxfId="517" priority="38" operator="equal">
      <formula>0</formula>
    </cfRule>
  </conditionalFormatting>
  <conditionalFormatting sqref="N19">
    <cfRule type="cellIs" dxfId="516" priority="36" operator="equal">
      <formula>0</formula>
    </cfRule>
  </conditionalFormatting>
  <conditionalFormatting sqref="N10">
    <cfRule type="cellIs" dxfId="515" priority="24" operator="equal">
      <formula>0</formula>
    </cfRule>
  </conditionalFormatting>
  <conditionalFormatting sqref="N14">
    <cfRule type="cellIs" dxfId="514" priority="19" operator="equal">
      <formula>0</formula>
    </cfRule>
  </conditionalFormatting>
  <conditionalFormatting sqref="N11">
    <cfRule type="cellIs" dxfId="513" priority="23" operator="equal">
      <formula>0</formula>
    </cfRule>
  </conditionalFormatting>
  <conditionalFormatting sqref="N12">
    <cfRule type="cellIs" dxfId="512" priority="22" operator="equal">
      <formula>0</formula>
    </cfRule>
  </conditionalFormatting>
  <conditionalFormatting sqref="N13">
    <cfRule type="cellIs" dxfId="511" priority="21" operator="equal">
      <formula>0</formula>
    </cfRule>
  </conditionalFormatting>
  <conditionalFormatting sqref="N20:N38">
    <cfRule type="cellIs" dxfId="510" priority="16" operator="equal">
      <formula>0</formula>
    </cfRule>
  </conditionalFormatting>
  <conditionalFormatting sqref="N15">
    <cfRule type="cellIs" dxfId="509" priority="18" operator="equal">
      <formula>0</formula>
    </cfRule>
  </conditionalFormatting>
  <conditionalFormatting sqref="N16">
    <cfRule type="cellIs" dxfId="508" priority="17" operator="equal">
      <formula>0</formula>
    </cfRule>
  </conditionalFormatting>
  <conditionalFormatting sqref="AL19:AL38 AL40:AL41">
    <cfRule type="expression" dxfId="507" priority="10">
      <formula>INDIRECT("E" &amp; ROW()) = 5</formula>
    </cfRule>
    <cfRule type="expression" dxfId="506" priority="11">
      <formula>INDIRECT("E" &amp; ROW()) = 4</formula>
    </cfRule>
    <cfRule type="expression" dxfId="505" priority="12">
      <formula>INDIRECT("E" &amp; ROW()) = 3</formula>
    </cfRule>
    <cfRule type="expression" dxfId="504" priority="13">
      <formula>INDIRECT("E" &amp; ROW()) = 2</formula>
    </cfRule>
    <cfRule type="expression" dxfId="503" priority="14">
      <formula>INDIRECT("E" &amp; ROW()) = 1</formula>
    </cfRule>
    <cfRule type="expression" dxfId="502" priority="15">
      <formula>INDIRECT("E" &amp; ROW()) = 0</formula>
    </cfRule>
  </conditionalFormatting>
  <conditionalFormatting sqref="F19:F32">
    <cfRule type="expression" dxfId="501" priority="1">
      <formula>INDIRECT("E" &amp; ROW()) = 5</formula>
    </cfRule>
    <cfRule type="expression" dxfId="500" priority="2">
      <formula>INDIRECT("E" &amp; ROW()) = 4</formula>
    </cfRule>
    <cfRule type="expression" dxfId="499" priority="3">
      <formula>INDIRECT("E" &amp; ROW()) = 3</formula>
    </cfRule>
    <cfRule type="expression" dxfId="498" priority="4">
      <formula>INDIRECT("E" &amp; ROW()) = 2</formula>
    </cfRule>
    <cfRule type="expression" dxfId="497" priority="5">
      <formula>INDIRECT("E" &amp; ROW()) = 1</formula>
    </cfRule>
    <cfRule type="expression" dxfId="496"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281</v>
      </c>
      <c r="C3" s="297"/>
      <c r="D3" s="297"/>
      <c r="E3" s="297"/>
      <c r="F3" s="297"/>
      <c r="G3" s="297"/>
      <c r="H3" s="297"/>
      <c r="I3" s="297"/>
      <c r="J3" s="298"/>
      <c r="K3" s="309" t="str">
        <f>'Validation summary'!$B$3</f>
        <v>Bristol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6" t="s">
        <v>106</v>
      </c>
      <c r="C5" s="2045" t="s">
        <v>107</v>
      </c>
      <c r="D5" s="2045" t="s">
        <v>108</v>
      </c>
      <c r="E5" s="2045" t="s">
        <v>109</v>
      </c>
      <c r="F5" s="2048" t="s">
        <v>110</v>
      </c>
      <c r="G5" s="2045" t="s">
        <v>111</v>
      </c>
      <c r="H5" s="301" t="s">
        <v>112</v>
      </c>
      <c r="I5" s="301" t="s">
        <v>113</v>
      </c>
      <c r="J5" s="282"/>
      <c r="K5" s="2045" t="s">
        <v>114</v>
      </c>
      <c r="L5" s="16"/>
      <c r="M5" s="2039" t="s">
        <v>115</v>
      </c>
      <c r="N5" s="2039"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282</v>
      </c>
      <c r="AK5" s="1323" t="s">
        <v>283</v>
      </c>
      <c r="AL5" s="1324" t="s">
        <v>284</v>
      </c>
      <c r="AM5" s="1486" t="s">
        <v>111</v>
      </c>
      <c r="AN5" s="301" t="s">
        <v>112</v>
      </c>
      <c r="AO5" s="301" t="s">
        <v>113</v>
      </c>
    </row>
    <row r="6" spans="2:41" s="10" customFormat="1" ht="16.149999999999999" customHeight="1">
      <c r="B6" s="2046"/>
      <c r="C6" s="2045"/>
      <c r="D6" s="2045"/>
      <c r="E6" s="2047"/>
      <c r="F6" s="2049"/>
      <c r="G6" s="2045"/>
      <c r="H6" s="1324" t="s">
        <v>117</v>
      </c>
      <c r="I6" s="1324" t="s">
        <v>117</v>
      </c>
      <c r="J6" s="282"/>
      <c r="K6" s="2045"/>
      <c r="L6" s="16"/>
      <c r="M6" s="2039"/>
      <c r="N6" s="2039"/>
      <c r="O6" s="1385"/>
      <c r="P6" s="1385"/>
      <c r="Q6" s="1385"/>
      <c r="R6" s="1385"/>
      <c r="S6" s="1385"/>
      <c r="T6" s="1385"/>
      <c r="U6" s="1386"/>
      <c r="V6" s="330" t="s">
        <v>118</v>
      </c>
      <c r="W6" s="1385"/>
      <c r="X6" s="1385"/>
      <c r="Y6" s="1385"/>
      <c r="Z6" s="1385"/>
      <c r="AA6" s="1386"/>
      <c r="AB6" s="330" t="s">
        <v>119</v>
      </c>
      <c r="AC6" s="1385"/>
      <c r="AD6" s="330" t="s">
        <v>285</v>
      </c>
      <c r="AE6" s="1385"/>
      <c r="AF6" s="1386"/>
      <c r="AG6" s="1385"/>
      <c r="AH6" s="1486"/>
      <c r="AI6" s="1486"/>
      <c r="AJ6" s="1486"/>
      <c r="AK6" s="1488"/>
      <c r="AL6" s="1324"/>
      <c r="AM6" s="1486" t="s">
        <v>286</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287</v>
      </c>
      <c r="AC7" s="1385"/>
      <c r="AD7" s="330" t="s">
        <v>122</v>
      </c>
      <c r="AE7" s="1385"/>
      <c r="AF7" s="1386"/>
      <c r="AG7" s="1385"/>
      <c r="AH7" s="1382"/>
      <c r="AI7" s="1382"/>
      <c r="AJ7" s="1382"/>
      <c r="AK7" s="1382"/>
      <c r="AL7" s="1382"/>
      <c r="AM7" s="1382"/>
      <c r="AN7" s="1382"/>
      <c r="AO7" s="1382"/>
    </row>
    <row r="8" spans="2:41" s="10" customFormat="1" ht="16.5" customHeight="1">
      <c r="B8" s="311" t="s">
        <v>288</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288</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289</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290</v>
      </c>
      <c r="AM9" s="1490" t="s">
        <v>291</v>
      </c>
      <c r="AN9" s="1490" t="s">
        <v>292</v>
      </c>
      <c r="AO9" s="1491" t="s">
        <v>293</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294</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295</v>
      </c>
      <c r="AM10" s="1490" t="s">
        <v>296</v>
      </c>
      <c r="AN10" s="1490" t="s">
        <v>297</v>
      </c>
      <c r="AO10" s="1491" t="s">
        <v>298</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299</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300</v>
      </c>
      <c r="AM11" s="1490" t="s">
        <v>301</v>
      </c>
      <c r="AN11" s="1490" t="s">
        <v>302</v>
      </c>
      <c r="AO11" s="1491" t="s">
        <v>303</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304</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305</v>
      </c>
      <c r="AM12" s="1490" t="s">
        <v>306</v>
      </c>
      <c r="AN12" s="1490" t="s">
        <v>307</v>
      </c>
      <c r="AO12" s="1491" t="s">
        <v>308</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166</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309</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309</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310</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311</v>
      </c>
      <c r="AM15" s="1490" t="s">
        <v>312</v>
      </c>
      <c r="AN15" s="1490" t="s">
        <v>313</v>
      </c>
      <c r="AO15" s="1491" t="s">
        <v>314</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315</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316</v>
      </c>
      <c r="AM16" s="1490" t="s">
        <v>317</v>
      </c>
      <c r="AN16" s="1490" t="s">
        <v>318</v>
      </c>
      <c r="AO16" s="1491" t="s">
        <v>319</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320</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321</v>
      </c>
      <c r="AM17" s="1490" t="s">
        <v>322</v>
      </c>
      <c r="AN17" s="1490" t="s">
        <v>323</v>
      </c>
      <c r="AO17" s="1491" t="s">
        <v>324</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325</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326</v>
      </c>
      <c r="AM18" s="1490" t="s">
        <v>327</v>
      </c>
      <c r="AN18" s="1490" t="s">
        <v>328</v>
      </c>
      <c r="AO18" s="1491" t="s">
        <v>329</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330</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331</v>
      </c>
      <c r="AM19" s="1490" t="s">
        <v>332</v>
      </c>
      <c r="AN19" s="1490" t="s">
        <v>333</v>
      </c>
      <c r="AO19" s="1491" t="s">
        <v>334</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335</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336</v>
      </c>
      <c r="AM20" s="1490" t="s">
        <v>337</v>
      </c>
      <c r="AN20" s="1490" t="s">
        <v>338</v>
      </c>
      <c r="AO20" s="1491" t="s">
        <v>339</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340</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341</v>
      </c>
      <c r="AM21" s="1490" t="s">
        <v>342</v>
      </c>
      <c r="AN21" s="1490" t="s">
        <v>343</v>
      </c>
      <c r="AO21" s="1491" t="s">
        <v>344</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345</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346</v>
      </c>
      <c r="AM22" s="1490" t="s">
        <v>347</v>
      </c>
      <c r="AN22" s="1490" t="s">
        <v>348</v>
      </c>
      <c r="AO22" s="1491" t="s">
        <v>349</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350</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351</v>
      </c>
      <c r="AM23" s="1490" t="s">
        <v>352</v>
      </c>
      <c r="AN23" s="1490" t="s">
        <v>353</v>
      </c>
      <c r="AO23" s="1491" t="s">
        <v>354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355</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356</v>
      </c>
      <c r="AM24" s="1490" t="s">
        <v>357</v>
      </c>
      <c r="AN24" s="1490" t="s">
        <v>358</v>
      </c>
      <c r="AO24" s="1491" t="s">
        <v>359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360</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361</v>
      </c>
      <c r="AM25" s="1490" t="s">
        <v>362</v>
      </c>
      <c r="AN25" s="1490" t="s">
        <v>363</v>
      </c>
      <c r="AO25" s="1491" t="s">
        <v>364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365</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366</v>
      </c>
      <c r="AM26" s="1490" t="s">
        <v>367</v>
      </c>
      <c r="AN26" s="1490" t="s">
        <v>368</v>
      </c>
      <c r="AO26" s="1491" t="s">
        <v>369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370</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371</v>
      </c>
      <c r="AM27" s="1490" t="s">
        <v>372</v>
      </c>
      <c r="AN27" s="1490" t="s">
        <v>373</v>
      </c>
      <c r="AO27" s="1491" t="s">
        <v>374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375</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376</v>
      </c>
      <c r="AM28" s="1490" t="s">
        <v>377</v>
      </c>
      <c r="AN28" s="1490" t="s">
        <v>378</v>
      </c>
      <c r="AO28" s="1491" t="s">
        <v>379</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380</v>
      </c>
      <c r="C30" s="353"/>
      <c r="D30" s="295" t="s">
        <v>269</v>
      </c>
      <c r="E30" s="295">
        <v>0</v>
      </c>
      <c r="F30" s="367"/>
      <c r="G30" s="1880" t="str">
        <f>IF('Validation summary'!F3="Woc","",(COUNTIF($G$9:$G$28,"Yes")/(COUNTA($G$9:$G$28) - COUNTIF($G$9:$G$28,"-")))*100)</f>
        <v/>
      </c>
      <c r="H30" s="351"/>
      <c r="I30" s="352"/>
      <c r="J30" s="17"/>
      <c r="K30" s="294" t="s">
        <v>381</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380</v>
      </c>
      <c r="AI30" s="353"/>
      <c r="AJ30" s="295" t="s">
        <v>269</v>
      </c>
      <c r="AK30" s="295">
        <v>0</v>
      </c>
      <c r="AL30" s="1385"/>
      <c r="AM30" s="1492" t="s">
        <v>382</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275</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276</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278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95" priority="52">
      <formula>INDIRECT("E" &amp; ROW()) = 5</formula>
    </cfRule>
    <cfRule type="expression" dxfId="494" priority="53">
      <formula>INDIRECT("E" &amp; ROW()) = 4</formula>
    </cfRule>
    <cfRule type="expression" dxfId="493" priority="54">
      <formula>INDIRECT("E" &amp; ROW()) = 3</formula>
    </cfRule>
    <cfRule type="expression" dxfId="492" priority="55">
      <formula>INDIRECT("E" &amp; ROW()) = 2</formula>
    </cfRule>
    <cfRule type="expression" dxfId="491" priority="56">
      <formula>INDIRECT("E" &amp; ROW()) = 1</formula>
    </cfRule>
    <cfRule type="expression" dxfId="490" priority="57">
      <formula>INDIRECT("E" &amp; ROW()) = 0</formula>
    </cfRule>
  </conditionalFormatting>
  <conditionalFormatting sqref="M9:M12">
    <cfRule type="cellIs" dxfId="489" priority="33" operator="equal">
      <formula>0</formula>
    </cfRule>
  </conditionalFormatting>
  <conditionalFormatting sqref="M15:N28">
    <cfRule type="cellIs" dxfId="488" priority="32" operator="equal">
      <formula>0</formula>
    </cfRule>
  </conditionalFormatting>
  <conditionalFormatting sqref="M30">
    <cfRule type="cellIs" dxfId="487" priority="24" operator="equal">
      <formula>0</formula>
    </cfRule>
  </conditionalFormatting>
  <conditionalFormatting sqref="M30:N30">
    <cfRule type="cellIs" dxfId="486" priority="23" operator="equal">
      <formula>0</formula>
    </cfRule>
  </conditionalFormatting>
  <conditionalFormatting sqref="E9:E12 E15:E28 E30">
    <cfRule type="cellIs" dxfId="485" priority="21" operator="equal">
      <formula>0</formula>
    </cfRule>
  </conditionalFormatting>
  <conditionalFormatting sqref="N9">
    <cfRule type="cellIs" dxfId="484" priority="20" operator="equal">
      <formula>0</formula>
    </cfRule>
  </conditionalFormatting>
  <conditionalFormatting sqref="N10">
    <cfRule type="cellIs" dxfId="483" priority="10" operator="equal">
      <formula>0</formula>
    </cfRule>
  </conditionalFormatting>
  <conditionalFormatting sqref="N11">
    <cfRule type="cellIs" dxfId="482" priority="9" operator="equal">
      <formula>0</formula>
    </cfRule>
  </conditionalFormatting>
  <conditionalFormatting sqref="N12">
    <cfRule type="cellIs" dxfId="481" priority="8" operator="equal">
      <formula>0</formula>
    </cfRule>
  </conditionalFormatting>
  <conditionalFormatting sqref="AK30">
    <cfRule type="cellIs" dxfId="480" priority="1" operator="equal">
      <formula>0</formula>
    </cfRule>
  </conditionalFormatting>
  <conditionalFormatting sqref="AL15:AL28">
    <cfRule type="expression" dxfId="479" priority="2">
      <formula>INDIRECT("E" &amp; ROW()) = 5</formula>
    </cfRule>
    <cfRule type="expression" dxfId="478" priority="3">
      <formula>INDIRECT("E" &amp; ROW()) = 4</formula>
    </cfRule>
    <cfRule type="expression" dxfId="477" priority="4">
      <formula>INDIRECT("E" &amp; ROW()) = 3</formula>
    </cfRule>
    <cfRule type="expression" dxfId="476" priority="5">
      <formula>INDIRECT("E" &amp; ROW()) = 2</formula>
    </cfRule>
    <cfRule type="expression" dxfId="475" priority="6">
      <formula>INDIRECT("E" &amp; ROW()) = 1</formula>
    </cfRule>
    <cfRule type="expression" dxfId="47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Bristol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383</v>
      </c>
      <c r="Q4" s="1385"/>
      <c r="R4" s="1385"/>
      <c r="S4" s="1385"/>
      <c r="T4" s="1385"/>
      <c r="U4" s="1386"/>
      <c r="V4" s="330" t="s">
        <v>119</v>
      </c>
      <c r="W4" s="1385"/>
      <c r="X4" s="330"/>
      <c r="Y4" s="330"/>
      <c r="Z4" s="1385"/>
      <c r="AA4" s="1386"/>
    </row>
    <row r="5" spans="2:36" s="19" customFormat="1" ht="27.75" customHeight="1">
      <c r="B5" s="1324" t="s">
        <v>384</v>
      </c>
      <c r="C5" s="1324" t="s">
        <v>108</v>
      </c>
      <c r="D5" s="1324" t="s">
        <v>385</v>
      </c>
      <c r="E5" s="283"/>
      <c r="F5" s="1324" t="s">
        <v>114</v>
      </c>
      <c r="I5" s="334" t="s">
        <v>115</v>
      </c>
      <c r="J5" s="334" t="s">
        <v>116</v>
      </c>
      <c r="O5" s="1386"/>
      <c r="P5" s="327">
        <v>3</v>
      </c>
      <c r="Q5" s="327"/>
      <c r="R5" s="327"/>
      <c r="S5" s="327"/>
      <c r="T5" s="327"/>
      <c r="U5" s="331"/>
      <c r="V5" s="327">
        <v>3</v>
      </c>
      <c r="W5" s="327"/>
      <c r="X5" s="327"/>
      <c r="Y5" s="327"/>
      <c r="Z5" s="327"/>
      <c r="AA5" s="1386"/>
      <c r="AH5" s="1324" t="s">
        <v>384</v>
      </c>
      <c r="AI5" s="1324" t="s">
        <v>108</v>
      </c>
      <c r="AJ5" s="1324" t="s">
        <v>385</v>
      </c>
    </row>
    <row r="6" spans="2:36" s="19" customFormat="1" ht="28.5" customHeight="1">
      <c r="B6" s="290" t="s">
        <v>386</v>
      </c>
      <c r="C6" s="295" t="s">
        <v>387</v>
      </c>
      <c r="D6" s="1867">
        <v>81.84</v>
      </c>
      <c r="E6" s="1385"/>
      <c r="F6" s="294" t="s">
        <v>388</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389</v>
      </c>
    </row>
    <row r="7" spans="2:36" s="19" customFormat="1" ht="28.5" customHeight="1">
      <c r="B7" s="290" t="s">
        <v>390</v>
      </c>
      <c r="C7" s="295" t="s">
        <v>387</v>
      </c>
      <c r="D7" s="1867">
        <v>79.510000000000005</v>
      </c>
      <c r="E7" s="1385"/>
      <c r="F7" s="294" t="s">
        <v>391</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392</v>
      </c>
    </row>
    <row r="8" spans="2:36" s="19" customFormat="1" ht="28.5" customHeight="1">
      <c r="B8" s="290" t="s">
        <v>393</v>
      </c>
      <c r="C8" s="295" t="s">
        <v>387</v>
      </c>
      <c r="D8" s="1882">
        <f>(D6*50%)+(D7*50%)</f>
        <v>80.675000000000011</v>
      </c>
      <c r="E8" s="1385"/>
      <c r="F8" s="294" t="s">
        <v>394</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395</v>
      </c>
    </row>
    <row r="9" spans="2:36" s="19" customFormat="1" ht="28.5" customHeight="1">
      <c r="B9" s="290" t="s">
        <v>396</v>
      </c>
      <c r="C9" s="295" t="s">
        <v>387</v>
      </c>
      <c r="D9" s="1867">
        <v>29.5</v>
      </c>
      <c r="E9" s="1385"/>
      <c r="F9" s="294" t="s">
        <v>397</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398</v>
      </c>
    </row>
    <row r="10" spans="2:36" s="19" customFormat="1" ht="28.5" customHeight="1">
      <c r="B10" s="290" t="s">
        <v>399</v>
      </c>
      <c r="C10" s="295" t="s">
        <v>387</v>
      </c>
      <c r="D10" s="1884">
        <v>1256</v>
      </c>
      <c r="E10" s="1385"/>
      <c r="F10" s="294" t="s">
        <v>400</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401</v>
      </c>
    </row>
    <row r="11" spans="2:36" s="19" customFormat="1" ht="28.5" customHeight="1">
      <c r="B11" s="290" t="s">
        <v>402</v>
      </c>
      <c r="C11" s="295" t="s">
        <v>387</v>
      </c>
      <c r="D11" s="1885">
        <v>524791</v>
      </c>
      <c r="E11" s="1385"/>
      <c r="F11" s="294" t="s">
        <v>403</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404</v>
      </c>
    </row>
    <row r="12" spans="2:36" s="19" customFormat="1" ht="28.5" customHeight="1">
      <c r="B12" s="290" t="s">
        <v>405</v>
      </c>
      <c r="C12" s="295" t="s">
        <v>387</v>
      </c>
      <c r="D12" s="1883">
        <f>D10*(10000/D11)</f>
        <v>23.933337271408998</v>
      </c>
      <c r="E12" s="1385"/>
      <c r="F12" s="294" t="s">
        <v>406</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407</v>
      </c>
    </row>
    <row r="13" spans="2:36" s="19" customFormat="1" ht="28.5" customHeight="1">
      <c r="B13" s="290" t="s">
        <v>408</v>
      </c>
      <c r="C13" s="304" t="s">
        <v>409</v>
      </c>
      <c r="D13" s="1886" t="b">
        <v>1</v>
      </c>
      <c r="E13" s="1385"/>
      <c r="F13" s="294" t="s">
        <v>410</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275</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276</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278</v>
      </c>
      <c r="C21" s="8"/>
      <c r="D21" s="8"/>
      <c r="E21" s="8"/>
      <c r="F21" s="8"/>
      <c r="G21" s="8"/>
      <c r="H21" s="8"/>
      <c r="I21" s="8"/>
      <c r="J21" s="8"/>
      <c r="K21" s="8"/>
      <c r="L21" s="8"/>
    </row>
    <row r="22" spans="2:12">
      <c r="B22" s="8"/>
      <c r="C22" s="8"/>
      <c r="D22" s="8"/>
      <c r="E22" s="8"/>
      <c r="F22" s="8"/>
      <c r="G22" s="8"/>
      <c r="H22" s="8"/>
      <c r="I22" s="8"/>
      <c r="J22" s="8"/>
      <c r="K22" s="8"/>
      <c r="L22" s="8"/>
    </row>
    <row r="23" spans="2:12">
      <c r="B23" s="1866" t="s">
        <v>279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6">
    <cfRule type="cellIs" dxfId="471" priority="7" operator="equal">
      <formula>0</formula>
    </cfRule>
  </conditionalFormatting>
  <conditionalFormatting sqref="I8:J8 J7 I12:J12 J9:J11 J13">
    <cfRule type="cellIs" dxfId="470" priority="6" operator="equal">
      <formula>0</formula>
    </cfRule>
  </conditionalFormatting>
  <conditionalFormatting sqref="I7">
    <cfRule type="cellIs" dxfId="469" priority="5" operator="equal">
      <formula>0</formula>
    </cfRule>
  </conditionalFormatting>
  <conditionalFormatting sqref="I9">
    <cfRule type="cellIs" dxfId="468" priority="4" operator="equal">
      <formula>0</formula>
    </cfRule>
  </conditionalFormatting>
  <conditionalFormatting sqref="I10">
    <cfRule type="cellIs" dxfId="467" priority="3" operator="equal">
      <formula>0</formula>
    </cfRule>
  </conditionalFormatting>
  <conditionalFormatting sqref="I11">
    <cfRule type="cellIs" dxfId="466" priority="2" operator="equal">
      <formula>0</formula>
    </cfRule>
  </conditionalFormatting>
  <conditionalFormatting sqref="I13">
    <cfRule type="cellIs" dxfId="465"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4" sqref="D14:D32"/>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Bristol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383</v>
      </c>
      <c r="P4" s="1385"/>
      <c r="Q4" s="1385"/>
      <c r="R4" s="1385"/>
      <c r="S4" s="1385"/>
      <c r="T4" s="1386"/>
      <c r="U4" s="330" t="s">
        <v>119</v>
      </c>
      <c r="V4" s="1385"/>
      <c r="W4" s="330"/>
      <c r="X4" s="330"/>
      <c r="Y4" s="1385"/>
      <c r="Z4" s="1386"/>
    </row>
    <row r="5" spans="2:30" s="19" customFormat="1" ht="30.75" customHeight="1">
      <c r="B5" s="1324" t="s">
        <v>384</v>
      </c>
      <c r="C5" s="1324" t="s">
        <v>108</v>
      </c>
      <c r="D5" s="1324" t="s">
        <v>385</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384</v>
      </c>
      <c r="AC5" s="1324" t="s">
        <v>108</v>
      </c>
      <c r="AD5" s="1462" t="s">
        <v>385</v>
      </c>
    </row>
    <row r="6" spans="2:30" s="19" customFormat="1" ht="21" customHeight="1">
      <c r="B6" s="290" t="s">
        <v>412</v>
      </c>
      <c r="C6" s="295" t="s">
        <v>387</v>
      </c>
      <c r="D6" s="1867">
        <v>80.25</v>
      </c>
      <c r="F6" s="1385"/>
      <c r="G6" s="294" t="s">
        <v>413</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414</v>
      </c>
    </row>
    <row r="7" spans="2:30" s="19" customFormat="1" ht="21" customHeight="1">
      <c r="B7" s="290" t="s">
        <v>415</v>
      </c>
      <c r="C7" s="295" t="s">
        <v>387</v>
      </c>
      <c r="D7" s="1882">
        <f>$E$66*100</f>
        <v>99.739473684210509</v>
      </c>
      <c r="F7" s="1385"/>
      <c r="G7" s="294" t="s">
        <v>416</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417</v>
      </c>
    </row>
    <row r="8" spans="2:30" s="19" customFormat="1" ht="21" customHeight="1" thickBot="1">
      <c r="B8" s="290" t="s">
        <v>418</v>
      </c>
      <c r="C8" s="295" t="s">
        <v>387</v>
      </c>
      <c r="D8" s="1890">
        <f>(D6*50%)+(D7*50%)</f>
        <v>89.994736842105254</v>
      </c>
      <c r="F8" s="1385"/>
      <c r="G8" s="294" t="s">
        <v>419</v>
      </c>
      <c r="I8" s="320"/>
      <c r="J8" s="320"/>
      <c r="N8" s="1386"/>
      <c r="Q8" s="328"/>
      <c r="R8" s="327"/>
      <c r="S8" s="327"/>
      <c r="T8" s="331"/>
      <c r="U8" s="332"/>
      <c r="V8" s="327"/>
      <c r="W8" s="327"/>
      <c r="X8" s="327"/>
      <c r="Y8" s="327"/>
      <c r="Z8" s="1386"/>
      <c r="AB8" s="290" t="str">
        <f t="shared" si="0"/>
        <v>D-MeX score</v>
      </c>
      <c r="AC8" s="1493" t="str">
        <f t="shared" si="0"/>
        <v>Number</v>
      </c>
      <c r="AD8" s="1496" t="s">
        <v>420</v>
      </c>
    </row>
    <row r="9" spans="2:30" s="19" customFormat="1" ht="21" customHeight="1" thickTop="1" thickBot="1">
      <c r="B9" s="290" t="s">
        <v>421</v>
      </c>
      <c r="C9" s="381" t="s">
        <v>117</v>
      </c>
      <c r="D9" s="1887">
        <v>4.6360000000000001</v>
      </c>
      <c r="F9" s="1385"/>
      <c r="G9" s="294" t="s">
        <v>423</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424</v>
      </c>
    </row>
    <row r="10" spans="2:30" s="19" customFormat="1" ht="21" customHeight="1" thickTop="1" thickBot="1">
      <c r="B10" s="290" t="s">
        <v>425</v>
      </c>
      <c r="C10" s="381" t="s">
        <v>117</v>
      </c>
      <c r="D10" s="1887" t="s">
        <v>422</v>
      </c>
      <c r="F10" s="1385"/>
      <c r="G10" s="294" t="s">
        <v>426</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427</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428</v>
      </c>
      <c r="N12" s="1386"/>
      <c r="O12" s="327">
        <v>1</v>
      </c>
      <c r="P12" s="327">
        <v>2</v>
      </c>
      <c r="Q12" s="327">
        <v>3</v>
      </c>
      <c r="R12" s="327">
        <v>4</v>
      </c>
      <c r="S12" s="327">
        <v>5</v>
      </c>
      <c r="T12" s="331"/>
      <c r="U12" s="327"/>
      <c r="V12" s="327"/>
      <c r="W12" s="327">
        <v>3</v>
      </c>
      <c r="X12" s="327">
        <v>3</v>
      </c>
      <c r="Y12" s="327"/>
      <c r="Z12" s="1386"/>
    </row>
    <row r="13" spans="2:30" s="19" customFormat="1" ht="38.25">
      <c r="B13" s="1324" t="s">
        <v>429</v>
      </c>
      <c r="C13" s="1324" t="s">
        <v>108</v>
      </c>
      <c r="D13" s="1324" t="s">
        <v>430</v>
      </c>
      <c r="E13" s="1324" t="s">
        <v>431</v>
      </c>
      <c r="F13" s="283"/>
      <c r="G13" s="1324" t="s">
        <v>114</v>
      </c>
      <c r="I13" s="316"/>
      <c r="J13" s="316"/>
      <c r="N13" s="1386"/>
      <c r="O13" s="330" t="s">
        <v>432</v>
      </c>
      <c r="P13" s="328"/>
      <c r="Q13" s="330"/>
      <c r="R13" s="328"/>
      <c r="S13" s="328"/>
      <c r="T13" s="1386"/>
      <c r="U13" s="330"/>
      <c r="V13" s="332"/>
      <c r="W13" s="330" t="s">
        <v>119</v>
      </c>
      <c r="X13" s="328"/>
      <c r="Y13" s="1385"/>
      <c r="Z13" s="1386"/>
    </row>
    <row r="14" spans="2:30" s="19" customFormat="1" ht="21" customHeight="1">
      <c r="B14" s="1889" t="s">
        <v>5085</v>
      </c>
      <c r="C14" s="304" t="s">
        <v>269</v>
      </c>
      <c r="D14" s="1888">
        <v>1</v>
      </c>
      <c r="G14" s="294" t="s">
        <v>433</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5086</v>
      </c>
      <c r="C15" s="304" t="s">
        <v>269</v>
      </c>
      <c r="D15" s="1888">
        <v>0.98839999999999995</v>
      </c>
      <c r="G15" s="294" t="s">
        <v>434</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5087</v>
      </c>
      <c r="C16" s="304" t="s">
        <v>269</v>
      </c>
      <c r="D16" s="1888">
        <v>0.97640000000000005</v>
      </c>
      <c r="G16" s="294" t="s">
        <v>435</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5088</v>
      </c>
      <c r="C17" s="304" t="s">
        <v>269</v>
      </c>
      <c r="D17" s="1888">
        <v>1</v>
      </c>
      <c r="G17" s="294" t="s">
        <v>436</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5089</v>
      </c>
      <c r="C18" s="304" t="s">
        <v>269</v>
      </c>
      <c r="D18" s="1888">
        <v>0.98570000000000002</v>
      </c>
      <c r="G18" s="294" t="s">
        <v>437</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5090</v>
      </c>
      <c r="C19" s="304" t="s">
        <v>269</v>
      </c>
      <c r="D19" s="1888">
        <v>1</v>
      </c>
      <c r="G19" s="294" t="s">
        <v>438</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5091</v>
      </c>
      <c r="C20" s="304" t="s">
        <v>269</v>
      </c>
      <c r="D20" s="1888">
        <v>1</v>
      </c>
      <c r="G20" s="294" t="s">
        <v>439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5092</v>
      </c>
      <c r="C21" s="304" t="s">
        <v>269</v>
      </c>
      <c r="D21" s="1888">
        <v>1</v>
      </c>
      <c r="G21" s="294" t="s">
        <v>440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5093</v>
      </c>
      <c r="C22" s="304" t="s">
        <v>269</v>
      </c>
      <c r="D22" s="1888">
        <v>1</v>
      </c>
      <c r="G22" s="294" t="s">
        <v>441</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5094</v>
      </c>
      <c r="C23" s="304" t="s">
        <v>269</v>
      </c>
      <c r="D23" s="1888">
        <v>1</v>
      </c>
      <c r="G23" s="294" t="s">
        <v>442</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5095</v>
      </c>
      <c r="C24" s="304" t="s">
        <v>269</v>
      </c>
      <c r="D24" s="1888">
        <v>1</v>
      </c>
      <c r="G24" s="294" t="s">
        <v>443</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5096</v>
      </c>
      <c r="C25" s="304" t="s">
        <v>269</v>
      </c>
      <c r="D25" s="1888">
        <v>1</v>
      </c>
      <c r="G25" s="294" t="s">
        <v>444</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t="s">
        <v>5097</v>
      </c>
      <c r="C26" s="304" t="s">
        <v>269</v>
      </c>
      <c r="D26" s="1888">
        <v>1</v>
      </c>
      <c r="G26" s="294" t="s">
        <v>445</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t="s">
        <v>5098</v>
      </c>
      <c r="C27" s="304" t="s">
        <v>269</v>
      </c>
      <c r="D27" s="1888">
        <v>1</v>
      </c>
      <c r="G27" s="294" t="s">
        <v>446</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t="s">
        <v>5099</v>
      </c>
      <c r="C28" s="304" t="s">
        <v>269</v>
      </c>
      <c r="D28" s="1888">
        <v>1</v>
      </c>
      <c r="G28" s="294" t="s">
        <v>447</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t="s">
        <v>5100</v>
      </c>
      <c r="C29" s="304" t="s">
        <v>269</v>
      </c>
      <c r="D29" s="1888">
        <v>1</v>
      </c>
      <c r="G29" s="294" t="s">
        <v>448</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t="s">
        <v>5101</v>
      </c>
      <c r="C30" s="304" t="s">
        <v>269</v>
      </c>
      <c r="D30" s="1888">
        <v>1</v>
      </c>
      <c r="G30" s="294" t="s">
        <v>449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t="s">
        <v>5102</v>
      </c>
      <c r="C31" s="304" t="s">
        <v>269</v>
      </c>
      <c r="D31" s="1888">
        <v>1</v>
      </c>
      <c r="G31" s="294" t="s">
        <v>450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t="s">
        <v>5103</v>
      </c>
      <c r="C32" s="304" t="s">
        <v>269</v>
      </c>
      <c r="D32" s="1888">
        <v>1</v>
      </c>
      <c r="G32" s="294" t="s">
        <v>451</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c r="C33" s="304" t="s">
        <v>269</v>
      </c>
      <c r="D33" s="1888"/>
      <c r="G33" s="294" t="s">
        <v>452</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269</v>
      </c>
      <c r="D34" s="1888"/>
      <c r="G34" s="294" t="s">
        <v>453</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269</v>
      </c>
      <c r="D35" s="1888"/>
      <c r="G35" s="294" t="s">
        <v>454</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269</v>
      </c>
      <c r="D36" s="1888"/>
      <c r="G36" s="294" t="s">
        <v>455</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269</v>
      </c>
      <c r="D37" s="1888"/>
      <c r="G37" s="294" t="s">
        <v>456</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269</v>
      </c>
      <c r="D38" s="1888"/>
      <c r="G38" s="294" t="s">
        <v>457</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269</v>
      </c>
      <c r="D39" s="1888"/>
      <c r="G39" s="294" t="s">
        <v>458</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269</v>
      </c>
      <c r="D40" s="1888"/>
      <c r="G40" s="294" t="s">
        <v>459</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269</v>
      </c>
      <c r="D41" s="1888"/>
      <c r="G41" s="294" t="s">
        <v>460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269</v>
      </c>
      <c r="D42" s="1888"/>
      <c r="G42" s="294" t="s">
        <v>461</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269</v>
      </c>
      <c r="D43" s="1888"/>
      <c r="G43" s="294" t="s">
        <v>462</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269</v>
      </c>
      <c r="D44" s="1888"/>
      <c r="G44" s="294" t="s">
        <v>463</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269</v>
      </c>
      <c r="D45" s="1888"/>
      <c r="G45" s="294" t="s">
        <v>464</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269</v>
      </c>
      <c r="D46" s="1888"/>
      <c r="G46" s="294" t="s">
        <v>465</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269</v>
      </c>
      <c r="D47" s="1888"/>
      <c r="G47" s="294" t="s">
        <v>466</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269</v>
      </c>
      <c r="D48" s="1888"/>
      <c r="G48" s="294" t="s">
        <v>467</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269</v>
      </c>
      <c r="D49" s="1888"/>
      <c r="G49" s="294" t="s">
        <v>468</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269</v>
      </c>
      <c r="D50" s="1888"/>
      <c r="G50" s="294" t="s">
        <v>469</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269</v>
      </c>
      <c r="D51" s="1888"/>
      <c r="G51" s="294" t="s">
        <v>470</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269</v>
      </c>
      <c r="D52" s="1888"/>
      <c r="G52" s="294" t="s">
        <v>471</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269</v>
      </c>
      <c r="D53" s="1888"/>
      <c r="G53" s="294" t="s">
        <v>472</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269</v>
      </c>
      <c r="D54" s="1888"/>
      <c r="G54" s="294" t="s">
        <v>473</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269</v>
      </c>
      <c r="D55" s="1888"/>
      <c r="G55" s="294" t="s">
        <v>474</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269</v>
      </c>
      <c r="D56" s="1888"/>
      <c r="G56" s="294" t="s">
        <v>475</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269</v>
      </c>
      <c r="D57" s="1888"/>
      <c r="G57" s="294" t="s">
        <v>476</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269</v>
      </c>
      <c r="D58" s="1888"/>
      <c r="G58" s="294" t="s">
        <v>477</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269</v>
      </c>
      <c r="D59" s="1888"/>
      <c r="G59" s="294" t="s">
        <v>478</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269</v>
      </c>
      <c r="D60" s="1888"/>
      <c r="G60" s="294" t="s">
        <v>479</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269</v>
      </c>
      <c r="D61" s="1888"/>
      <c r="G61" s="294" t="s">
        <v>480</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269</v>
      </c>
      <c r="D62" s="1888"/>
      <c r="G62" s="294" t="s">
        <v>481</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269</v>
      </c>
      <c r="D63" s="1888"/>
      <c r="G63" s="294" t="s">
        <v>482</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483</v>
      </c>
      <c r="C65" s="304" t="s">
        <v>269</v>
      </c>
      <c r="D65" s="1891">
        <f>AVERAGE(D14:D63)</f>
        <v>0.99739473684210511</v>
      </c>
      <c r="G65" s="294" t="s">
        <v>484</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485</v>
      </c>
      <c r="C66" s="304" t="s">
        <v>387</v>
      </c>
      <c r="E66" s="1892">
        <f>D65</f>
        <v>0.99739473684210511</v>
      </c>
      <c r="G66" s="294" t="s">
        <v>486</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487</v>
      </c>
    </row>
    <row r="67" spans="2:32" s="19" customFormat="1" ht="15.75">
      <c r="I67" s="21"/>
      <c r="J67" s="21"/>
      <c r="N67" s="341"/>
      <c r="O67" s="341"/>
      <c r="P67" s="341"/>
      <c r="Q67" s="341"/>
      <c r="R67" s="341"/>
      <c r="S67" s="341"/>
      <c r="T67" s="341"/>
      <c r="U67" s="341"/>
      <c r="V67" s="341"/>
      <c r="W67" s="341"/>
      <c r="X67" s="341"/>
      <c r="Y67" s="341"/>
      <c r="Z67" s="341"/>
    </row>
    <row r="68" spans="2:32">
      <c r="B68" s="278" t="s">
        <v>275</v>
      </c>
      <c r="C68" s="1385"/>
      <c r="D68" s="1385"/>
      <c r="E68" s="1385"/>
      <c r="F68" s="1385"/>
      <c r="G68" s="1385"/>
    </row>
    <row r="69" spans="2:32">
      <c r="B69" s="8"/>
      <c r="C69" s="8"/>
      <c r="D69" s="8"/>
      <c r="E69" s="8"/>
      <c r="F69" s="8"/>
      <c r="G69" s="8"/>
    </row>
    <row r="70" spans="2:32">
      <c r="B70" s="1863" t="s">
        <v>276</v>
      </c>
      <c r="C70" s="8"/>
      <c r="D70" s="8"/>
      <c r="E70" s="8"/>
      <c r="F70" s="8"/>
      <c r="G70" s="8"/>
    </row>
    <row r="71" spans="2:32" ht="15.75" thickBot="1">
      <c r="B71" s="380"/>
      <c r="C71" s="8"/>
      <c r="D71" s="8"/>
      <c r="E71" s="8"/>
      <c r="F71" s="8"/>
      <c r="G71" s="8"/>
    </row>
    <row r="72" spans="2:32" ht="16.5" thickTop="1" thickBot="1">
      <c r="B72" s="1864" t="s">
        <v>277</v>
      </c>
      <c r="C72" s="8"/>
      <c r="D72" s="8"/>
      <c r="E72" s="8"/>
      <c r="F72" s="8"/>
      <c r="G72" s="8"/>
    </row>
    <row r="73" spans="2:32" ht="15.75" thickTop="1">
      <c r="B73" s="8"/>
      <c r="C73" s="8"/>
      <c r="D73" s="8"/>
      <c r="E73" s="8"/>
      <c r="F73" s="8"/>
      <c r="G73" s="8"/>
    </row>
    <row r="74" spans="2:32">
      <c r="B74" s="1865" t="s">
        <v>278</v>
      </c>
      <c r="C74" s="8"/>
      <c r="D74" s="8"/>
      <c r="E74" s="8"/>
      <c r="F74" s="8"/>
      <c r="G74" s="8"/>
    </row>
    <row r="75" spans="2:32">
      <c r="B75" s="8"/>
      <c r="C75" s="8"/>
      <c r="D75" s="8"/>
      <c r="E75" s="8"/>
      <c r="F75" s="8"/>
      <c r="G75" s="8"/>
    </row>
    <row r="76" spans="2:32">
      <c r="B76" s="1866" t="s">
        <v>279</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464" priority="16" operator="equal">
      <formula>0</formula>
    </cfRule>
  </conditionalFormatting>
  <conditionalFormatting sqref="I14">
    <cfRule type="cellIs" dxfId="463" priority="15" operator="equal">
      <formula>0</formula>
    </cfRule>
  </conditionalFormatting>
  <conditionalFormatting sqref="J14">
    <cfRule type="cellIs" dxfId="462" priority="14" operator="equal">
      <formula>0</formula>
    </cfRule>
  </conditionalFormatting>
  <conditionalFormatting sqref="I15:I63">
    <cfRule type="cellIs" dxfId="461" priority="11" operator="equal">
      <formula>0</formula>
    </cfRule>
  </conditionalFormatting>
  <conditionalFormatting sqref="J15:J63">
    <cfRule type="cellIs" dxfId="460" priority="10" operator="equal">
      <formula>0</formula>
    </cfRule>
  </conditionalFormatting>
  <conditionalFormatting sqref="I65">
    <cfRule type="cellIs" dxfId="459" priority="9" operator="equal">
      <formula>0</formula>
    </cfRule>
  </conditionalFormatting>
  <conditionalFormatting sqref="J65">
    <cfRule type="cellIs" dxfId="458" priority="8" operator="equal">
      <formula>0</formula>
    </cfRule>
  </conditionalFormatting>
  <conditionalFormatting sqref="I66">
    <cfRule type="cellIs" dxfId="457" priority="7" operator="equal">
      <formula>0</formula>
    </cfRule>
  </conditionalFormatting>
  <conditionalFormatting sqref="J66">
    <cfRule type="cellIs" dxfId="456" priority="6" operator="equal">
      <formula>0</formula>
    </cfRule>
  </conditionalFormatting>
  <conditionalFormatting sqref="J9">
    <cfRule type="cellIs" dxfId="455" priority="5" operator="equal">
      <formula>0</formula>
    </cfRule>
  </conditionalFormatting>
  <conditionalFormatting sqref="J10">
    <cfRule type="cellIs" dxfId="454" priority="3" operator="equal">
      <formula>0</formula>
    </cfRule>
  </conditionalFormatting>
  <conditionalFormatting sqref="I10">
    <cfRule type="cellIs" dxfId="453" priority="2" operator="equal">
      <formula>0</formula>
    </cfRule>
  </conditionalFormatting>
  <conditionalFormatting sqref="I9">
    <cfRule type="cellIs" dxfId="45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election activeCell="F16" sqref="F16:G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488</v>
      </c>
      <c r="C3" s="297"/>
      <c r="D3" s="297"/>
      <c r="E3" s="297"/>
      <c r="F3" s="297"/>
      <c r="G3" s="307"/>
      <c r="H3" s="298"/>
      <c r="I3" s="309" t="str">
        <f>'Validation summary'!$B$3</f>
        <v>Bristol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6" t="s">
        <v>106</v>
      </c>
      <c r="C5" s="2045" t="s">
        <v>107</v>
      </c>
      <c r="D5" s="2045" t="s">
        <v>108</v>
      </c>
      <c r="E5" s="2045" t="s">
        <v>109</v>
      </c>
      <c r="F5" s="2048" t="s">
        <v>110</v>
      </c>
      <c r="G5" s="2045" t="s">
        <v>111</v>
      </c>
      <c r="H5" s="282"/>
      <c r="I5" s="2045" t="s">
        <v>114</v>
      </c>
      <c r="J5" s="16"/>
      <c r="K5" s="2039" t="s">
        <v>115</v>
      </c>
      <c r="L5" s="2039"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6" t="s">
        <v>106</v>
      </c>
      <c r="AI5" s="2045" t="s">
        <v>107</v>
      </c>
      <c r="AJ5" s="2045" t="s">
        <v>108</v>
      </c>
      <c r="AK5" s="2045" t="s">
        <v>109</v>
      </c>
      <c r="AL5" s="2048" t="s">
        <v>110</v>
      </c>
      <c r="AM5" s="2045" t="s">
        <v>111</v>
      </c>
      <c r="AN5" s="282"/>
    </row>
    <row r="6" spans="2:40" s="10" customFormat="1" ht="60" customHeight="1">
      <c r="B6" s="2046"/>
      <c r="C6" s="2045"/>
      <c r="D6" s="2045"/>
      <c r="E6" s="2047"/>
      <c r="F6" s="2049"/>
      <c r="G6" s="2045"/>
      <c r="H6" s="282"/>
      <c r="I6" s="2045"/>
      <c r="J6" s="16"/>
      <c r="K6" s="2039"/>
      <c r="L6" s="2039"/>
      <c r="M6" s="1385"/>
      <c r="N6" s="1385"/>
      <c r="O6" s="1385"/>
      <c r="P6" s="1385"/>
      <c r="Q6" s="1385"/>
      <c r="R6" s="1385"/>
      <c r="S6" s="1385"/>
      <c r="T6" s="1385"/>
      <c r="U6" s="1386"/>
      <c r="V6" s="330" t="s">
        <v>118</v>
      </c>
      <c r="W6" s="1385"/>
      <c r="X6" s="1385"/>
      <c r="Y6" s="1385"/>
      <c r="Z6" s="1385"/>
      <c r="AA6" s="1386"/>
      <c r="AB6" s="330" t="s">
        <v>119</v>
      </c>
      <c r="AC6" s="330" t="s">
        <v>489</v>
      </c>
      <c r="AD6" s="330"/>
      <c r="AE6" s="1385"/>
      <c r="AF6" s="1386"/>
      <c r="AG6" s="1385"/>
      <c r="AH6" s="2046"/>
      <c r="AI6" s="2045"/>
      <c r="AJ6" s="2045"/>
      <c r="AK6" s="2047"/>
      <c r="AL6" s="2049"/>
      <c r="AM6" s="2045"/>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490</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490</v>
      </c>
      <c r="AI8" s="13"/>
      <c r="AJ8" s="1382"/>
      <c r="AK8" s="1382"/>
      <c r="AL8" s="1382"/>
      <c r="AM8" s="1382"/>
      <c r="AN8" s="1385"/>
    </row>
    <row r="9" spans="2:40" s="10" customFormat="1" ht="28.5" customHeight="1">
      <c r="B9" s="290" t="s">
        <v>491</v>
      </c>
      <c r="C9" s="295" t="str">
        <f>IF($I$3="Select company","",VLOOKUP('3A'!$R$1,C_RSRinD,2,0))</f>
        <v>PR19BRL_PC05</v>
      </c>
      <c r="D9" s="308" t="str">
        <f>IF($I$3="Select company","",INDEX(App1bdata,MATCH($C9,App1bIDnrs,0),20))</f>
        <v>%</v>
      </c>
      <c r="E9" s="308">
        <f>IF($I$3="Select company","",INDEX(App1bdata,MATCH($C9,App1bIDnrs,0),22))</f>
        <v>1</v>
      </c>
      <c r="F9" s="1893">
        <v>60.9</v>
      </c>
      <c r="G9" s="1868" t="s">
        <v>972</v>
      </c>
      <c r="H9" s="36"/>
      <c r="I9" s="294" t="s">
        <v>492</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PR19BRL_PC05</v>
      </c>
      <c r="AJ9" s="290" t="str">
        <f t="shared" si="0"/>
        <v>%</v>
      </c>
      <c r="AK9" s="290">
        <f t="shared" si="0"/>
        <v>1</v>
      </c>
      <c r="AL9" s="1499" t="s">
        <v>493</v>
      </c>
      <c r="AM9" s="1490" t="s">
        <v>494</v>
      </c>
      <c r="AN9" s="1385"/>
    </row>
    <row r="10" spans="2:40" s="10" customFormat="1" ht="28.5" customHeight="1">
      <c r="B10" s="290" t="s">
        <v>495</v>
      </c>
      <c r="C10" s="295" t="str">
        <f>IF($I$3="Select company","",VLOOKUP('3A'!$R$1,C_PSR,2,0))</f>
        <v>PR19BRL_PC27</v>
      </c>
      <c r="D10" s="295" t="str">
        <f>IF($I$3="Select company","",INDEX(App1bdata,MATCH($C10,App1bIDnrs,0),20))</f>
        <v>%</v>
      </c>
      <c r="E10" s="295">
        <f>IF($I$3="Select company","",INDEX(App1bdata,MATCH($C10,App1bIDnrs,0),22))</f>
        <v>1</v>
      </c>
      <c r="F10" s="1873">
        <f>'3F'!$E$37*100</f>
        <v>6.5385956078856653</v>
      </c>
      <c r="G10" s="1868" t="s">
        <v>961</v>
      </c>
      <c r="H10" s="36"/>
      <c r="I10" s="294" t="s">
        <v>496</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PR19BRL_PC27</v>
      </c>
      <c r="AJ10" s="290" t="str">
        <f t="shared" si="0"/>
        <v>%</v>
      </c>
      <c r="AK10" s="290">
        <f t="shared" si="0"/>
        <v>1</v>
      </c>
      <c r="AL10" s="1480" t="s">
        <v>497</v>
      </c>
      <c r="AM10" s="1490" t="s">
        <v>498</v>
      </c>
      <c r="AN10" s="1385"/>
    </row>
    <row r="11" spans="2:40" s="10" customFormat="1" ht="28.5" customHeight="1">
      <c r="B11" s="290" t="s">
        <v>499</v>
      </c>
      <c r="C11" s="295" t="str">
        <f>IF($I$3="Select company","",VLOOKUP('3A'!$R$1,C_PSR,2,0))</f>
        <v>PR19BRL_PC27</v>
      </c>
      <c r="D11" s="295" t="str">
        <f>IF($I$3="Select company","",INDEX(App1bdata,MATCH($C11,App1bIDnrs,0),20))</f>
        <v>%</v>
      </c>
      <c r="E11" s="295">
        <f>IF($I$3="Select company","",INDEX(App1bdata,MATCH($C11,App1bIDnrs,0),22))</f>
        <v>1</v>
      </c>
      <c r="F11" s="1873">
        <f>'3F'!$H$37*100</f>
        <v>91.067761806981522</v>
      </c>
      <c r="G11" s="1868" t="s">
        <v>961</v>
      </c>
      <c r="H11" s="36"/>
      <c r="I11" s="294" t="s">
        <v>500</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PR19BRL_PC27</v>
      </c>
      <c r="AJ11" s="290" t="str">
        <f t="shared" si="0"/>
        <v>%</v>
      </c>
      <c r="AK11" s="290">
        <f t="shared" si="0"/>
        <v>1</v>
      </c>
      <c r="AL11" s="1480" t="s">
        <v>501</v>
      </c>
      <c r="AM11" s="1490" t="s">
        <v>502</v>
      </c>
      <c r="AN11" s="1385"/>
    </row>
    <row r="12" spans="2:40" s="10" customFormat="1" ht="28.5" customHeight="1">
      <c r="B12" s="290" t="s">
        <v>503</v>
      </c>
      <c r="C12" s="295" t="str">
        <f>IF($I$3="Select company","",VLOOKUP('3A'!$R$1,C_PSR,2,0))</f>
        <v>PR19BRL_PC27</v>
      </c>
      <c r="D12" s="295" t="str">
        <f>IF($I$3="Select company","",INDEX(App1bdata,MATCH($C12,App1bIDnrs,0),20))</f>
        <v>%</v>
      </c>
      <c r="E12" s="295">
        <f>IF($I$3="Select company","",INDEX(App1bdata,MATCH($C12,App1bIDnrs,0),22))</f>
        <v>1</v>
      </c>
      <c r="F12" s="1873">
        <f>'3F'!$J$37*100</f>
        <v>53.080082135523611</v>
      </c>
      <c r="G12" s="1868" t="s">
        <v>961</v>
      </c>
      <c r="H12" s="36"/>
      <c r="I12" s="294" t="s">
        <v>504</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PR19BRL_PC27</v>
      </c>
      <c r="AJ12" s="290" t="str">
        <f t="shared" si="0"/>
        <v>%</v>
      </c>
      <c r="AK12" s="290">
        <f t="shared" si="0"/>
        <v>1</v>
      </c>
      <c r="AL12" s="1480" t="s">
        <v>505</v>
      </c>
      <c r="AM12" s="1490" t="s">
        <v>506</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507</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508</v>
      </c>
      <c r="AM13" s="1490" t="s">
        <v>509</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166</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510</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510</v>
      </c>
      <c r="AI15" s="13"/>
      <c r="AJ15" s="1382"/>
      <c r="AK15" s="1382"/>
      <c r="AL15" s="1382"/>
      <c r="AM15" s="1382"/>
      <c r="AN15" s="1385"/>
    </row>
    <row r="16" spans="2:40" s="17" customFormat="1" ht="28.5" customHeight="1">
      <c r="B16" s="290" t="str">
        <f t="shared" ref="B16:B38" si="2">IF($I$3="Select company","",IF($C16="","",INDEX(App1data,MATCH($C16,App1IDnrs,0),5)))</f>
        <v>Percentage of customers in water poverty</v>
      </c>
      <c r="C16" s="295" t="str">
        <f>IF($I$3="Select company","",IF(HLOOKUP('3A'!$R$1,B_NFIN_All,'PC lists'!$B79,0)="","",HLOOKUP('3A'!$R$1,B_NFIN_All,'PC lists'!$B79,0)))</f>
        <v>PR19BRL_PC14</v>
      </c>
      <c r="D16" s="295" t="str">
        <f t="shared" ref="D16:D38" si="3">IF($C16="","",INDEX(App1data,MATCH($C16,App1IDnrs,0),20))</f>
        <v>%</v>
      </c>
      <c r="E16" s="295">
        <f t="shared" ref="E16:E38" si="4">IF($C16="","",INDEX(App1data,MATCH($C16,App1IDnrs,0),22))</f>
        <v>0</v>
      </c>
      <c r="F16" s="1940">
        <v>0</v>
      </c>
      <c r="G16" s="1868" t="s">
        <v>961</v>
      </c>
      <c r="I16" s="294" t="s">
        <v>511</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Percentage of customers in water poverty</v>
      </c>
      <c r="AI16" s="290" t="str">
        <f t="shared" si="7"/>
        <v>PR19BRL_PC14</v>
      </c>
      <c r="AJ16" s="290" t="str">
        <f t="shared" si="7"/>
        <v>%</v>
      </c>
      <c r="AK16" s="290">
        <f t="shared" si="7"/>
        <v>0</v>
      </c>
      <c r="AL16" s="1501" t="s">
        <v>512</v>
      </c>
      <c r="AM16" s="1490" t="s">
        <v>513</v>
      </c>
    </row>
    <row r="17" spans="2:39" s="17" customFormat="1" ht="28.5" customHeight="1">
      <c r="B17" s="290" t="str">
        <f t="shared" si="2"/>
        <v>Value for money</v>
      </c>
      <c r="C17" s="295" t="str">
        <f>IF($I$3="Select company","",IF(HLOOKUP('3A'!$R$1,B_NFIN_All,'PC lists'!$B80,0)="","",HLOOKUP('3A'!$R$1,B_NFIN_All,'PC lists'!$B80,0)))</f>
        <v>PR19BRL_PC15</v>
      </c>
      <c r="D17" s="295" t="str">
        <f t="shared" si="3"/>
        <v>%</v>
      </c>
      <c r="E17" s="295">
        <f t="shared" si="4"/>
        <v>0</v>
      </c>
      <c r="F17" s="1868">
        <v>68</v>
      </c>
      <c r="G17" s="1868" t="s">
        <v>972</v>
      </c>
      <c r="I17" s="294" t="s">
        <v>514</v>
      </c>
      <c r="K17" s="329">
        <f t="shared" ref="K17:K38" si="8">IF(SUM($V17:$X17)=0,0,$V$6)</f>
        <v>0</v>
      </c>
      <c r="L17" s="343"/>
      <c r="U17" s="1386"/>
      <c r="V17" s="328"/>
      <c r="W17" s="328">
        <f t="shared" si="5"/>
        <v>0</v>
      </c>
      <c r="X17" s="328">
        <f t="shared" si="6"/>
        <v>0</v>
      </c>
      <c r="Y17" s="328"/>
      <c r="Z17" s="328"/>
      <c r="AA17" s="323"/>
      <c r="AD17" s="332"/>
      <c r="AF17" s="1386"/>
      <c r="AH17" s="290" t="str">
        <f t="shared" si="7"/>
        <v>Value for money</v>
      </c>
      <c r="AI17" s="290" t="str">
        <f t="shared" si="7"/>
        <v>PR19BRL_PC15</v>
      </c>
      <c r="AJ17" s="290" t="str">
        <f t="shared" si="7"/>
        <v>%</v>
      </c>
      <c r="AK17" s="290">
        <f t="shared" si="7"/>
        <v>0</v>
      </c>
      <c r="AL17" s="1501" t="s">
        <v>515</v>
      </c>
      <c r="AM17" s="1490" t="s">
        <v>516</v>
      </c>
    </row>
    <row r="18" spans="2:39" s="17" customFormat="1" ht="28.5" customHeight="1">
      <c r="B18" s="290" t="str">
        <f t="shared" si="2"/>
        <v>Percentage of satisfied vulnerable customers</v>
      </c>
      <c r="C18" s="295" t="str">
        <f>IF($I$3="Select company","",IF(HLOOKUP('3A'!$R$1,B_NFIN_All,'PC lists'!$B81,0)="","",HLOOKUP('3A'!$R$1,B_NFIN_All,'PC lists'!$B81,0)))</f>
        <v>PR19BRL_PC16</v>
      </c>
      <c r="D18" s="295" t="str">
        <f t="shared" si="3"/>
        <v>%</v>
      </c>
      <c r="E18" s="295">
        <f t="shared" si="4"/>
        <v>0</v>
      </c>
      <c r="F18" s="1868">
        <v>88</v>
      </c>
      <c r="G18" s="1868" t="s">
        <v>961</v>
      </c>
      <c r="I18" s="294" t="s">
        <v>517</v>
      </c>
      <c r="K18" s="329">
        <f t="shared" si="8"/>
        <v>0</v>
      </c>
      <c r="L18" s="343"/>
      <c r="U18" s="1386"/>
      <c r="V18" s="328"/>
      <c r="W18" s="328">
        <f t="shared" si="5"/>
        <v>0</v>
      </c>
      <c r="X18" s="328">
        <f t="shared" si="6"/>
        <v>0</v>
      </c>
      <c r="Y18" s="328"/>
      <c r="Z18" s="328"/>
      <c r="AA18" s="323"/>
      <c r="AD18" s="332"/>
      <c r="AF18" s="1386"/>
      <c r="AH18" s="290" t="str">
        <f t="shared" si="7"/>
        <v>Percentage of satisfied vulnerable customers</v>
      </c>
      <c r="AI18" s="290" t="str">
        <f t="shared" si="7"/>
        <v>PR19BRL_PC16</v>
      </c>
      <c r="AJ18" s="290" t="str">
        <f t="shared" si="7"/>
        <v>%</v>
      </c>
      <c r="AK18" s="290">
        <f t="shared" si="7"/>
        <v>0</v>
      </c>
      <c r="AL18" s="1501" t="s">
        <v>518</v>
      </c>
      <c r="AM18" s="1490" t="s">
        <v>519</v>
      </c>
    </row>
    <row r="19" spans="2:39" s="17" customFormat="1" ht="28.5" customHeight="1">
      <c r="B19" s="290" t="str">
        <f t="shared" si="2"/>
        <v>WINEP Delivery</v>
      </c>
      <c r="C19" s="295" t="str">
        <f>IF($I$3="Select company","",IF(HLOOKUP('3A'!$R$1,B_NFIN_All,'PC lists'!$B82,0)="","",HLOOKUP('3A'!$R$1,B_NFIN_All,'PC lists'!$B82,0)))</f>
        <v>PR19BRL_NEP01</v>
      </c>
      <c r="D19" s="295" t="str">
        <f t="shared" si="3"/>
        <v>text</v>
      </c>
      <c r="E19" s="295">
        <f t="shared" si="4"/>
        <v>0</v>
      </c>
      <c r="F19" s="1870" t="s">
        <v>3894</v>
      </c>
      <c r="G19" s="1868" t="s">
        <v>961</v>
      </c>
      <c r="I19" s="294" t="s">
        <v>520</v>
      </c>
      <c r="K19" s="329">
        <f t="shared" si="8"/>
        <v>0</v>
      </c>
      <c r="L19" s="343"/>
      <c r="U19" s="323"/>
      <c r="V19" s="328"/>
      <c r="W19" s="328">
        <f t="shared" si="5"/>
        <v>0</v>
      </c>
      <c r="X19" s="328">
        <f t="shared" si="6"/>
        <v>0</v>
      </c>
      <c r="Y19" s="328"/>
      <c r="Z19" s="328"/>
      <c r="AA19" s="323"/>
      <c r="AD19" s="332"/>
      <c r="AF19" s="323"/>
      <c r="AH19" s="290" t="str">
        <f t="shared" si="7"/>
        <v>WINEP Delivery</v>
      </c>
      <c r="AI19" s="290" t="str">
        <f t="shared" si="7"/>
        <v>PR19BRL_NEP01</v>
      </c>
      <c r="AJ19" s="290" t="str">
        <f t="shared" si="7"/>
        <v>text</v>
      </c>
      <c r="AK19" s="290">
        <f t="shared" si="7"/>
        <v>0</v>
      </c>
      <c r="AL19" s="1501" t="s">
        <v>521</v>
      </c>
      <c r="AM19" s="1490" t="s">
        <v>522</v>
      </c>
    </row>
    <row r="20" spans="2:39" s="17" customFormat="1" ht="28.5" customHeight="1">
      <c r="B20" s="290" t="str">
        <f t="shared" si="2"/>
        <v>Total customer complaints</v>
      </c>
      <c r="C20" s="295" t="str">
        <f>IF($I$3="Select company","",IF(HLOOKUP('3A'!$R$1,B_NFIN_All,'PC lists'!$B83,0)="","",HLOOKUP('3A'!$R$1,B_NFIN_All,'PC lists'!$B83,0)))</f>
        <v>PR19BRL_PC29</v>
      </c>
      <c r="D20" s="295" t="str">
        <f t="shared" si="3"/>
        <v>nr</v>
      </c>
      <c r="E20" s="295">
        <f t="shared" si="4"/>
        <v>1</v>
      </c>
      <c r="F20" s="1868">
        <v>23.9</v>
      </c>
      <c r="G20" s="1868" t="s">
        <v>961</v>
      </c>
      <c r="I20" s="294" t="s">
        <v>523</v>
      </c>
      <c r="K20" s="329">
        <f t="shared" si="8"/>
        <v>0</v>
      </c>
      <c r="L20" s="343"/>
      <c r="U20" s="323"/>
      <c r="V20" s="328"/>
      <c r="W20" s="328">
        <f t="shared" si="5"/>
        <v>0</v>
      </c>
      <c r="X20" s="328">
        <f t="shared" si="6"/>
        <v>0</v>
      </c>
      <c r="Y20" s="328"/>
      <c r="Z20" s="328"/>
      <c r="AA20" s="323"/>
      <c r="AD20" s="332"/>
      <c r="AF20" s="323"/>
      <c r="AH20" s="290" t="str">
        <f t="shared" si="7"/>
        <v>Total customer complaints</v>
      </c>
      <c r="AI20" s="290" t="str">
        <f t="shared" si="7"/>
        <v>PR19BRL_PC29</v>
      </c>
      <c r="AJ20" s="290" t="str">
        <f t="shared" si="7"/>
        <v>nr</v>
      </c>
      <c r="AK20" s="290">
        <f t="shared" si="7"/>
        <v>1</v>
      </c>
      <c r="AL20" s="1501" t="s">
        <v>524</v>
      </c>
      <c r="AM20" s="1490" t="s">
        <v>525</v>
      </c>
    </row>
    <row r="21" spans="2:39" s="17" customFormat="1" ht="28.5" customHeight="1">
      <c r="B21" s="290" t="str">
        <f t="shared" si="2"/>
        <v/>
      </c>
      <c r="C21" s="295" t="str">
        <f>IF($I$3="Select company","",IF(HLOOKUP('3A'!$R$1,B_NFIN_All,'PC lists'!$B84,0)="","",HLOOKUP('3A'!$R$1,B_NFIN_All,'PC lists'!$B84,0)))</f>
        <v/>
      </c>
      <c r="D21" s="295" t="str">
        <f t="shared" si="3"/>
        <v/>
      </c>
      <c r="E21" s="295" t="str">
        <f t="shared" si="4"/>
        <v/>
      </c>
      <c r="F21" s="1868"/>
      <c r="G21" s="1868"/>
      <c r="I21" s="294" t="s">
        <v>526</v>
      </c>
      <c r="K21" s="329">
        <f t="shared" si="8"/>
        <v>0</v>
      </c>
      <c r="L21" s="343"/>
      <c r="U21" s="323"/>
      <c r="V21" s="328"/>
      <c r="W21" s="328">
        <f t="shared" si="5"/>
        <v>0</v>
      </c>
      <c r="X21" s="328">
        <f t="shared" si="6"/>
        <v>0</v>
      </c>
      <c r="Y21" s="328"/>
      <c r="Z21" s="328"/>
      <c r="AA21" s="323"/>
      <c r="AD21" s="332"/>
      <c r="AF21" s="323"/>
      <c r="AH21" s="290" t="str">
        <f t="shared" si="7"/>
        <v/>
      </c>
      <c r="AI21" s="290" t="str">
        <f t="shared" si="7"/>
        <v/>
      </c>
      <c r="AJ21" s="290" t="str">
        <f t="shared" si="7"/>
        <v/>
      </c>
      <c r="AK21" s="290" t="str">
        <f t="shared" si="7"/>
        <v/>
      </c>
      <c r="AL21" s="1501" t="s">
        <v>527</v>
      </c>
      <c r="AM21" s="1490" t="s">
        <v>528</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8"/>
      <c r="G22" s="1868"/>
      <c r="I22" s="294" t="s">
        <v>529</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1" t="s">
        <v>530</v>
      </c>
      <c r="AM22" s="1490" t="s">
        <v>531</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532</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533</v>
      </c>
      <c r="AM23" s="1490" t="s">
        <v>534</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535</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536</v>
      </c>
      <c r="AM24" s="1490" t="s">
        <v>537</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538</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539</v>
      </c>
      <c r="AM25" s="1490" t="s">
        <v>540</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541</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542</v>
      </c>
      <c r="AM26" s="1490" t="s">
        <v>543</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544</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545</v>
      </c>
      <c r="AM27" s="1490" t="s">
        <v>546</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547</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548</v>
      </c>
      <c r="AM28" s="1490" t="s">
        <v>549</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550</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551</v>
      </c>
      <c r="AM29" s="1490" t="s">
        <v>552</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553</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554</v>
      </c>
      <c r="AM30" s="1490" t="s">
        <v>555</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556</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557</v>
      </c>
      <c r="AM31" s="1490" t="s">
        <v>558</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559</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560</v>
      </c>
      <c r="AM32" s="1490" t="s">
        <v>561</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562</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563</v>
      </c>
      <c r="AM33" s="1490" t="s">
        <v>564</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565</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566</v>
      </c>
      <c r="AM34" s="1490" t="s">
        <v>567</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568</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569</v>
      </c>
      <c r="AM35" s="1490" t="s">
        <v>570</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571</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572</v>
      </c>
      <c r="AM36" s="1490" t="s">
        <v>573</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574</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575</v>
      </c>
      <c r="AM37" s="1490" t="s">
        <v>576</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577</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578</v>
      </c>
      <c r="AM38" s="1490" t="s">
        <v>579</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580</v>
      </c>
      <c r="C40" s="353"/>
      <c r="D40" s="295" t="s">
        <v>269</v>
      </c>
      <c r="E40" s="295">
        <v>0</v>
      </c>
      <c r="F40" s="350"/>
      <c r="G40" s="1894">
        <f>(COUNTIF($G$9:$G$38,"Yes")/(COUNTA($G$9:$G$38) - COUNTIF($G$9:$G$38,"-")))*100</f>
        <v>77.777777777777786</v>
      </c>
      <c r="H40" s="1385"/>
      <c r="I40" s="294" t="s">
        <v>581</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582</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275</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276</v>
      </c>
      <c r="K44" s="1385"/>
      <c r="L44" s="1385"/>
    </row>
    <row r="45" spans="2:39" ht="15" thickBot="1">
      <c r="B45" s="380"/>
    </row>
    <row r="46" spans="2:39" ht="15.75" thickTop="1" thickBot="1">
      <c r="B46" s="1864" t="s">
        <v>277</v>
      </c>
    </row>
    <row r="47" spans="2:39" ht="15" thickTop="1"/>
    <row r="48" spans="2:39">
      <c r="B48" s="1865" t="s">
        <v>278</v>
      </c>
    </row>
    <row r="49" spans="2:2"/>
    <row r="50" spans="2:2">
      <c r="B50" s="1866" t="s">
        <v>279</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21:F38 F40">
    <cfRule type="expression" dxfId="451" priority="49">
      <formula>INDIRECT("E" &amp; ROW()) = 5</formula>
    </cfRule>
    <cfRule type="expression" dxfId="450" priority="50">
      <formula>INDIRECT("E" &amp; ROW()) = 4</formula>
    </cfRule>
    <cfRule type="expression" dxfId="449" priority="51">
      <formula>INDIRECT("E" &amp; ROW()) = 3</formula>
    </cfRule>
    <cfRule type="expression" dxfId="448" priority="52">
      <formula>INDIRECT("E" &amp; ROW()) = 2</formula>
    </cfRule>
    <cfRule type="expression" dxfId="447" priority="53">
      <formula>INDIRECT("E" &amp; ROW()) = 1</formula>
    </cfRule>
    <cfRule type="expression" dxfId="446" priority="54">
      <formula>INDIRECT("E" &amp; ROW()) = 0</formula>
    </cfRule>
  </conditionalFormatting>
  <conditionalFormatting sqref="K9">
    <cfRule type="cellIs" dxfId="445" priority="30" operator="equal">
      <formula>0</formula>
    </cfRule>
  </conditionalFormatting>
  <conditionalFormatting sqref="L10:L12">
    <cfRule type="cellIs" dxfId="444" priority="29" operator="equal">
      <formula>0</formula>
    </cfRule>
  </conditionalFormatting>
  <conditionalFormatting sqref="K10:K13">
    <cfRule type="cellIs" dxfId="443" priority="28" operator="equal">
      <formula>0</formula>
    </cfRule>
  </conditionalFormatting>
  <conditionalFormatting sqref="L9">
    <cfRule type="cellIs" dxfId="442" priority="26" operator="equal">
      <formula>0</formula>
    </cfRule>
  </conditionalFormatting>
  <conditionalFormatting sqref="K16">
    <cfRule type="cellIs" dxfId="441" priority="25" operator="equal">
      <formula>0</formula>
    </cfRule>
  </conditionalFormatting>
  <conditionalFormatting sqref="K17:K38">
    <cfRule type="cellIs" dxfId="440" priority="24" operator="equal">
      <formula>0</formula>
    </cfRule>
  </conditionalFormatting>
  <conditionalFormatting sqref="L13">
    <cfRule type="cellIs" dxfId="439" priority="23" operator="equal">
      <formula>0</formula>
    </cfRule>
  </conditionalFormatting>
  <conditionalFormatting sqref="L16:L38">
    <cfRule type="cellIs" dxfId="438" priority="15" operator="equal">
      <formula>0</formula>
    </cfRule>
  </conditionalFormatting>
  <conditionalFormatting sqref="E9:E13 E16:E38 E40">
    <cfRule type="cellIs" dxfId="437" priority="13" operator="equal">
      <formula>0</formula>
    </cfRule>
  </conditionalFormatting>
  <conditionalFormatting sqref="AL40 AL16:AL38">
    <cfRule type="expression" dxfId="436" priority="7">
      <formula>INDIRECT("E" &amp; ROW()) = 5</formula>
    </cfRule>
    <cfRule type="expression" dxfId="435" priority="8">
      <formula>INDIRECT("E" &amp; ROW()) = 4</formula>
    </cfRule>
    <cfRule type="expression" dxfId="434" priority="9">
      <formula>INDIRECT("E" &amp; ROW()) = 3</formula>
    </cfRule>
    <cfRule type="expression" dxfId="433" priority="10">
      <formula>INDIRECT("E" &amp; ROW()) = 2</formula>
    </cfRule>
    <cfRule type="expression" dxfId="432" priority="11">
      <formula>INDIRECT("E" &amp; ROW()) = 1</formula>
    </cfRule>
    <cfRule type="expression" dxfId="431" priority="12">
      <formula>INDIRECT("E" &amp; ROW()) = 0</formula>
    </cfRule>
  </conditionalFormatting>
  <conditionalFormatting sqref="F16:F20">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2"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397649-474A-44AB-B90F-8BF6588E5B63}">
  <ds:schemaRefs>
    <ds:schemaRef ds:uri="http://schemas.microsoft.com/office/2006/metadata/properties"/>
    <ds:schemaRef ds:uri="http://schemas.microsoft.com/office/infopath/2007/PartnerControls"/>
    <ds:schemaRef ds:uri="7041854e-4853-44f9-9e63-23b7acad5461"/>
  </ds:schemaRefs>
</ds:datastoreItem>
</file>

<file path=customXml/itemProps2.xml><?xml version="1.0" encoding="utf-8"?>
<ds:datastoreItem xmlns:ds="http://schemas.openxmlformats.org/officeDocument/2006/customXml" ds:itemID="{ECD14E89-003C-4491-AF31-E1DCE022CAF2}">
  <ds:schemaRefs>
    <ds:schemaRef ds:uri="http://schemas.microsoft.com/sharepoint/v3/contenttype/forms"/>
  </ds:schemaRefs>
</ds:datastoreItem>
</file>

<file path=customXml/itemProps3.xml><?xml version="1.0" encoding="utf-8"?>
<ds:datastoreItem xmlns:ds="http://schemas.openxmlformats.org/officeDocument/2006/customXml" ds:itemID="{3378189E-8D1B-4890-BD4A-9B3D78A85960}">
  <ds:schemaRefs>
    <ds:schemaRef ds:uri="Microsoft.SharePoint.Taxonomy.ContentTypeSync"/>
  </ds:schemaRefs>
</ds:datastoreItem>
</file>

<file path=customXml/itemProps4.xml><?xml version="1.0" encoding="utf-8"?>
<ds:datastoreItem xmlns:ds="http://schemas.openxmlformats.org/officeDocument/2006/customXml" ds:itemID="{FEA68AC0-6C3B-4852-9657-62A1886595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2023-07-14T17:17:42Z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