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285" documentId="8_{8E3DCEA9-5C12-4D5D-99C1-0BABD4ACE008}" xr6:coauthVersionLast="47" xr6:coauthVersionMax="47" xr10:uidLastSave="{87323CE9-7F6D-402B-87FF-15CF62209E29}"/>
  <bookViews>
    <workbookView xWindow="22932" yWindow="1200" windowWidth="23256" windowHeight="12576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4" l="1"/>
  <c r="H40" i="24"/>
  <c r="I40" i="24"/>
  <c r="J40" i="24"/>
  <c r="AA7" i="23" l="1"/>
  <c r="Z7" i="23"/>
  <c r="Y7" i="23"/>
  <c r="X7" i="23"/>
  <c r="W7" i="23"/>
  <c r="V7" i="23"/>
  <c r="U7" i="23"/>
  <c r="T7" i="23"/>
  <c r="S7" i="23"/>
  <c r="Q20" i="30" l="1"/>
  <c r="R20" i="30"/>
  <c r="S20" i="30"/>
  <c r="T20" i="30"/>
  <c r="U20" i="30"/>
  <c r="V20" i="30"/>
  <c r="W20" i="30"/>
  <c r="Q21" i="30"/>
  <c r="R21" i="30"/>
  <c r="S21" i="30"/>
  <c r="T21" i="30"/>
  <c r="U21" i="30"/>
  <c r="V21" i="30"/>
  <c r="W21" i="30"/>
  <c r="Q22" i="30"/>
  <c r="R22" i="30"/>
  <c r="S22" i="30"/>
  <c r="T22" i="30"/>
  <c r="U22" i="30"/>
  <c r="V22" i="30"/>
  <c r="W22" i="30"/>
  <c r="Q23" i="30"/>
  <c r="R23" i="30"/>
  <c r="S23" i="30"/>
  <c r="T23" i="30"/>
  <c r="U23" i="30"/>
  <c r="V23" i="30"/>
  <c r="W23" i="30"/>
  <c r="Q24" i="30"/>
  <c r="R24" i="30"/>
  <c r="S24" i="30"/>
  <c r="T24" i="30"/>
  <c r="U24" i="30"/>
  <c r="V24" i="30"/>
  <c r="W24" i="30"/>
  <c r="Q25" i="30"/>
  <c r="R25" i="30"/>
  <c r="S25" i="30"/>
  <c r="T25" i="30"/>
  <c r="U25" i="30"/>
  <c r="V25" i="30"/>
  <c r="W25" i="30"/>
  <c r="Q26" i="30"/>
  <c r="R26" i="30"/>
  <c r="S26" i="30"/>
  <c r="T26" i="30"/>
  <c r="U26" i="30"/>
  <c r="V26" i="30"/>
  <c r="W26" i="30"/>
  <c r="Q27" i="30"/>
  <c r="R27" i="30"/>
  <c r="S27" i="30"/>
  <c r="T27" i="30"/>
  <c r="U27" i="30"/>
  <c r="V27" i="30"/>
  <c r="W27" i="30"/>
  <c r="Q28" i="30"/>
  <c r="R28" i="30"/>
  <c r="S28" i="30"/>
  <c r="T28" i="30"/>
  <c r="U28" i="30"/>
  <c r="V28" i="30"/>
  <c r="W28" i="30"/>
  <c r="Q29" i="30"/>
  <c r="R29" i="30"/>
  <c r="S29" i="30"/>
  <c r="T29" i="30"/>
  <c r="U29" i="30"/>
  <c r="V29" i="30"/>
  <c r="W29" i="30"/>
  <c r="Q30" i="30"/>
  <c r="R30" i="30"/>
  <c r="S30" i="30"/>
  <c r="T30" i="30"/>
  <c r="U30" i="30"/>
  <c r="V30" i="30"/>
  <c r="W30" i="30"/>
  <c r="Q31" i="30"/>
  <c r="R31" i="30"/>
  <c r="S31" i="30"/>
  <c r="T31" i="30"/>
  <c r="U31" i="30"/>
  <c r="V31" i="30"/>
  <c r="W31" i="30"/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Z41" i="23"/>
  <c r="Z42" i="23"/>
  <c r="Y41" i="23"/>
  <c r="Z46" i="23" s="1"/>
  <c r="Y42" i="23"/>
  <c r="Z49" i="23" s="1"/>
  <c r="X41" i="23"/>
  <c r="Y46" i="23" s="1"/>
  <c r="X42" i="23"/>
  <c r="W41" i="23"/>
  <c r="X46" i="23" s="1"/>
  <c r="W42" i="23"/>
  <c r="X49" i="23" s="1"/>
  <c r="V41" i="23"/>
  <c r="V42" i="23"/>
  <c r="U41" i="23"/>
  <c r="V46" i="23" s="1"/>
  <c r="U42" i="23"/>
  <c r="V49" i="23" s="1"/>
  <c r="T41" i="23"/>
  <c r="U46" i="23" s="1"/>
  <c r="T42" i="23"/>
  <c r="S41" i="23"/>
  <c r="T46" i="23" s="1"/>
  <c r="S42" i="23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U49" i="23" l="1"/>
  <c r="AB49" i="23"/>
  <c r="T49" i="23"/>
  <c r="Y49" i="23"/>
  <c r="AA49" i="23"/>
  <c r="W49" i="23"/>
  <c r="AA46" i="23"/>
  <c r="AA51" i="23" s="1"/>
  <c r="W46" i="23"/>
  <c r="K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H49" i="23"/>
  <c r="I46" i="23"/>
  <c r="U51" i="23"/>
  <c r="F46" i="23"/>
  <c r="M46" i="23"/>
  <c r="O49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W51" i="23" l="1"/>
  <c r="P4" i="3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667" i="33"/>
  <c r="F666" i="33"/>
  <c r="F665" i="33"/>
  <c r="F22" i="3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F24" i="34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K40" i="24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600" i="33" l="1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46" i="34"/>
  <c r="F629" i="33"/>
  <c r="F631" i="33" s="1"/>
  <c r="F48" i="34"/>
  <c r="F639" i="33"/>
  <c r="F50" i="34"/>
  <c r="V89" i="31"/>
  <c r="V107" i="31"/>
  <c r="W78" i="31"/>
  <c r="W83" i="31" s="1"/>
  <c r="W98" i="31" s="1"/>
  <c r="F621" i="33" l="1"/>
  <c r="F700" i="33" s="1"/>
  <c r="F706" i="33" s="1"/>
  <c r="F10" i="36" s="1"/>
  <c r="F29" i="34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W107" i="31"/>
  <c r="W89" i="31"/>
  <c r="F27" i="34" l="1"/>
  <c r="E43" i="24" s="1"/>
  <c r="F671" i="33"/>
  <c r="F681" i="33" s="1"/>
  <c r="F19" i="36"/>
  <c r="F2" i="33" s="1"/>
  <c r="J43" i="24"/>
  <c r="F686" i="33"/>
  <c r="F682" i="33"/>
  <c r="F684" i="33"/>
  <c r="F683" i="33"/>
  <c r="F31" i="34"/>
  <c r="F675" i="33"/>
  <c r="F2" i="32" l="1"/>
  <c r="F2" i="31"/>
  <c r="F2" i="34"/>
  <c r="F2" i="36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F685" i="33"/>
  <c r="K43" i="24" l="1"/>
  <c r="F39" i="34"/>
  <c r="I44" i="24" s="1"/>
  <c r="K44" i="24" l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<sst xmlns="http://schemas.openxmlformats.org/spreadsheetml/2006/main" count="1222" uniqueCount="674">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</sst>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7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84C8FF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7" fillId="0" borderId="0" applyBorder="0">
      <alignment vertical="top"/>
    </xf>
    <xf numFmtId="170" fontId="7" fillId="0" borderId="0" applyBorder="0">
      <alignment vertical="top"/>
    </xf>
    <xf numFmtId="166" fontId="7" fillId="0" borderId="0" applyBorder="0">
      <alignment vertical="top"/>
    </xf>
    <xf numFmtId="168" fontId="7" fillId="0" borderId="0" applyBorder="0">
      <alignment vertical="top"/>
    </xf>
    <xf numFmtId="167" fontId="7" fillId="0" borderId="0" applyFill="0" applyBorder="0" applyProtection="0">
      <alignment vertical="top"/>
    </xf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7" fillId="0" borderId="0" applyFont="0" applyFill="0" applyBorder="0" applyProtection="0">
      <alignment vertical="top"/>
    </xf>
    <xf numFmtId="171" fontId="7" fillId="0" borderId="0" applyFill="0" applyBorder="0" applyProtection="0">
      <alignment vertical="top"/>
    </xf>
    <xf numFmtId="168" fontId="7" fillId="0" borderId="0" applyFont="0" applyFill="0" applyBorder="0" applyProtection="0">
      <alignment vertical="top"/>
    </xf>
    <xf numFmtId="168" fontId="7" fillId="0" borderId="0" applyFill="0" applyBorder="0" applyProtection="0">
      <alignment vertical="top"/>
    </xf>
    <xf numFmtId="175" fontId="7" fillId="0" borderId="0" applyFont="0" applyFill="0" applyBorder="0" applyProtection="0">
      <alignment vertical="top"/>
    </xf>
    <xf numFmtId="169" fontId="9" fillId="0" borderId="0" applyFill="0" applyBorder="0" applyProtection="0">
      <alignment vertical="top"/>
    </xf>
    <xf numFmtId="169" fontId="7" fillId="0" borderId="0" applyFill="0" applyBorder="0" applyProtection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2" fillId="2" borderId="1" applyProtection="0">
      <alignment vertical="top"/>
    </xf>
    <xf numFmtId="166" fontId="12" fillId="2" borderId="1" applyProtection="0">
      <alignment vertical="top"/>
    </xf>
    <xf numFmtId="165" fontId="12" fillId="2" borderId="1" applyProtection="0">
      <alignment vertical="top"/>
    </xf>
    <xf numFmtId="166" fontId="12" fillId="2" borderId="1" applyProtection="0">
      <alignment vertical="top"/>
    </xf>
    <xf numFmtId="166" fontId="7" fillId="0" borderId="0" applyFill="0" applyBorder="0" applyProtection="0">
      <alignment vertical="top"/>
    </xf>
    <xf numFmtId="0" fontId="13" fillId="0" borderId="0"/>
    <xf numFmtId="166" fontId="7" fillId="0" borderId="0" applyFill="0" applyBorder="0" applyProtection="0">
      <alignment vertical="top"/>
    </xf>
    <xf numFmtId="0" fontId="8" fillId="0" borderId="0"/>
    <xf numFmtId="0" fontId="8" fillId="0" borderId="0"/>
    <xf numFmtId="166" fontId="14" fillId="0" borderId="0" applyFill="0" applyBorder="0" applyProtection="0">
      <alignment vertical="top"/>
    </xf>
    <xf numFmtId="166" fontId="14" fillId="0" borderId="0" applyFill="0" applyBorder="0" applyProtection="0">
      <alignment vertical="top"/>
    </xf>
    <xf numFmtId="166" fontId="7" fillId="0" borderId="0" applyFill="0" applyBorder="0" applyProtection="0">
      <alignment vertical="top"/>
    </xf>
    <xf numFmtId="0" fontId="9" fillId="0" borderId="0"/>
    <xf numFmtId="166" fontId="8" fillId="0" borderId="0" applyFont="0" applyFill="0" applyBorder="0" applyProtection="0">
      <alignment vertical="top"/>
    </xf>
    <xf numFmtId="0" fontId="8" fillId="0" borderId="0"/>
    <xf numFmtId="0" fontId="8" fillId="0" borderId="0"/>
    <xf numFmtId="174" fontId="51" fillId="0" borderId="0" applyFont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14" fillId="0" borderId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8" fillId="0" borderId="0" applyFont="0" applyFill="0" applyBorder="0" applyProtection="0">
      <alignment vertical="top"/>
    </xf>
    <xf numFmtId="167" fontId="7" fillId="0" borderId="0" applyBorder="0">
      <alignment vertical="top"/>
    </xf>
    <xf numFmtId="9" fontId="7" fillId="0" borderId="0" applyBorder="0">
      <alignment vertical="top"/>
    </xf>
    <xf numFmtId="167" fontId="7" fillId="0" borderId="0" applyBorder="0">
      <alignment vertical="top"/>
    </xf>
    <xf numFmtId="168" fontId="12" fillId="0" borderId="0" applyBorder="0">
      <alignment vertical="top"/>
    </xf>
    <xf numFmtId="0" fontId="15" fillId="3" borderId="0" applyNumberFormat="0" applyBorder="0" applyAlignment="0" applyProtection="0"/>
    <xf numFmtId="172" fontId="7" fillId="0" borderId="0" applyFont="0" applyFill="0" applyBorder="0" applyProtection="0">
      <alignment vertical="top"/>
    </xf>
    <xf numFmtId="172" fontId="7" fillId="0" borderId="0" applyFill="0" applyBorder="0" applyProtection="0">
      <alignment vertical="top"/>
    </xf>
    <xf numFmtId="43" fontId="51" fillId="0" borderId="0" applyFont="0" applyFill="0" applyBorder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59" fillId="20" borderId="0" applyBorder="0"/>
    <xf numFmtId="170" fontId="6" fillId="0" borderId="0" applyFont="0" applyFill="0" applyBorder="0" applyProtection="0">
      <alignment vertical="top"/>
    </xf>
    <xf numFmtId="0" fontId="5" fillId="0" borderId="0"/>
    <xf numFmtId="0" fontId="5" fillId="0" borderId="0"/>
    <xf numFmtId="0" fontId="77" fillId="0" borderId="0"/>
    <xf numFmtId="0" fontId="3" fillId="0" borderId="0"/>
    <xf numFmtId="166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170" fontId="3" fillId="0" borderId="0" applyFont="0" applyFill="0" applyBorder="0" applyProtection="0">
      <alignment vertical="top"/>
    </xf>
  </cellStyleXfs>
  <cellXfs count="377">
    <xf numFmtId="166" fontId="0" fillId="0" borderId="0" xfId="0">
      <alignment vertical="top"/>
    </xf>
    <xf numFmtId="166" fontId="16" fillId="4" borderId="0" xfId="0" applyFont="1" applyFill="1">
      <alignment vertical="top"/>
    </xf>
    <xf numFmtId="167" fontId="17" fillId="5" borderId="0" xfId="5" applyFont="1" applyFill="1" applyAlignment="1">
      <alignment horizontal="right" vertical="top"/>
    </xf>
    <xf numFmtId="172" fontId="18" fillId="0" borderId="0" xfId="43" applyFont="1">
      <alignment vertical="top"/>
    </xf>
    <xf numFmtId="167" fontId="17" fillId="0" borderId="0" xfId="5" applyFont="1">
      <alignment vertical="top"/>
    </xf>
    <xf numFmtId="168" fontId="19" fillId="0" borderId="0" xfId="11" applyFont="1">
      <alignment vertical="top"/>
    </xf>
    <xf numFmtId="166" fontId="17" fillId="5" borderId="0" xfId="0" applyFont="1" applyFill="1" applyAlignment="1">
      <alignment horizontal="right" vertical="top"/>
    </xf>
    <xf numFmtId="172" fontId="17" fillId="0" borderId="0" xfId="5" applyNumberFormat="1" applyFont="1">
      <alignment vertical="top"/>
    </xf>
    <xf numFmtId="0" fontId="21" fillId="6" borderId="0" xfId="29" applyFont="1" applyFill="1" applyAlignment="1">
      <alignment vertical="top"/>
    </xf>
    <xf numFmtId="166" fontId="18" fillId="0" borderId="0" xfId="21" applyFont="1">
      <alignment vertical="top"/>
    </xf>
    <xf numFmtId="166" fontId="22" fillId="0" borderId="0" xfId="21" applyFont="1">
      <alignment vertical="top"/>
    </xf>
    <xf numFmtId="168" fontId="7" fillId="0" borderId="0" xfId="4">
      <alignment vertical="top"/>
    </xf>
    <xf numFmtId="166" fontId="19" fillId="0" borderId="0" xfId="21" applyFont="1">
      <alignment vertical="top"/>
    </xf>
    <xf numFmtId="166" fontId="17" fillId="0" borderId="0" xfId="21" applyFont="1">
      <alignment vertical="top"/>
    </xf>
    <xf numFmtId="0" fontId="7" fillId="0" borderId="0" xfId="29" applyFont="1" applyAlignment="1">
      <alignment vertical="top"/>
    </xf>
    <xf numFmtId="166" fontId="17" fillId="4" borderId="0" xfId="21" applyFont="1" applyFill="1">
      <alignment vertical="top"/>
    </xf>
    <xf numFmtId="166" fontId="7" fillId="0" borderId="0" xfId="1">
      <alignment vertical="top"/>
    </xf>
    <xf numFmtId="172" fontId="7" fillId="0" borderId="0" xfId="1" applyNumberFormat="1">
      <alignment vertical="top"/>
    </xf>
    <xf numFmtId="166" fontId="24" fillId="0" borderId="0" xfId="21" applyFont="1">
      <alignment vertical="top"/>
    </xf>
    <xf numFmtId="166" fontId="25" fillId="0" borderId="0" xfId="21" applyFont="1">
      <alignment vertical="top"/>
    </xf>
    <xf numFmtId="0" fontId="26" fillId="0" borderId="0" xfId="29" applyFont="1" applyAlignment="1">
      <alignment vertical="top"/>
    </xf>
    <xf numFmtId="166" fontId="17" fillId="0" borderId="0" xfId="21" applyFont="1" applyFill="1">
      <alignment vertical="top"/>
    </xf>
    <xf numFmtId="0" fontId="7" fillId="0" borderId="0" xfId="29" applyFont="1"/>
    <xf numFmtId="0" fontId="28" fillId="0" borderId="0" xfId="29" applyFont="1" applyAlignment="1">
      <alignment vertical="top"/>
    </xf>
    <xf numFmtId="166" fontId="7" fillId="0" borderId="0" xfId="21">
      <alignment vertical="top"/>
    </xf>
    <xf numFmtId="166" fontId="18" fillId="0" borderId="0" xfId="21" applyFont="1" applyAlignment="1">
      <alignment horizontal="right" vertical="top"/>
    </xf>
    <xf numFmtId="166" fontId="13" fillId="0" borderId="0" xfId="21" applyFont="1">
      <alignment vertical="top"/>
    </xf>
    <xf numFmtId="166" fontId="29" fillId="0" borderId="0" xfId="21" applyFont="1">
      <alignment vertical="top"/>
    </xf>
    <xf numFmtId="168" fontId="30" fillId="0" borderId="0" xfId="11" applyFont="1">
      <alignment vertical="top"/>
    </xf>
    <xf numFmtId="173" fontId="17" fillId="10" borderId="0" xfId="0" applyNumberFormat="1" applyFont="1" applyFill="1" applyBorder="1" applyAlignment="1">
      <alignment horizontal="center" vertical="top"/>
    </xf>
    <xf numFmtId="168" fontId="18" fillId="0" borderId="0" xfId="10" applyFont="1">
      <alignment vertical="top"/>
    </xf>
    <xf numFmtId="166" fontId="7" fillId="0" borderId="0" xfId="21" applyAlignment="1">
      <alignment horizontal="right" vertical="top"/>
    </xf>
    <xf numFmtId="0" fontId="7" fillId="0" borderId="0" xfId="29" applyFont="1" applyAlignment="1">
      <alignment horizontal="right" vertical="top"/>
    </xf>
    <xf numFmtId="168" fontId="17" fillId="0" borderId="0" xfId="11" applyFont="1">
      <alignment vertical="top"/>
    </xf>
    <xf numFmtId="0" fontId="31" fillId="0" borderId="0" xfId="29" applyFont="1" applyAlignment="1">
      <alignment vertical="top"/>
    </xf>
    <xf numFmtId="0" fontId="7" fillId="0" borderId="0" xfId="29" applyFont="1" applyAlignment="1">
      <alignment horizontal="center" vertical="top"/>
    </xf>
    <xf numFmtId="0" fontId="26" fillId="0" borderId="0" xfId="29" applyFont="1" applyAlignment="1">
      <alignment horizontal="right" vertical="top"/>
    </xf>
    <xf numFmtId="0" fontId="26" fillId="0" borderId="0" xfId="29" applyFont="1"/>
    <xf numFmtId="166" fontId="32" fillId="0" borderId="0" xfId="21" applyFont="1">
      <alignment vertical="top"/>
    </xf>
    <xf numFmtId="166" fontId="33" fillId="0" borderId="0" xfId="21" applyFont="1">
      <alignment vertical="top"/>
    </xf>
    <xf numFmtId="0" fontId="34" fillId="0" borderId="0" xfId="29" applyFont="1" applyAlignment="1">
      <alignment vertical="top"/>
    </xf>
    <xf numFmtId="0" fontId="36" fillId="0" borderId="0" xfId="29" applyFont="1" applyAlignment="1">
      <alignment vertical="top"/>
    </xf>
    <xf numFmtId="0" fontId="20" fillId="0" borderId="0" xfId="29" applyFont="1"/>
    <xf numFmtId="0" fontId="7" fillId="8" borderId="0" xfId="29" applyFont="1" applyFill="1" applyAlignment="1">
      <alignment vertical="top"/>
    </xf>
    <xf numFmtId="166" fontId="37" fillId="0" borderId="0" xfId="21" applyFont="1">
      <alignment vertical="top"/>
    </xf>
    <xf numFmtId="166" fontId="27" fillId="0" borderId="0" xfId="21" applyFont="1" applyAlignment="1">
      <alignment horizontal="right" vertical="top"/>
    </xf>
    <xf numFmtId="0" fontId="7" fillId="6" borderId="0" xfId="29" applyFont="1" applyFill="1" applyAlignment="1">
      <alignment vertical="top"/>
    </xf>
    <xf numFmtId="166" fontId="38" fillId="0" borderId="0" xfId="0" applyFont="1">
      <alignment vertical="top"/>
    </xf>
    <xf numFmtId="166" fontId="23" fillId="0" borderId="0" xfId="21" applyFont="1" applyAlignment="1">
      <alignment horizontal="right" vertical="top"/>
    </xf>
    <xf numFmtId="166" fontId="39" fillId="0" borderId="0" xfId="0" applyFont="1">
      <alignment vertical="top"/>
    </xf>
    <xf numFmtId="0" fontId="9" fillId="0" borderId="0" xfId="29"/>
    <xf numFmtId="166" fontId="40" fillId="0" borderId="0" xfId="0" applyFont="1">
      <alignment vertical="top"/>
    </xf>
    <xf numFmtId="166" fontId="41" fillId="0" borderId="0" xfId="0" applyFont="1">
      <alignment vertical="top"/>
    </xf>
    <xf numFmtId="166" fontId="42" fillId="0" borderId="0" xfId="21" applyFont="1">
      <alignment vertical="top"/>
    </xf>
    <xf numFmtId="166" fontId="35" fillId="0" borderId="0" xfId="21" applyFont="1">
      <alignment vertical="top"/>
    </xf>
    <xf numFmtId="168" fontId="7" fillId="0" borderId="0" xfId="21" applyNumberFormat="1">
      <alignment vertical="top"/>
    </xf>
    <xf numFmtId="0" fontId="43" fillId="0" borderId="0" xfId="29" applyFont="1" applyAlignment="1">
      <alignment vertical="top"/>
    </xf>
    <xf numFmtId="0" fontId="36" fillId="0" borderId="0" xfId="29" applyFont="1"/>
    <xf numFmtId="0" fontId="7" fillId="11" borderId="0" xfId="29" applyFont="1" applyFill="1" applyAlignment="1">
      <alignment horizontal="center" vertical="top"/>
    </xf>
    <xf numFmtId="0" fontId="44" fillId="7" borderId="0" xfId="29" applyFont="1" applyFill="1" applyAlignment="1">
      <alignment vertical="center"/>
    </xf>
    <xf numFmtId="0" fontId="45" fillId="3" borderId="0" xfId="42" applyFont="1"/>
    <xf numFmtId="166" fontId="17" fillId="0" borderId="0" xfId="21" applyFont="1" applyAlignment="1">
      <alignment horizontal="right" vertical="top"/>
    </xf>
    <xf numFmtId="166" fontId="45" fillId="13" borderId="0" xfId="29" applyNumberFormat="1" applyFont="1" applyFill="1" applyAlignment="1">
      <alignment vertical="top"/>
    </xf>
    <xf numFmtId="0" fontId="44" fillId="0" borderId="0" xfId="29" applyFont="1" applyAlignment="1">
      <alignment vertical="top"/>
    </xf>
    <xf numFmtId="0" fontId="7" fillId="14" borderId="0" xfId="29" applyFont="1" applyFill="1" applyAlignment="1">
      <alignment horizontal="center" vertical="top"/>
    </xf>
    <xf numFmtId="166" fontId="13" fillId="0" borderId="0" xfId="21" applyFont="1" applyAlignment="1">
      <alignment horizontal="right" vertical="top"/>
    </xf>
    <xf numFmtId="0" fontId="7" fillId="8" borderId="0" xfId="29" applyFont="1" applyFill="1" applyAlignment="1">
      <alignment horizontal="center" vertical="top"/>
    </xf>
    <xf numFmtId="166" fontId="46" fillId="4" borderId="0" xfId="29" applyNumberFormat="1" applyFont="1" applyFill="1" applyAlignment="1">
      <alignment vertical="top"/>
    </xf>
    <xf numFmtId="166" fontId="7" fillId="9" borderId="0" xfId="29" applyNumberFormat="1" applyFont="1" applyFill="1" applyAlignment="1">
      <alignment horizontal="center" vertical="top"/>
    </xf>
    <xf numFmtId="166" fontId="47" fillId="0" borderId="0" xfId="21" applyFont="1" applyFill="1">
      <alignment vertical="top"/>
    </xf>
    <xf numFmtId="0" fontId="48" fillId="4" borderId="0" xfId="29" applyFont="1" applyFill="1" applyAlignment="1">
      <alignment vertical="center"/>
    </xf>
    <xf numFmtId="166" fontId="14" fillId="0" borderId="0" xfId="0" applyFont="1" applyAlignment="1"/>
    <xf numFmtId="0" fontId="49" fillId="0" borderId="0" xfId="29" applyFont="1" applyAlignment="1">
      <alignment vertical="top"/>
    </xf>
    <xf numFmtId="166" fontId="10" fillId="0" borderId="0" xfId="15" applyNumberFormat="1" applyFill="1" applyAlignment="1">
      <alignment vertical="top"/>
    </xf>
    <xf numFmtId="0" fontId="9" fillId="2" borderId="0" xfId="29" applyFill="1"/>
    <xf numFmtId="0" fontId="7" fillId="15" borderId="0" xfId="29" applyFont="1" applyFill="1" applyAlignment="1">
      <alignment vertical="top"/>
    </xf>
    <xf numFmtId="176" fontId="17" fillId="0" borderId="0" xfId="43" applyNumberFormat="1" applyFont="1" applyFill="1" applyAlignment="1">
      <alignment horizontal="left" vertical="top"/>
    </xf>
    <xf numFmtId="0" fontId="7" fillId="2" borderId="0" xfId="29" applyFont="1" applyFill="1" applyAlignment="1">
      <alignment horizontal="center" vertical="top"/>
    </xf>
    <xf numFmtId="0" fontId="50" fillId="0" borderId="0" xfId="29" applyFont="1" applyAlignment="1">
      <alignment vertical="top"/>
    </xf>
    <xf numFmtId="0" fontId="7" fillId="16" borderId="0" xfId="42" applyFont="1" applyFill="1" applyBorder="1" applyAlignment="1">
      <alignment horizontal="center" vertical="top"/>
    </xf>
    <xf numFmtId="0" fontId="44" fillId="8" borderId="0" xfId="29" applyFont="1" applyFill="1" applyAlignment="1">
      <alignment vertical="top"/>
    </xf>
    <xf numFmtId="177" fontId="17" fillId="0" borderId="0" xfId="21" applyNumberFormat="1" applyFont="1" applyFill="1" applyAlignment="1">
      <alignment horizontal="left" vertical="top"/>
    </xf>
    <xf numFmtId="169" fontId="7" fillId="0" borderId="0" xfId="1" applyNumberFormat="1">
      <alignment vertical="top"/>
    </xf>
    <xf numFmtId="166" fontId="7" fillId="7" borderId="0" xfId="21" applyFill="1">
      <alignment vertical="top"/>
    </xf>
    <xf numFmtId="166" fontId="7" fillId="7" borderId="0" xfId="21" applyFill="1" applyAlignment="1">
      <alignment horizontal="right" vertical="top"/>
    </xf>
    <xf numFmtId="166" fontId="25" fillId="7" borderId="0" xfId="21" applyFont="1" applyFill="1">
      <alignment vertical="top"/>
    </xf>
    <xf numFmtId="166" fontId="22" fillId="7" borderId="0" xfId="21" applyFont="1" applyFill="1">
      <alignment vertical="top"/>
    </xf>
    <xf numFmtId="166" fontId="52" fillId="0" borderId="0" xfId="21" applyFont="1">
      <alignment vertical="top"/>
    </xf>
    <xf numFmtId="169" fontId="7" fillId="0" borderId="0" xfId="21" applyNumberFormat="1">
      <alignment vertical="top"/>
    </xf>
    <xf numFmtId="43" fontId="44" fillId="0" borderId="0" xfId="45" applyFont="1" applyAlignment="1">
      <alignment vertical="top"/>
    </xf>
    <xf numFmtId="174" fontId="44" fillId="0" borderId="0" xfId="33" applyFont="1">
      <alignment vertical="top"/>
    </xf>
    <xf numFmtId="178" fontId="44" fillId="0" borderId="0" xfId="45" applyNumberFormat="1" applyFont="1" applyAlignment="1">
      <alignment vertical="top"/>
    </xf>
    <xf numFmtId="168" fontId="49" fillId="0" borderId="0" xfId="4" applyFont="1">
      <alignment vertical="top"/>
    </xf>
    <xf numFmtId="168" fontId="44" fillId="0" borderId="0" xfId="4" applyFont="1">
      <alignment vertical="top"/>
    </xf>
    <xf numFmtId="1" fontId="49" fillId="0" borderId="0" xfId="29" applyNumberFormat="1" applyFont="1" applyAlignment="1">
      <alignment vertical="top"/>
    </xf>
    <xf numFmtId="1" fontId="49" fillId="0" borderId="0" xfId="33" applyNumberFormat="1" applyFont="1">
      <alignment vertical="top"/>
    </xf>
    <xf numFmtId="0" fontId="55" fillId="0" borderId="0" xfId="50" applyFont="1"/>
    <xf numFmtId="0" fontId="60" fillId="0" borderId="0" xfId="50" applyFont="1" applyAlignment="1">
      <alignment vertical="center"/>
    </xf>
    <xf numFmtId="0" fontId="56" fillId="4" borderId="9" xfId="52" applyFont="1" applyFill="1" applyBorder="1" applyAlignment="1">
      <alignment vertical="center"/>
    </xf>
    <xf numFmtId="0" fontId="56" fillId="4" borderId="0" xfId="52" applyFont="1" applyFill="1" applyAlignment="1">
      <alignment vertical="center"/>
    </xf>
    <xf numFmtId="0" fontId="62" fillId="0" borderId="0" xfId="46" applyFont="1" applyBorder="1" applyAlignment="1">
      <alignment horizontal="left" vertical="center" wrapText="1"/>
    </xf>
    <xf numFmtId="0" fontId="63" fillId="0" borderId="0" xfId="47" applyFont="1" applyBorder="1" applyAlignment="1">
      <alignment vertical="center"/>
    </xf>
    <xf numFmtId="0" fontId="55" fillId="0" borderId="0" xfId="50" applyFont="1" applyAlignment="1">
      <alignment vertical="center"/>
    </xf>
    <xf numFmtId="0" fontId="57" fillId="0" borderId="0" xfId="46" applyFont="1" applyFill="1" applyBorder="1" applyAlignment="1">
      <alignment horizontal="center" vertical="center" wrapText="1"/>
    </xf>
    <xf numFmtId="0" fontId="58" fillId="0" borderId="0" xfId="50" applyFont="1" applyAlignment="1">
      <alignment vertical="center"/>
    </xf>
    <xf numFmtId="0" fontId="62" fillId="0" borderId="0" xfId="50" applyFont="1" applyAlignment="1">
      <alignment horizontal="center" vertical="center" wrapText="1"/>
    </xf>
    <xf numFmtId="0" fontId="64" fillId="0" borderId="0" xfId="50" applyFont="1" applyAlignment="1">
      <alignment horizontal="justify" vertical="center" wrapText="1"/>
    </xf>
    <xf numFmtId="0" fontId="63" fillId="0" borderId="0" xfId="50" applyFont="1" applyAlignment="1">
      <alignment vertical="center" wrapText="1"/>
    </xf>
    <xf numFmtId="0" fontId="55" fillId="0" borderId="0" xfId="50" applyFont="1" applyAlignment="1">
      <alignment vertical="center" wrapText="1"/>
    </xf>
    <xf numFmtId="0" fontId="68" fillId="0" borderId="0" xfId="50" applyFont="1" applyAlignment="1">
      <alignment horizontal="left" vertical="center"/>
    </xf>
    <xf numFmtId="168" fontId="12" fillId="12" borderId="30" xfId="19" applyNumberFormat="1" applyFill="1" applyBorder="1" applyProtection="1">
      <alignment vertical="top"/>
      <protection locked="0"/>
    </xf>
    <xf numFmtId="166" fontId="12" fillId="12" borderId="30" xfId="20" applyFill="1" applyBorder="1" applyProtection="1">
      <alignment vertical="top"/>
      <protection locked="0"/>
    </xf>
    <xf numFmtId="169" fontId="12" fillId="0" borderId="30" xfId="20" applyNumberFormat="1" applyFill="1" applyBorder="1" applyProtection="1">
      <alignment vertical="top"/>
      <protection locked="0"/>
    </xf>
    <xf numFmtId="166" fontId="70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 applyAlignment="1">
      <alignment horizontal="right" vertical="top"/>
    </xf>
    <xf numFmtId="166" fontId="49" fillId="0" borderId="0" xfId="21" applyFont="1">
      <alignment vertical="top"/>
    </xf>
    <xf numFmtId="166" fontId="73" fillId="0" borderId="0" xfId="21" applyFont="1">
      <alignment vertical="top"/>
    </xf>
    <xf numFmtId="166" fontId="74" fillId="0" borderId="0" xfId="21" applyFont="1">
      <alignment vertical="top"/>
    </xf>
    <xf numFmtId="166" fontId="75" fillId="0" borderId="0" xfId="21" applyFont="1" applyAlignment="1">
      <alignment horizontal="right" vertical="top"/>
    </xf>
    <xf numFmtId="166" fontId="75" fillId="0" borderId="0" xfId="21" applyFont="1">
      <alignment vertical="top"/>
    </xf>
    <xf numFmtId="166" fontId="73" fillId="0" borderId="0" xfId="21" applyFont="1" applyFill="1">
      <alignment vertical="top"/>
    </xf>
    <xf numFmtId="170" fontId="75" fillId="0" borderId="0" xfId="21" applyNumberFormat="1" applyFont="1">
      <alignment vertical="top"/>
    </xf>
    <xf numFmtId="170" fontId="76" fillId="12" borderId="1" xfId="17" applyFont="1" applyFill="1" applyProtection="1">
      <alignment vertical="top"/>
      <protection locked="0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44" fillId="0" borderId="0" xfId="21" applyFont="1">
      <alignment vertical="top"/>
    </xf>
    <xf numFmtId="166" fontId="81" fillId="0" borderId="0" xfId="21" applyFont="1">
      <alignment vertical="top"/>
    </xf>
    <xf numFmtId="166" fontId="82" fillId="0" borderId="0" xfId="21" applyFont="1">
      <alignment vertical="top"/>
    </xf>
    <xf numFmtId="166" fontId="78" fillId="0" borderId="0" xfId="21" applyFont="1" applyAlignment="1">
      <alignment horizontal="right" vertical="top"/>
    </xf>
    <xf numFmtId="166" fontId="78" fillId="0" borderId="0" xfId="21" applyFont="1">
      <alignment vertical="top"/>
    </xf>
    <xf numFmtId="166" fontId="22" fillId="0" borderId="0" xfId="21" applyFont="1" applyFill="1">
      <alignment vertical="top"/>
    </xf>
    <xf numFmtId="166" fontId="25" fillId="0" borderId="0" xfId="21" applyFont="1" applyFill="1">
      <alignment vertical="top"/>
    </xf>
    <xf numFmtId="166" fontId="13" fillId="0" borderId="0" xfId="21" applyFont="1" applyFill="1" applyAlignment="1">
      <alignment horizontal="right" vertical="top"/>
    </xf>
    <xf numFmtId="166" fontId="7" fillId="0" borderId="0" xfId="21" applyFill="1">
      <alignment vertical="top"/>
    </xf>
    <xf numFmtId="172" fontId="12" fillId="0" borderId="30" xfId="20" applyNumberFormat="1" applyFill="1" applyBorder="1" applyProtection="1">
      <alignment vertical="top"/>
      <protection locked="0"/>
    </xf>
    <xf numFmtId="166" fontId="69" fillId="0" borderId="0" xfId="21" applyFont="1" applyAlignment="1">
      <alignment horizontal="right" vertical="top"/>
    </xf>
    <xf numFmtId="166" fontId="49" fillId="0" borderId="0" xfId="21" applyFont="1" applyAlignment="1">
      <alignment horizontal="right" vertical="top"/>
    </xf>
    <xf numFmtId="166" fontId="49" fillId="0" borderId="0" xfId="1" applyFont="1">
      <alignment vertical="top"/>
    </xf>
    <xf numFmtId="172" fontId="49" fillId="0" borderId="0" xfId="1" applyNumberFormat="1" applyFont="1">
      <alignment vertical="top"/>
    </xf>
    <xf numFmtId="181" fontId="44" fillId="0" borderId="0" xfId="21" applyNumberFormat="1" applyFont="1">
      <alignment vertical="top"/>
    </xf>
    <xf numFmtId="181" fontId="7" fillId="0" borderId="0" xfId="21" applyNumberFormat="1">
      <alignment vertical="top"/>
    </xf>
    <xf numFmtId="181" fontId="49" fillId="0" borderId="0" xfId="21" applyNumberFormat="1" applyFont="1">
      <alignment vertical="top"/>
    </xf>
    <xf numFmtId="181" fontId="44" fillId="0" borderId="0" xfId="21" applyNumberFormat="1" applyFont="1" applyFill="1">
      <alignment vertical="top"/>
    </xf>
    <xf numFmtId="169" fontId="44" fillId="0" borderId="0" xfId="21" applyNumberFormat="1" applyFont="1" applyFill="1">
      <alignment vertical="top"/>
    </xf>
    <xf numFmtId="181" fontId="7" fillId="0" borderId="0" xfId="21" applyNumberFormat="1" applyFill="1">
      <alignment vertical="top"/>
    </xf>
    <xf numFmtId="166" fontId="49" fillId="0" borderId="0" xfId="21" applyFont="1" applyFill="1">
      <alignment vertical="top"/>
    </xf>
    <xf numFmtId="166" fontId="70" fillId="0" borderId="0" xfId="21" applyFont="1" applyFill="1">
      <alignment vertical="top"/>
    </xf>
    <xf numFmtId="166" fontId="52" fillId="0" borderId="0" xfId="21" applyFont="1" applyFill="1">
      <alignment vertical="top"/>
    </xf>
    <xf numFmtId="166" fontId="7" fillId="0" borderId="0" xfId="21" applyFill="1" applyAlignment="1">
      <alignment horizontal="right" vertical="top"/>
    </xf>
    <xf numFmtId="166" fontId="78" fillId="0" borderId="0" xfId="21" applyFont="1" applyFill="1">
      <alignment vertical="top"/>
    </xf>
    <xf numFmtId="166" fontId="74" fillId="0" borderId="0" xfId="21" applyFont="1" applyFill="1">
      <alignment vertical="top"/>
    </xf>
    <xf numFmtId="166" fontId="75" fillId="0" borderId="0" xfId="21" applyFont="1" applyFill="1" applyAlignment="1">
      <alignment horizontal="right" vertical="top"/>
    </xf>
    <xf numFmtId="166" fontId="75" fillId="0" borderId="0" xfId="21" applyFont="1" applyFill="1">
      <alignment vertical="top"/>
    </xf>
    <xf numFmtId="166" fontId="81" fillId="0" borderId="0" xfId="21" applyFont="1" applyFill="1">
      <alignment vertical="top"/>
    </xf>
    <xf numFmtId="166" fontId="82" fillId="0" borderId="0" xfId="21" applyFont="1" applyFill="1">
      <alignment vertical="top"/>
    </xf>
    <xf numFmtId="166" fontId="78" fillId="0" borderId="0" xfId="21" applyFont="1" applyFill="1" applyAlignment="1">
      <alignment horizontal="right" vertical="top"/>
    </xf>
    <xf numFmtId="166" fontId="49" fillId="0" borderId="31" xfId="21" applyFont="1" applyFill="1" applyBorder="1">
      <alignment vertical="top"/>
    </xf>
    <xf numFmtId="181" fontId="49" fillId="0" borderId="31" xfId="21" applyNumberFormat="1" applyFont="1" applyFill="1" applyBorder="1">
      <alignment vertical="top"/>
    </xf>
    <xf numFmtId="166" fontId="49" fillId="0" borderId="0" xfId="21" applyFont="1" applyFill="1" applyBorder="1">
      <alignment vertical="top"/>
    </xf>
    <xf numFmtId="181" fontId="49" fillId="0" borderId="0" xfId="21" applyNumberFormat="1" applyFont="1" applyFill="1" applyBorder="1">
      <alignment vertical="top"/>
    </xf>
    <xf numFmtId="166" fontId="71" fillId="0" borderId="0" xfId="21" applyFont="1" applyFill="1">
      <alignment vertical="top"/>
    </xf>
    <xf numFmtId="166" fontId="49" fillId="0" borderId="0" xfId="21" applyFont="1" applyFill="1" applyAlignment="1">
      <alignment horizontal="right" vertical="top"/>
    </xf>
    <xf numFmtId="169" fontId="49" fillId="0" borderId="0" xfId="21" applyNumberFormat="1" applyFont="1" applyFill="1">
      <alignment vertical="top"/>
    </xf>
    <xf numFmtId="166" fontId="83" fillId="0" borderId="0" xfId="0" applyFont="1" applyFill="1">
      <alignment vertical="top"/>
    </xf>
    <xf numFmtId="166" fontId="17" fillId="0" borderId="0" xfId="21" applyFont="1" applyFill="1" applyAlignment="1">
      <alignment horizontal="left" vertical="center"/>
    </xf>
    <xf numFmtId="166" fontId="44" fillId="0" borderId="0" xfId="21" applyFont="1" applyFill="1">
      <alignment vertical="top"/>
    </xf>
    <xf numFmtId="183" fontId="7" fillId="0" borderId="0" xfId="21" applyNumberFormat="1">
      <alignment vertical="top"/>
    </xf>
    <xf numFmtId="183" fontId="7" fillId="0" borderId="0" xfId="21" applyNumberFormat="1" applyFill="1">
      <alignment vertical="top"/>
    </xf>
    <xf numFmtId="183" fontId="49" fillId="0" borderId="31" xfId="21" applyNumberFormat="1" applyFont="1" applyFill="1" applyBorder="1">
      <alignment vertical="top"/>
    </xf>
    <xf numFmtId="166" fontId="79" fillId="0" borderId="0" xfId="21" applyFont="1" applyFill="1">
      <alignment vertical="top"/>
    </xf>
    <xf numFmtId="169" fontId="12" fillId="0" borderId="1" xfId="20" applyNumberFormat="1" applyFill="1" applyProtection="1">
      <alignment vertical="top"/>
      <protection locked="0"/>
    </xf>
    <xf numFmtId="0" fontId="4" fillId="0" borderId="0" xfId="48" applyFont="1"/>
    <xf numFmtId="166" fontId="4" fillId="17" borderId="0" xfId="51" applyFont="1" applyFill="1">
      <alignment vertical="top"/>
    </xf>
    <xf numFmtId="0" fontId="89" fillId="18" borderId="4" xfId="49" applyFont="1" applyFill="1" applyBorder="1" applyAlignment="1">
      <alignment horizontal="center" vertical="center"/>
    </xf>
    <xf numFmtId="0" fontId="89" fillId="18" borderId="5" xfId="49" applyFont="1" applyFill="1" applyBorder="1" applyAlignment="1">
      <alignment horizontal="center" vertical="center"/>
    </xf>
    <xf numFmtId="0" fontId="89" fillId="18" borderId="6" xfId="49" applyFont="1" applyFill="1" applyBorder="1" applyAlignment="1">
      <alignment horizontal="center" vertical="center"/>
    </xf>
    <xf numFmtId="0" fontId="89" fillId="18" borderId="7" xfId="49" applyFont="1" applyFill="1" applyBorder="1" applyAlignment="1">
      <alignment horizontal="center" vertical="center"/>
    </xf>
    <xf numFmtId="0" fontId="90" fillId="17" borderId="0" xfId="49" applyFont="1" applyFill="1" applyAlignment="1">
      <alignment vertical="center"/>
    </xf>
    <xf numFmtId="0" fontId="91" fillId="18" borderId="12" xfId="48" applyFont="1" applyFill="1" applyBorder="1" applyAlignment="1">
      <alignment horizontal="center" vertical="center" wrapText="1"/>
    </xf>
    <xf numFmtId="0" fontId="67" fillId="0" borderId="0" xfId="52" applyFont="1" applyAlignment="1">
      <alignment horizontal="center" vertical="center" wrapText="1"/>
    </xf>
    <xf numFmtId="166" fontId="90" fillId="0" borderId="0" xfId="51" applyFont="1" applyFill="1" applyBorder="1">
      <alignment vertical="top"/>
    </xf>
    <xf numFmtId="0" fontId="67" fillId="0" borderId="0" xfId="49" applyFont="1" applyAlignment="1">
      <alignment horizontal="center" vertical="center"/>
    </xf>
    <xf numFmtId="166" fontId="90" fillId="17" borderId="0" xfId="51" applyFont="1" applyFill="1">
      <alignment vertical="top"/>
    </xf>
    <xf numFmtId="0" fontId="91" fillId="17" borderId="32" xfId="48" applyFont="1" applyFill="1" applyBorder="1" applyAlignment="1">
      <alignment horizontal="center" vertical="center" wrapText="1"/>
    </xf>
    <xf numFmtId="0" fontId="90" fillId="0" borderId="0" xfId="49" applyFont="1" applyAlignment="1">
      <alignment vertical="center"/>
    </xf>
    <xf numFmtId="0" fontId="67" fillId="0" borderId="0" xfId="49" applyFont="1" applyAlignment="1">
      <alignment vertical="center"/>
    </xf>
    <xf numFmtId="0" fontId="90" fillId="0" borderId="0" xfId="53" applyFont="1" applyFill="1" applyBorder="1" applyAlignment="1">
      <alignment horizontal="center" vertical="center"/>
    </xf>
    <xf numFmtId="180" fontId="84" fillId="0" borderId="0" xfId="49" applyNumberFormat="1" applyFont="1" applyAlignment="1">
      <alignment horizontal="center" vertical="center"/>
    </xf>
    <xf numFmtId="180" fontId="90" fillId="0" borderId="0" xfId="49" applyNumberFormat="1" applyFont="1" applyAlignment="1">
      <alignment vertical="center"/>
    </xf>
    <xf numFmtId="179" fontId="90" fillId="17" borderId="0" xfId="49" applyNumberFormat="1" applyFont="1" applyFill="1" applyAlignment="1">
      <alignment vertical="center"/>
    </xf>
    <xf numFmtId="179" fontId="90" fillId="17" borderId="0" xfId="51" applyNumberFormat="1" applyFont="1" applyFill="1">
      <alignment vertical="top"/>
    </xf>
    <xf numFmtId="0" fontId="92" fillId="17" borderId="0" xfId="49" applyFont="1" applyFill="1" applyAlignment="1">
      <alignment vertical="center"/>
    </xf>
    <xf numFmtId="166" fontId="90" fillId="17" borderId="0" xfId="51" applyFont="1" applyFill="1" applyBorder="1">
      <alignment vertical="top"/>
    </xf>
    <xf numFmtId="0" fontId="90" fillId="19" borderId="0" xfId="53" applyFont="1" applyFill="1" applyBorder="1" applyAlignment="1">
      <alignment horizontal="center" vertical="center"/>
    </xf>
    <xf numFmtId="0" fontId="38" fillId="0" borderId="0" xfId="53" applyFont="1" applyFill="1" applyBorder="1" applyAlignment="1">
      <alignment horizontal="center" vertical="center"/>
    </xf>
    <xf numFmtId="172" fontId="12" fillId="0" borderId="0" xfId="20" applyNumberFormat="1" applyFill="1" applyBorder="1" applyProtection="1">
      <alignment vertical="top"/>
      <protection locked="0"/>
    </xf>
    <xf numFmtId="0" fontId="89" fillId="18" borderId="10" xfId="60" applyFont="1" applyFill="1" applyBorder="1" applyAlignment="1">
      <alignment vertical="center"/>
    </xf>
    <xf numFmtId="0" fontId="89" fillId="18" borderId="11" xfId="60" applyFont="1" applyFill="1" applyBorder="1" applyAlignment="1">
      <alignment horizontal="center" vertical="center"/>
    </xf>
    <xf numFmtId="0" fontId="90" fillId="17" borderId="0" xfId="60" applyFont="1" applyFill="1" applyAlignment="1">
      <alignment vertical="center"/>
    </xf>
    <xf numFmtId="166" fontId="90" fillId="17" borderId="0" xfId="59" applyFont="1" applyFill="1">
      <alignment vertical="top"/>
    </xf>
    <xf numFmtId="0" fontId="67" fillId="18" borderId="12" xfId="60" applyFont="1" applyFill="1" applyBorder="1" applyAlignment="1">
      <alignment vertical="center"/>
    </xf>
    <xf numFmtId="0" fontId="90" fillId="0" borderId="13" xfId="60" applyFont="1" applyBorder="1" applyAlignment="1">
      <alignment vertical="center"/>
    </xf>
    <xf numFmtId="0" fontId="90" fillId="0" borderId="14" xfId="60" applyFont="1" applyBorder="1" applyAlignment="1">
      <alignment horizontal="center" vertical="center"/>
    </xf>
    <xf numFmtId="1" fontId="90" fillId="26" borderId="14" xfId="60" applyNumberFormat="1" applyFont="1" applyFill="1" applyBorder="1" applyAlignment="1">
      <alignment vertical="center"/>
    </xf>
    <xf numFmtId="1" fontId="90" fillId="25" borderId="14" xfId="60" applyNumberFormat="1" applyFont="1" applyFill="1" applyBorder="1" applyAlignment="1">
      <alignment vertical="center"/>
    </xf>
    <xf numFmtId="1" fontId="90" fillId="25" borderId="15" xfId="60" applyNumberFormat="1" applyFont="1" applyFill="1" applyBorder="1" applyAlignment="1">
      <alignment vertical="center"/>
    </xf>
    <xf numFmtId="0" fontId="90" fillId="0" borderId="16" xfId="60" applyFont="1" applyBorder="1" applyAlignment="1">
      <alignment horizontal="center" vertical="center"/>
    </xf>
    <xf numFmtId="0" fontId="90" fillId="0" borderId="25" xfId="60" applyFont="1" applyBorder="1" applyAlignment="1">
      <alignment vertical="center"/>
    </xf>
    <xf numFmtId="0" fontId="90" fillId="0" borderId="18" xfId="60" applyFont="1" applyBorder="1" applyAlignment="1">
      <alignment horizontal="center" vertical="center"/>
    </xf>
    <xf numFmtId="179" fontId="90" fillId="27" borderId="18" xfId="60" applyNumberFormat="1" applyFont="1" applyFill="1" applyBorder="1" applyAlignment="1" applyProtection="1">
      <alignment vertical="center"/>
      <protection locked="0"/>
    </xf>
    <xf numFmtId="179" fontId="90" fillId="25" borderId="18" xfId="60" applyNumberFormat="1" applyFont="1" applyFill="1" applyBorder="1" applyAlignment="1" applyProtection="1">
      <alignment vertical="center"/>
      <protection locked="0"/>
    </xf>
    <xf numFmtId="179" fontId="90" fillId="25" borderId="19" xfId="60" applyNumberFormat="1" applyFont="1" applyFill="1" applyBorder="1" applyAlignment="1" applyProtection="1">
      <alignment vertical="center"/>
      <protection locked="0"/>
    </xf>
    <xf numFmtId="0" fontId="90" fillId="0" borderId="20" xfId="60" applyFont="1" applyBorder="1" applyAlignment="1">
      <alignment horizontal="center" vertical="center"/>
    </xf>
    <xf numFmtId="0" fontId="90" fillId="0" borderId="21" xfId="60" applyFont="1" applyBorder="1" applyAlignment="1">
      <alignment vertical="center"/>
    </xf>
    <xf numFmtId="0" fontId="90" fillId="0" borderId="22" xfId="60" applyFont="1" applyBorder="1" applyAlignment="1">
      <alignment horizontal="center" vertical="center"/>
    </xf>
    <xf numFmtId="179" fontId="90" fillId="27" borderId="22" xfId="60" applyNumberFormat="1" applyFont="1" applyFill="1" applyBorder="1" applyAlignment="1" applyProtection="1">
      <alignment vertical="center"/>
      <protection locked="0"/>
    </xf>
    <xf numFmtId="179" fontId="90" fillId="25" borderId="22" xfId="60" applyNumberFormat="1" applyFont="1" applyFill="1" applyBorder="1" applyAlignment="1" applyProtection="1">
      <alignment vertical="center"/>
      <protection locked="0"/>
    </xf>
    <xf numFmtId="179" fontId="90" fillId="25" borderId="23" xfId="60" applyNumberFormat="1" applyFont="1" applyFill="1" applyBorder="1" applyAlignment="1" applyProtection="1">
      <alignment vertical="center"/>
      <protection locked="0"/>
    </xf>
    <xf numFmtId="0" fontId="90" fillId="0" borderId="24" xfId="60" applyFont="1" applyBorder="1" applyAlignment="1">
      <alignment horizontal="center" vertical="center"/>
    </xf>
    <xf numFmtId="179" fontId="90" fillId="17" borderId="0" xfId="60" applyNumberFormat="1" applyFont="1" applyFill="1" applyAlignment="1">
      <alignment vertical="center"/>
    </xf>
    <xf numFmtId="0" fontId="84" fillId="0" borderId="13" xfId="60" applyFont="1" applyBorder="1" applyAlignment="1">
      <alignment vertical="center"/>
    </xf>
    <xf numFmtId="0" fontId="90" fillId="0" borderId="15" xfId="60" applyFont="1" applyBorder="1" applyAlignment="1">
      <alignment horizontal="center" vertical="center"/>
    </xf>
    <xf numFmtId="10" fontId="90" fillId="27" borderId="13" xfId="60" applyNumberFormat="1" applyFont="1" applyFill="1" applyBorder="1" applyAlignment="1" applyProtection="1">
      <alignment vertical="center"/>
      <protection locked="0"/>
    </xf>
    <xf numFmtId="10" fontId="90" fillId="27" borderId="14" xfId="60" applyNumberFormat="1" applyFont="1" applyFill="1" applyBorder="1" applyAlignment="1" applyProtection="1">
      <alignment vertical="center"/>
      <protection locked="0"/>
    </xf>
    <xf numFmtId="10" fontId="90" fillId="27" borderId="15" xfId="60" applyNumberFormat="1" applyFont="1" applyFill="1" applyBorder="1" applyAlignment="1" applyProtection="1">
      <alignment vertical="center"/>
      <protection locked="0"/>
    </xf>
    <xf numFmtId="0" fontId="84" fillId="0" borderId="21" xfId="60" applyFont="1" applyBorder="1" applyAlignment="1">
      <alignment vertical="center"/>
    </xf>
    <xf numFmtId="0" fontId="90" fillId="0" borderId="23" xfId="60" applyFont="1" applyBorder="1" applyAlignment="1">
      <alignment horizontal="center" vertical="center"/>
    </xf>
    <xf numFmtId="10" fontId="90" fillId="27" borderId="21" xfId="60" applyNumberFormat="1" applyFont="1" applyFill="1" applyBorder="1" applyAlignment="1" applyProtection="1">
      <alignment vertical="center"/>
      <protection locked="0"/>
    </xf>
    <xf numFmtId="10" fontId="90" fillId="27" borderId="22" xfId="60" applyNumberFormat="1" applyFont="1" applyFill="1" applyBorder="1" applyAlignment="1" applyProtection="1">
      <alignment vertical="center"/>
      <protection locked="0"/>
    </xf>
    <xf numFmtId="10" fontId="90" fillId="27" borderId="23" xfId="60" applyNumberFormat="1" applyFont="1" applyFill="1" applyBorder="1" applyAlignment="1" applyProtection="1">
      <alignment vertical="center"/>
      <protection locked="0"/>
    </xf>
    <xf numFmtId="0" fontId="90" fillId="0" borderId="33" xfId="60" applyFont="1" applyBorder="1" applyAlignment="1">
      <alignment horizontal="center" vertical="center"/>
    </xf>
    <xf numFmtId="179" fontId="90" fillId="26" borderId="14" xfId="60" applyNumberFormat="1" applyFont="1" applyFill="1" applyBorder="1" applyAlignment="1">
      <alignment vertical="center"/>
    </xf>
    <xf numFmtId="179" fontId="90" fillId="26" borderId="14" xfId="60" applyNumberFormat="1" applyFont="1" applyFill="1" applyBorder="1" applyAlignment="1">
      <alignment horizontal="right" vertical="center"/>
    </xf>
    <xf numFmtId="179" fontId="90" fillId="26" borderId="15" xfId="60" applyNumberFormat="1" applyFont="1" applyFill="1" applyBorder="1" applyAlignment="1">
      <alignment horizontal="right" vertical="center"/>
    </xf>
    <xf numFmtId="179" fontId="90" fillId="26" borderId="22" xfId="60" applyNumberFormat="1" applyFont="1" applyFill="1" applyBorder="1" applyAlignment="1">
      <alignment vertical="center"/>
    </xf>
    <xf numFmtId="179" fontId="90" fillId="26" borderId="22" xfId="60" applyNumberFormat="1" applyFont="1" applyFill="1" applyBorder="1" applyAlignment="1">
      <alignment horizontal="right" vertical="center"/>
    </xf>
    <xf numFmtId="179" fontId="90" fillId="26" borderId="23" xfId="60" applyNumberFormat="1" applyFont="1" applyFill="1" applyBorder="1" applyAlignment="1">
      <alignment horizontal="right" vertical="center"/>
    </xf>
    <xf numFmtId="170" fontId="90" fillId="17" borderId="0" xfId="62" applyFont="1" applyFill="1">
      <alignment vertical="top"/>
    </xf>
    <xf numFmtId="0" fontId="90" fillId="17" borderId="0" xfId="60" applyFont="1" applyFill="1" applyAlignment="1">
      <alignment horizontal="right" vertical="center"/>
    </xf>
    <xf numFmtId="10" fontId="90" fillId="26" borderId="13" xfId="62" applyNumberFormat="1" applyFont="1" applyFill="1" applyBorder="1" applyAlignment="1">
      <alignment vertical="center"/>
    </xf>
    <xf numFmtId="10" fontId="90" fillId="26" borderId="14" xfId="62" applyNumberFormat="1" applyFont="1" applyFill="1" applyBorder="1" applyAlignment="1">
      <alignment vertical="center"/>
    </xf>
    <xf numFmtId="10" fontId="90" fillId="26" borderId="14" xfId="62" applyNumberFormat="1" applyFont="1" applyFill="1" applyBorder="1" applyAlignment="1">
      <alignment horizontal="right" vertical="center"/>
    </xf>
    <xf numFmtId="10" fontId="90" fillId="26" borderId="15" xfId="62" applyNumberFormat="1" applyFont="1" applyFill="1" applyBorder="1" applyAlignment="1">
      <alignment horizontal="right" vertical="center"/>
    </xf>
    <xf numFmtId="0" fontId="90" fillId="0" borderId="19" xfId="60" applyFont="1" applyBorder="1" applyAlignment="1">
      <alignment horizontal="center" vertical="center"/>
    </xf>
    <xf numFmtId="10" fontId="90" fillId="26" borderId="25" xfId="62" applyNumberFormat="1" applyFont="1" applyFill="1" applyBorder="1" applyAlignment="1">
      <alignment vertical="center"/>
    </xf>
    <xf numFmtId="10" fontId="90" fillId="26" borderId="18" xfId="62" applyNumberFormat="1" applyFont="1" applyFill="1" applyBorder="1" applyAlignment="1">
      <alignment vertical="center"/>
    </xf>
    <xf numFmtId="10" fontId="90" fillId="26" borderId="18" xfId="62" applyNumberFormat="1" applyFont="1" applyFill="1" applyBorder="1" applyAlignment="1">
      <alignment horizontal="right" vertical="center"/>
    </xf>
    <xf numFmtId="10" fontId="90" fillId="26" borderId="19" xfId="62" applyNumberFormat="1" applyFont="1" applyFill="1" applyBorder="1" applyAlignment="1">
      <alignment horizontal="right" vertical="center"/>
    </xf>
    <xf numFmtId="0" fontId="90" fillId="0" borderId="27" xfId="60" applyFont="1" applyBorder="1" applyAlignment="1">
      <alignment vertical="center"/>
    </xf>
    <xf numFmtId="0" fontId="90" fillId="0" borderId="26" xfId="60" applyFont="1" applyBorder="1" applyAlignment="1">
      <alignment horizontal="center" vertical="center"/>
    </xf>
    <xf numFmtId="0" fontId="90" fillId="0" borderId="28" xfId="60" applyFont="1" applyBorder="1" applyAlignment="1">
      <alignment horizontal="center" vertical="center"/>
    </xf>
    <xf numFmtId="10" fontId="90" fillId="26" borderId="27" xfId="62" applyNumberFormat="1" applyFont="1" applyFill="1" applyBorder="1" applyAlignment="1">
      <alignment vertical="center"/>
    </xf>
    <xf numFmtId="10" fontId="90" fillId="26" borderId="26" xfId="62" applyNumberFormat="1" applyFont="1" applyFill="1" applyBorder="1" applyAlignment="1">
      <alignment vertical="center"/>
    </xf>
    <xf numFmtId="10" fontId="90" fillId="26" borderId="26" xfId="62" applyNumberFormat="1" applyFont="1" applyFill="1" applyBorder="1" applyAlignment="1">
      <alignment horizontal="right" vertical="center"/>
    </xf>
    <xf numFmtId="10" fontId="90" fillId="26" borderId="28" xfId="62" applyNumberFormat="1" applyFont="1" applyFill="1" applyBorder="1" applyAlignment="1">
      <alignment horizontal="right" vertical="center"/>
    </xf>
    <xf numFmtId="0" fontId="90" fillId="0" borderId="29" xfId="60" applyFont="1" applyBorder="1" applyAlignment="1">
      <alignment horizontal="center" vertical="center"/>
    </xf>
    <xf numFmtId="0" fontId="90" fillId="0" borderId="34" xfId="60" applyFont="1" applyBorder="1" applyAlignment="1">
      <alignment vertical="center"/>
    </xf>
    <xf numFmtId="0" fontId="90" fillId="0" borderId="35" xfId="60" applyFont="1" applyBorder="1" applyAlignment="1">
      <alignment horizontal="center" vertical="center"/>
    </xf>
    <xf numFmtId="0" fontId="90" fillId="0" borderId="36" xfId="60" applyFont="1" applyBorder="1" applyAlignment="1">
      <alignment horizontal="center" vertical="center"/>
    </xf>
    <xf numFmtId="10" fontId="90" fillId="26" borderId="34" xfId="62" applyNumberFormat="1" applyFont="1" applyFill="1" applyBorder="1" applyAlignment="1">
      <alignment vertical="center"/>
    </xf>
    <xf numFmtId="10" fontId="90" fillId="26" borderId="35" xfId="62" applyNumberFormat="1" applyFont="1" applyFill="1" applyBorder="1" applyAlignment="1">
      <alignment vertical="center"/>
    </xf>
    <xf numFmtId="10" fontId="90" fillId="26" borderId="35" xfId="62" applyNumberFormat="1" applyFont="1" applyFill="1" applyBorder="1" applyAlignment="1">
      <alignment horizontal="right" vertical="center"/>
    </xf>
    <xf numFmtId="10" fontId="90" fillId="26" borderId="36" xfId="62" applyNumberFormat="1" applyFont="1" applyFill="1" applyBorder="1" applyAlignment="1">
      <alignment horizontal="right" vertical="center"/>
    </xf>
    <xf numFmtId="0" fontId="90" fillId="0" borderId="37" xfId="60" applyFont="1" applyBorder="1" applyAlignment="1">
      <alignment horizontal="center" vertical="center"/>
    </xf>
    <xf numFmtId="0" fontId="90" fillId="25" borderId="13" xfId="60" applyFont="1" applyFill="1" applyBorder="1" applyAlignment="1">
      <alignment vertical="center"/>
    </xf>
    <xf numFmtId="0" fontId="90" fillId="25" borderId="14" xfId="60" applyFont="1" applyFill="1" applyBorder="1" applyAlignment="1">
      <alignment horizontal="center" vertical="center"/>
    </xf>
    <xf numFmtId="0" fontId="90" fillId="25" borderId="15" xfId="60" applyFont="1" applyFill="1" applyBorder="1" applyAlignment="1">
      <alignment horizontal="center" vertical="center"/>
    </xf>
    <xf numFmtId="10" fontId="90" fillId="25" borderId="13" xfId="60" applyNumberFormat="1" applyFont="1" applyFill="1" applyBorder="1" applyAlignment="1" applyProtection="1">
      <alignment vertical="center"/>
      <protection locked="0"/>
    </xf>
    <xf numFmtId="10" fontId="90" fillId="25" borderId="14" xfId="60" applyNumberFormat="1" applyFont="1" applyFill="1" applyBorder="1" applyAlignment="1" applyProtection="1">
      <alignment vertical="center"/>
      <protection locked="0"/>
    </xf>
    <xf numFmtId="10" fontId="90" fillId="25" borderId="15" xfId="60" applyNumberFormat="1" applyFont="1" applyFill="1" applyBorder="1" applyAlignment="1" applyProtection="1">
      <alignment vertical="center"/>
      <protection locked="0"/>
    </xf>
    <xf numFmtId="0" fontId="90" fillId="25" borderId="16" xfId="60" applyFont="1" applyFill="1" applyBorder="1" applyAlignment="1">
      <alignment horizontal="center" vertical="center"/>
    </xf>
    <xf numFmtId="179" fontId="90" fillId="28" borderId="18" xfId="60" applyNumberFormat="1" applyFont="1" applyFill="1" applyBorder="1" applyAlignment="1">
      <alignment vertical="center"/>
    </xf>
    <xf numFmtId="179" fontId="90" fillId="28" borderId="22" xfId="60" applyNumberFormat="1" applyFont="1" applyFill="1" applyBorder="1" applyAlignment="1">
      <alignment vertical="center"/>
    </xf>
    <xf numFmtId="184" fontId="7" fillId="0" borderId="0" xfId="45" applyNumberFormat="1" applyFont="1" applyAlignment="1">
      <alignment vertical="top"/>
    </xf>
    <xf numFmtId="186" fontId="49" fillId="0" borderId="0" xfId="21" applyNumberFormat="1" applyFont="1">
      <alignment vertical="top"/>
    </xf>
    <xf numFmtId="185" fontId="7" fillId="0" borderId="0" xfId="21" applyNumberFormat="1">
      <alignment vertical="top"/>
    </xf>
    <xf numFmtId="173" fontId="93" fillId="10" borderId="0" xfId="0" applyNumberFormat="1" applyFont="1" applyFill="1" applyBorder="1" applyAlignment="1">
      <alignment horizontal="center" vertical="top"/>
    </xf>
    <xf numFmtId="166" fontId="94" fillId="0" borderId="0" xfId="0" applyFont="1">
      <alignment vertical="top"/>
    </xf>
    <xf numFmtId="166" fontId="0" fillId="29" borderId="0" xfId="0" applyFill="1">
      <alignment vertical="top"/>
    </xf>
    <xf numFmtId="0" fontId="67" fillId="18" borderId="14" xfId="58" applyFont="1" applyFill="1" applyBorder="1" applyAlignment="1">
      <alignment horizontal="center" vertical="center" wrapText="1"/>
    </xf>
    <xf numFmtId="0" fontId="67" fillId="18" borderId="15" xfId="58" applyFont="1" applyFill="1" applyBorder="1" applyAlignment="1">
      <alignment horizontal="center" vertical="center" wrapText="1"/>
    </xf>
    <xf numFmtId="0" fontId="95" fillId="30" borderId="0" xfId="58" applyFont="1" applyFill="1" applyAlignment="1">
      <alignment horizontal="center" vertical="center" wrapText="1"/>
    </xf>
    <xf numFmtId="0" fontId="67" fillId="17" borderId="0" xfId="47" applyFont="1" applyFill="1" applyBorder="1" applyAlignment="1" applyProtection="1">
      <alignment horizontal="center" vertical="center" wrapText="1"/>
    </xf>
    <xf numFmtId="0" fontId="67" fillId="18" borderId="22" xfId="58" applyFont="1" applyFill="1" applyBorder="1" applyAlignment="1">
      <alignment horizontal="center" vertical="center" wrapText="1"/>
    </xf>
    <xf numFmtId="0" fontId="67" fillId="18" borderId="23" xfId="58" applyFont="1" applyFill="1" applyBorder="1" applyAlignment="1">
      <alignment horizontal="center" vertical="center" wrapText="1"/>
    </xf>
    <xf numFmtId="0" fontId="67" fillId="21" borderId="12" xfId="58" applyFont="1" applyFill="1" applyBorder="1" applyAlignment="1">
      <alignment horizontal="left" vertical="center" wrapText="1"/>
    </xf>
    <xf numFmtId="0" fontId="65" fillId="30" borderId="0" xfId="58" applyFont="1" applyFill="1" applyAlignment="1">
      <alignment horizontal="left" vertical="center" wrapText="1"/>
    </xf>
    <xf numFmtId="0" fontId="65" fillId="30" borderId="0" xfId="58" applyFont="1" applyFill="1" applyAlignment="1">
      <alignment horizontal="center" vertical="center" wrapText="1"/>
    </xf>
    <xf numFmtId="0" fontId="65" fillId="17" borderId="0" xfId="58" applyFont="1" applyFill="1" applyAlignment="1">
      <alignment horizontal="center" vertical="center" wrapText="1"/>
    </xf>
    <xf numFmtId="0" fontId="91" fillId="30" borderId="0" xfId="58" applyFont="1" applyFill="1" applyAlignment="1">
      <alignment horizontal="center" vertical="center" wrapText="1"/>
    </xf>
    <xf numFmtId="0" fontId="85" fillId="30" borderId="17" xfId="58" applyFont="1" applyFill="1" applyBorder="1" applyAlignment="1">
      <alignment horizontal="left" vertical="center" wrapText="1"/>
    </xf>
    <xf numFmtId="0" fontId="85" fillId="30" borderId="14" xfId="58" applyFont="1" applyFill="1" applyBorder="1" applyAlignment="1">
      <alignment horizontal="center" vertical="center" wrapText="1"/>
    </xf>
    <xf numFmtId="183" fontId="85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5" fillId="31" borderId="15" xfId="58" applyNumberFormat="1" applyFont="1" applyFill="1" applyBorder="1" applyAlignment="1">
      <alignment horizontal="center" vertical="center" wrapText="1"/>
    </xf>
    <xf numFmtId="0" fontId="66" fillId="30" borderId="0" xfId="58" applyFont="1" applyFill="1" applyAlignment="1">
      <alignment horizontal="center" vertical="center" wrapText="1"/>
    </xf>
    <xf numFmtId="0" fontId="96" fillId="30" borderId="16" xfId="58" applyFont="1" applyFill="1" applyBorder="1" applyAlignment="1">
      <alignment horizontal="center" vertical="center" wrapText="1"/>
    </xf>
    <xf numFmtId="0" fontId="96" fillId="17" borderId="0" xfId="58" applyFont="1" applyFill="1" applyAlignment="1">
      <alignment horizontal="center" vertical="center" wrapText="1"/>
    </xf>
    <xf numFmtId="183" fontId="85" fillId="23" borderId="14" xfId="58" applyNumberFormat="1" applyFont="1" applyFill="1" applyBorder="1" applyAlignment="1">
      <alignment horizontal="center" vertical="center" wrapText="1"/>
    </xf>
    <xf numFmtId="0" fontId="85" fillId="30" borderId="25" xfId="58" applyFont="1" applyFill="1" applyBorder="1" applyAlignment="1">
      <alignment horizontal="left" vertical="center" wrapText="1"/>
    </xf>
    <xf numFmtId="0" fontId="85" fillId="30" borderId="18" xfId="58" applyFont="1" applyFill="1" applyBorder="1" applyAlignment="1">
      <alignment horizontal="center" vertical="center" wrapText="1"/>
    </xf>
    <xf numFmtId="183" fontId="85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5" fillId="31" borderId="19" xfId="58" applyNumberFormat="1" applyFont="1" applyFill="1" applyBorder="1" applyAlignment="1">
      <alignment horizontal="center" vertical="center" wrapText="1"/>
    </xf>
    <xf numFmtId="0" fontId="96" fillId="30" borderId="20" xfId="58" applyFont="1" applyFill="1" applyBorder="1" applyAlignment="1">
      <alignment horizontal="center" vertical="center" wrapText="1"/>
    </xf>
    <xf numFmtId="0" fontId="85" fillId="30" borderId="21" xfId="58" applyFont="1" applyFill="1" applyBorder="1" applyAlignment="1">
      <alignment horizontal="left" vertical="center" wrapText="1"/>
    </xf>
    <xf numFmtId="0" fontId="85" fillId="30" borderId="22" xfId="58" applyFont="1" applyFill="1" applyBorder="1" applyAlignment="1">
      <alignment horizontal="center" vertical="center" wrapText="1"/>
    </xf>
    <xf numFmtId="183" fontId="85" fillId="31" borderId="22" xfId="58" applyNumberFormat="1" applyFont="1" applyFill="1" applyBorder="1" applyAlignment="1">
      <alignment horizontal="center" vertical="center" wrapText="1"/>
    </xf>
    <xf numFmtId="183" fontId="85" fillId="31" borderId="23" xfId="58" applyNumberFormat="1" applyFont="1" applyFill="1" applyBorder="1" applyAlignment="1">
      <alignment horizontal="center" vertical="center" wrapText="1"/>
    </xf>
    <xf numFmtId="0" fontId="96" fillId="30" borderId="24" xfId="58" applyFont="1" applyFill="1" applyBorder="1" applyAlignment="1">
      <alignment horizontal="center" vertical="center" wrapText="1"/>
    </xf>
    <xf numFmtId="0" fontId="66" fillId="30" borderId="0" xfId="58" applyFont="1" applyFill="1" applyAlignment="1">
      <alignment horizontal="left" vertical="center" wrapText="1"/>
    </xf>
    <xf numFmtId="0" fontId="66" fillId="22" borderId="0" xfId="58" applyFont="1" applyFill="1" applyAlignment="1">
      <alignment horizontal="center" vertical="center" wrapText="1"/>
    </xf>
    <xf numFmtId="0" fontId="66" fillId="17" borderId="0" xfId="58" applyFont="1" applyFill="1" applyAlignment="1">
      <alignment horizontal="center" vertical="center" wrapText="1"/>
    </xf>
    <xf numFmtId="0" fontId="65" fillId="17" borderId="0" xfId="58" applyFont="1" applyFill="1" applyAlignment="1">
      <alignment horizontal="left" vertical="center" wrapText="1"/>
    </xf>
    <xf numFmtId="0" fontId="85" fillId="30" borderId="14" xfId="58" applyFont="1" applyFill="1" applyBorder="1" applyAlignment="1">
      <alignment horizontal="center" vertical="center"/>
    </xf>
    <xf numFmtId="0" fontId="66" fillId="24" borderId="14" xfId="58" applyFont="1" applyFill="1" applyBorder="1" applyAlignment="1">
      <alignment horizontal="center" vertical="center" wrapText="1"/>
    </xf>
    <xf numFmtId="0" fontId="96" fillId="30" borderId="16" xfId="58" applyFont="1" applyFill="1" applyBorder="1" applyAlignment="1">
      <alignment horizontal="center" vertical="center"/>
    </xf>
    <xf numFmtId="0" fontId="96" fillId="17" borderId="0" xfId="58" applyFont="1" applyFill="1" applyAlignment="1">
      <alignment horizontal="center" vertical="center"/>
    </xf>
    <xf numFmtId="0" fontId="85" fillId="30" borderId="18" xfId="58" applyFont="1" applyFill="1" applyBorder="1" applyAlignment="1">
      <alignment horizontal="center" vertical="center"/>
    </xf>
    <xf numFmtId="0" fontId="66" fillId="24" borderId="18" xfId="58" applyFont="1" applyFill="1" applyBorder="1" applyAlignment="1">
      <alignment horizontal="center" vertical="center" wrapText="1"/>
    </xf>
    <xf numFmtId="0" fontId="96" fillId="30" borderId="20" xfId="58" applyFont="1" applyFill="1" applyBorder="1" applyAlignment="1">
      <alignment horizontal="center" vertical="center"/>
    </xf>
    <xf numFmtId="0" fontId="85" fillId="30" borderId="22" xfId="58" applyFont="1" applyFill="1" applyBorder="1" applyAlignment="1">
      <alignment horizontal="center" vertical="center"/>
    </xf>
    <xf numFmtId="183" fontId="85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6" fillId="30" borderId="24" xfId="58" applyFont="1" applyFill="1" applyBorder="1" applyAlignment="1">
      <alignment horizontal="center" vertical="center"/>
    </xf>
    <xf numFmtId="0" fontId="66" fillId="22" borderId="0" xfId="58" applyFont="1" applyFill="1" applyAlignment="1">
      <alignment horizontal="left" vertical="center" wrapText="1"/>
    </xf>
    <xf numFmtId="0" fontId="66" fillId="22" borderId="0" xfId="58" applyFont="1" applyFill="1" applyAlignment="1">
      <alignment horizontal="center" vertical="center"/>
    </xf>
    <xf numFmtId="0" fontId="66" fillId="32" borderId="0" xfId="58" applyFont="1" applyFill="1" applyAlignment="1">
      <alignment horizontal="center" vertical="center"/>
    </xf>
    <xf numFmtId="0" fontId="66" fillId="30" borderId="0" xfId="58" applyFont="1" applyFill="1" applyAlignment="1">
      <alignment vertical="center"/>
    </xf>
    <xf numFmtId="0" fontId="66" fillId="22" borderId="0" xfId="58" applyFont="1" applyFill="1" applyAlignment="1">
      <alignment vertical="center"/>
    </xf>
    <xf numFmtId="0" fontId="66" fillId="32" borderId="0" xfId="58" applyFont="1" applyFill="1" applyAlignment="1">
      <alignment horizontal="center" vertical="center" wrapText="1"/>
    </xf>
    <xf numFmtId="0" fontId="84" fillId="17" borderId="17" xfId="58" applyFont="1" applyFill="1" applyBorder="1" applyAlignment="1">
      <alignment horizontal="left" vertical="center" wrapText="1"/>
    </xf>
    <xf numFmtId="0" fontId="84" fillId="17" borderId="21" xfId="58" applyFont="1" applyFill="1" applyBorder="1" applyAlignment="1">
      <alignment horizontal="left" vertical="center" wrapText="1"/>
    </xf>
    <xf numFmtId="183" fontId="85" fillId="23" borderId="22" xfId="58" applyNumberFormat="1" applyFont="1" applyFill="1" applyBorder="1" applyAlignment="1" applyProtection="1">
      <alignment horizontal="center" vertical="center"/>
      <protection locked="0"/>
    </xf>
    <xf numFmtId="183" fontId="85" fillId="31" borderId="14" xfId="58" applyNumberFormat="1" applyFont="1" applyFill="1" applyBorder="1" applyAlignment="1">
      <alignment horizontal="center" vertical="center" wrapText="1"/>
    </xf>
    <xf numFmtId="180" fontId="66" fillId="22" borderId="0" xfId="58" applyNumberFormat="1" applyFont="1" applyFill="1" applyAlignment="1">
      <alignment horizontal="center" vertical="center" wrapText="1"/>
    </xf>
    <xf numFmtId="180" fontId="65" fillId="30" borderId="0" xfId="58" applyNumberFormat="1" applyFont="1" applyFill="1" applyAlignment="1">
      <alignment horizontal="center" vertical="center" wrapText="1"/>
    </xf>
    <xf numFmtId="166" fontId="40" fillId="0" borderId="0" xfId="21" applyFont="1">
      <alignment vertical="top"/>
    </xf>
    <xf numFmtId="172" fontId="40" fillId="0" borderId="0" xfId="21" applyNumberFormat="1" applyFont="1">
      <alignment vertical="top"/>
    </xf>
    <xf numFmtId="169" fontId="17" fillId="0" borderId="0" xfId="1" applyNumberFormat="1" applyFont="1">
      <alignment vertical="top"/>
    </xf>
    <xf numFmtId="166" fontId="93" fillId="0" borderId="0" xfId="21" applyFont="1">
      <alignment vertical="top"/>
    </xf>
    <xf numFmtId="169" fontId="93" fillId="0" borderId="0" xfId="21" applyNumberFormat="1" applyFont="1">
      <alignment vertical="top"/>
    </xf>
    <xf numFmtId="166" fontId="40" fillId="0" borderId="0" xfId="21" applyFont="1" applyFill="1">
      <alignment vertical="top"/>
    </xf>
    <xf numFmtId="172" fontId="40" fillId="0" borderId="0" xfId="21" applyNumberFormat="1" applyFont="1" applyFill="1">
      <alignment vertical="top"/>
    </xf>
    <xf numFmtId="166" fontId="93" fillId="0" borderId="0" xfId="21" applyFont="1" applyFill="1">
      <alignment vertical="top"/>
    </xf>
    <xf numFmtId="169" fontId="93" fillId="0" borderId="0" xfId="21" applyNumberFormat="1" applyFont="1" applyFill="1">
      <alignment vertical="top"/>
    </xf>
    <xf numFmtId="169" fontId="18" fillId="12" borderId="30" xfId="20" applyNumberFormat="1" applyFont="1" applyFill="1" applyBorder="1" applyProtection="1">
      <alignment vertical="top"/>
      <protection locked="0"/>
    </xf>
    <xf numFmtId="0" fontId="87" fillId="4" borderId="0" xfId="49" applyFont="1" applyFill="1" applyAlignment="1">
      <alignment vertical="center"/>
    </xf>
    <xf numFmtId="0" fontId="88" fillId="4" borderId="0" xfId="49" applyFont="1" applyFill="1" applyAlignment="1">
      <alignment vertical="center"/>
    </xf>
    <xf numFmtId="0" fontId="88" fillId="4" borderId="0" xfId="50" applyFont="1" applyFill="1" applyAlignment="1">
      <alignment horizontal="right" vertical="center"/>
    </xf>
    <xf numFmtId="0" fontId="88" fillId="4" borderId="0" xfId="49" applyFont="1" applyFill="1" applyAlignment="1">
      <alignment horizontal="left" vertical="center"/>
    </xf>
    <xf numFmtId="0" fontId="86" fillId="4" borderId="0" xfId="49" applyFont="1" applyFill="1" applyAlignment="1">
      <alignment vertical="top"/>
    </xf>
    <xf numFmtId="0" fontId="3" fillId="0" borderId="0" xfId="48" applyFont="1"/>
    <xf numFmtId="0" fontId="3" fillId="17" borderId="0" xfId="49" applyFont="1" applyFill="1" applyAlignment="1">
      <alignment vertical="center"/>
    </xf>
    <xf numFmtId="0" fontId="3" fillId="0" borderId="0" xfId="49" applyFont="1" applyAlignment="1">
      <alignment vertical="center"/>
    </xf>
    <xf numFmtId="166" fontId="3" fillId="0" borderId="0" xfId="51" applyFont="1" applyFill="1" applyBorder="1">
      <alignment vertical="top"/>
    </xf>
    <xf numFmtId="177" fontId="12" fillId="12" borderId="1" xfId="20" applyNumberFormat="1" applyFill="1" applyProtection="1">
      <alignment vertical="top"/>
      <protection locked="0"/>
    </xf>
    <xf numFmtId="183" fontId="85" fillId="33" borderId="14" xfId="58" applyNumberFormat="1" applyFont="1" applyFill="1" applyBorder="1" applyAlignment="1" applyProtection="1">
      <alignment horizontal="center" vertical="center" wrapText="1"/>
      <protection locked="0"/>
    </xf>
    <xf numFmtId="183" fontId="85" fillId="33" borderId="18" xfId="58" applyNumberFormat="1" applyFont="1" applyFill="1" applyBorder="1" applyAlignment="1" applyProtection="1">
      <alignment horizontal="center" vertical="center" wrapText="1"/>
      <protection locked="0"/>
    </xf>
    <xf numFmtId="0" fontId="66" fillId="33" borderId="18" xfId="58" applyFont="1" applyFill="1" applyBorder="1" applyAlignment="1">
      <alignment horizontal="center" vertical="center" wrapText="1"/>
    </xf>
    <xf numFmtId="183" fontId="85" fillId="33" borderId="22" xfId="58" applyNumberFormat="1" applyFont="1" applyFill="1" applyBorder="1" applyAlignment="1" applyProtection="1">
      <alignment horizontal="center" vertical="center" wrapText="1"/>
      <protection locked="0"/>
    </xf>
    <xf numFmtId="183" fontId="85" fillId="33" borderId="14" xfId="58" applyNumberFormat="1" applyFont="1" applyFill="1" applyBorder="1" applyAlignment="1">
      <alignment horizontal="center" vertical="center" wrapText="1"/>
    </xf>
    <xf numFmtId="183" fontId="85" fillId="33" borderId="22" xfId="58" applyNumberFormat="1" applyFont="1" applyFill="1" applyBorder="1" applyAlignment="1" applyProtection="1">
      <alignment horizontal="center" vertical="center"/>
      <protection locked="0"/>
    </xf>
    <xf numFmtId="0" fontId="2" fillId="0" borderId="0" xfId="50" applyFont="1"/>
    <xf numFmtId="0" fontId="2" fillId="0" borderId="0" xfId="50" applyFont="1" applyAlignment="1">
      <alignment vertical="center"/>
    </xf>
    <xf numFmtId="0" fontId="2" fillId="0" borderId="0" xfId="50" applyFont="1" applyAlignment="1">
      <alignment vertical="center" wrapText="1"/>
    </xf>
    <xf numFmtId="182" fontId="2" fillId="0" borderId="0" xfId="50" applyNumberFormat="1" applyFont="1" applyAlignment="1">
      <alignment vertical="center"/>
    </xf>
    <xf numFmtId="170" fontId="7" fillId="0" borderId="0" xfId="21" applyNumberFormat="1">
      <alignment vertical="top"/>
    </xf>
    <xf numFmtId="1" fontId="90" fillId="34" borderId="15" xfId="60" applyNumberFormat="1" applyFont="1" applyFill="1" applyBorder="1" applyAlignment="1">
      <alignment vertical="center"/>
    </xf>
    <xf numFmtId="0" fontId="1" fillId="0" borderId="0" xfId="50" applyFont="1" applyAlignment="1">
      <alignment vertical="center"/>
    </xf>
    <xf numFmtId="0" fontId="61" fillId="0" borderId="0" xfId="46" applyFont="1" applyBorder="1" applyAlignment="1">
      <alignment horizontal="left" vertical="center" wrapText="1"/>
    </xf>
    <xf numFmtId="0" fontId="56" fillId="4" borderId="9" xfId="52" applyFont="1" applyFill="1" applyBorder="1" applyAlignment="1">
      <alignment horizontal="center" vertical="center"/>
    </xf>
    <xf numFmtId="0" fontId="56" fillId="4" borderId="0" xfId="52" applyFont="1" applyFill="1" applyAlignment="1">
      <alignment horizontal="center" vertical="center"/>
    </xf>
    <xf numFmtId="0" fontId="67" fillId="18" borderId="38" xfId="58" applyFont="1" applyFill="1" applyBorder="1" applyAlignment="1">
      <alignment horizontal="center" vertical="center" wrapText="1"/>
    </xf>
    <xf numFmtId="0" fontId="67" fillId="18" borderId="40" xfId="58" applyFont="1" applyFill="1" applyBorder="1" applyAlignment="1">
      <alignment horizontal="center" vertical="center" wrapText="1"/>
    </xf>
    <xf numFmtId="0" fontId="67" fillId="18" borderId="39" xfId="58" applyFont="1" applyFill="1" applyBorder="1" applyAlignment="1">
      <alignment horizontal="center" vertical="center" wrapText="1"/>
    </xf>
    <xf numFmtId="0" fontId="67" fillId="18" borderId="41" xfId="58" applyFont="1" applyFill="1" applyBorder="1" applyAlignment="1">
      <alignment horizontal="center" vertical="center" wrapText="1"/>
    </xf>
    <xf numFmtId="0" fontId="67" fillId="18" borderId="8" xfId="47" applyFont="1" applyFill="1" applyBorder="1" applyAlignment="1" applyProtection="1">
      <alignment horizontal="center" vertical="center" wrapText="1"/>
    </xf>
    <xf numFmtId="0" fontId="67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116">
    <dxf>
      <font>
        <color theme="0"/>
      </font>
      <fill>
        <patternFill>
          <bgColor theme="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84C8FF"/>
      <color rgb="FFFFCC66"/>
      <color rgb="FF003595"/>
      <color rgb="FFD60037"/>
      <color rgb="FF98C561"/>
      <color rgb="FF0071CE"/>
      <color rgb="FF003479"/>
      <color rgb="FFD9D9D9"/>
      <color rgb="FFD426C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605669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workbookViewId="0">
      <selection activeCell="F53" sqref="F53"/>
    </sheetView>
  </sheetViews>
  <sheetFormatPr defaultColWidth="0" defaultRowHeight="13.35" customHeight="1" zeroHeight="1" x14ac:dyDescent="0.15"/>
  <cols>
    <col min="1" max="1" width="11.6640625" style="21" customWidth="1"/>
    <col min="2" max="2" width="83.83203125" style="21" bestFit="1" customWidth="1"/>
    <col min="3" max="3" width="17.832031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.5" x14ac:dyDescent="0.15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2.75" x14ac:dyDescent="0.15"/>
    <row r="3" spans="1:10" s="69" customFormat="1" ht="23.25" x14ac:dyDescent="0.15">
      <c r="B3" s="164" t="s">
        <v>0</v>
      </c>
    </row>
    <row r="4" spans="1:10" ht="12.75" x14ac:dyDescent="0.15"/>
    <row r="5" spans="1:10" ht="12.75" x14ac:dyDescent="0.15">
      <c r="B5" s="21" t="s">
        <v>1</v>
      </c>
      <c r="C5" s="81">
        <v>2</v>
      </c>
    </row>
    <row r="6" spans="1:10" ht="12.75" x14ac:dyDescent="0.15">
      <c r="B6" s="21" t="s">
        <v>2</v>
      </c>
      <c r="C6" s="165" t="str">
        <f ca="1" xml:space="preserve"> MID(CELL("filename"), FIND("[", CELL("filename"), 1) + 1, FIND("]", CELL("filename"), 1) - FIND("[", CELL("filename"), 1) - 1)</f>
        <v>PR24-RCV-adjustments-feeder-model-v2.0 bRL.xlsx</v>
      </c>
    </row>
    <row r="7" spans="1:10" ht="12.75" x14ac:dyDescent="0.15">
      <c r="B7" s="21" t="s">
        <v>3</v>
      </c>
      <c r="C7" s="76">
        <v>45114</v>
      </c>
    </row>
    <row r="8" spans="1:10" ht="12.75" x14ac:dyDescent="0.15"/>
    <row r="9" spans="1:10" ht="12.75" x14ac:dyDescent="0.15">
      <c r="B9" s="21" t="s">
        <v>4</v>
      </c>
      <c r="C9" s="73" t="s">
        <v>5</v>
      </c>
    </row>
    <row r="10" spans="1:10" ht="12.75" x14ac:dyDescent="0.15"/>
    <row r="11" spans="1:10" ht="12.75" x14ac:dyDescent="0.2">
      <c r="B11" s="21" t="s">
        <v>6</v>
      </c>
      <c r="C11" s="71"/>
    </row>
    <row r="12" spans="1:10" ht="12.75" x14ac:dyDescent="0.15"/>
    <row r="13" spans="1:10" ht="12.75" x14ac:dyDescent="0.15"/>
    <row r="14" spans="1:10" ht="12.75" x14ac:dyDescent="0.15"/>
    <row r="15" spans="1:10" ht="12.75" x14ac:dyDescent="0.15"/>
    <row r="16" spans="1:10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3.35" customHeight="1" x14ac:dyDescent="0.15"/>
    <row r="40" ht="13.35" customHeight="1" x14ac:dyDescent="0.15"/>
    <row r="41" ht="13.35" customHeight="1" x14ac:dyDescent="0.15"/>
    <row r="48" ht="13.35" customHeight="1" x14ac:dyDescent="0.15"/>
    <row r="49" ht="13.35" customHeight="1" x14ac:dyDescent="0.15"/>
    <row r="50" ht="13.35" customHeight="1" x14ac:dyDescent="0.15"/>
    <row r="51" ht="13.35" customHeight="1" x14ac:dyDescent="0.15"/>
    <row r="52" ht="13.35" customHeight="1" x14ac:dyDescent="0.15"/>
    <row r="53" ht="13.35" customHeight="1" x14ac:dyDescent="0.15"/>
    <row r="54" ht="13.35" customHeight="1" x14ac:dyDescent="0.15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2.75" zeroHeight="1" x14ac:dyDescent="0.2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640625" style="50" hidden="1" customWidth="1"/>
    <col min="14" max="16384" width="12.5" style="50" hidden="1"/>
  </cols>
  <sheetData>
    <row r="1" spans="1:11" s="67" customFormat="1" ht="31.5" x14ac:dyDescent="0.15">
      <c r="A1" s="1" t="str">
        <f ca="1" xml:space="preserve"> RIGHT(CELL("filename", A1), LEN(CELL("filename", A1)) - SEARCH("]", CELL("filename", A1)))</f>
        <v>FAST</v>
      </c>
    </row>
    <row r="2" spans="1:11" x14ac:dyDescent="0.2"/>
    <row r="3" spans="1:11" s="57" customFormat="1" ht="21" x14ac:dyDescent="0.35">
      <c r="A3" s="41" t="s">
        <v>7</v>
      </c>
      <c r="I3" s="41" t="s">
        <v>8</v>
      </c>
      <c r="K3" s="41" t="s">
        <v>9</v>
      </c>
    </row>
    <row r="4" spans="1:11" x14ac:dyDescent="0.2"/>
    <row r="5" spans="1:11" s="37" customFormat="1" ht="15.75" x14ac:dyDescent="0.25">
      <c r="B5" s="34" t="s">
        <v>10</v>
      </c>
      <c r="D5" s="36"/>
      <c r="E5" s="20"/>
    </row>
    <row r="6" spans="1:11" x14ac:dyDescent="0.2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2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2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2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2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2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2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2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2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2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2">
      <c r="B16" s="23"/>
      <c r="C16" s="23"/>
      <c r="D16" s="32"/>
      <c r="E16" s="14"/>
      <c r="G16" s="14"/>
      <c r="I16" s="50" t="s">
        <v>28</v>
      </c>
    </row>
    <row r="17" spans="2:11" s="37" customFormat="1" ht="15.75" x14ac:dyDescent="0.25">
      <c r="B17" s="34" t="s">
        <v>29</v>
      </c>
      <c r="C17" s="40"/>
      <c r="D17" s="36"/>
      <c r="E17" s="20"/>
      <c r="G17" s="20"/>
    </row>
    <row r="18" spans="2:11" x14ac:dyDescent="0.2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2">
      <c r="B19" s="23"/>
      <c r="C19" s="23"/>
      <c r="D19" s="32"/>
      <c r="E19" s="14"/>
      <c r="G19" s="14"/>
      <c r="K19" s="50" t="s">
        <v>33</v>
      </c>
    </row>
    <row r="20" spans="2:11" x14ac:dyDescent="0.2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2">
      <c r="B21" s="23"/>
      <c r="C21" s="23"/>
      <c r="D21" s="32"/>
      <c r="E21" s="14"/>
      <c r="G21" s="14"/>
      <c r="K21" s="50" t="s">
        <v>37</v>
      </c>
    </row>
    <row r="22" spans="2:11" x14ac:dyDescent="0.2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2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2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2">
      <c r="K25" s="50" t="s">
        <v>43</v>
      </c>
    </row>
    <row r="26" spans="2:11" x14ac:dyDescent="0.2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2">
      <c r="K27" s="50" t="s">
        <v>48</v>
      </c>
    </row>
    <row r="28" spans="2:11" ht="24.75" customHeight="1" x14ac:dyDescent="0.2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2">
      <c r="K29" s="50" t="s">
        <v>51</v>
      </c>
    </row>
    <row r="30" spans="2:11" x14ac:dyDescent="0.2">
      <c r="E30" s="50" t="s">
        <v>52</v>
      </c>
    </row>
    <row r="31" spans="2:11" x14ac:dyDescent="0.2"/>
    <row r="32" spans="2:11" s="37" customFormat="1" ht="15.75" x14ac:dyDescent="0.25">
      <c r="B32" s="34" t="s">
        <v>53</v>
      </c>
      <c r="C32" s="40"/>
      <c r="D32" s="36"/>
      <c r="E32" s="20"/>
      <c r="F32" s="20"/>
      <c r="G32" s="20"/>
    </row>
    <row r="33" spans="1:11" x14ac:dyDescent="0.2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2">
      <c r="B34" s="23"/>
      <c r="C34" s="23"/>
      <c r="D34" s="32"/>
      <c r="E34" s="14"/>
      <c r="F34" s="14"/>
      <c r="G34" s="14"/>
      <c r="K34" s="50" t="s">
        <v>37</v>
      </c>
    </row>
    <row r="35" spans="1:11" x14ac:dyDescent="0.2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2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75" x14ac:dyDescent="0.25">
      <c r="B37" s="34" t="s">
        <v>62</v>
      </c>
      <c r="C37" s="40"/>
      <c r="D37" s="36"/>
      <c r="E37" s="20"/>
      <c r="F37" s="20"/>
      <c r="G37" s="20"/>
    </row>
    <row r="38" spans="1:11" x14ac:dyDescent="0.2">
      <c r="B38" s="23"/>
      <c r="C38" s="23"/>
      <c r="D38" s="32"/>
      <c r="E38" s="14"/>
      <c r="F38" s="14"/>
      <c r="G38" s="14"/>
    </row>
    <row r="39" spans="1:11" x14ac:dyDescent="0.2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2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75" x14ac:dyDescent="0.25">
      <c r="A41" s="20"/>
      <c r="B41" s="34" t="s">
        <v>67</v>
      </c>
      <c r="C41" s="40"/>
      <c r="D41" s="36"/>
      <c r="E41" s="20"/>
      <c r="F41" s="20"/>
      <c r="G41" s="20"/>
    </row>
    <row r="42" spans="1:11" x14ac:dyDescent="0.2">
      <c r="B42" s="23"/>
      <c r="C42" s="23"/>
      <c r="D42" s="32"/>
      <c r="E42" s="14"/>
      <c r="F42" s="14"/>
      <c r="G42" s="14"/>
    </row>
    <row r="43" spans="1:11" x14ac:dyDescent="0.2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2">
      <c r="B44" s="23"/>
      <c r="C44" s="23"/>
      <c r="D44" s="32"/>
      <c r="E44" s="35"/>
      <c r="F44" s="14"/>
      <c r="G44" s="14"/>
      <c r="K44" s="50" t="s">
        <v>70</v>
      </c>
    </row>
    <row r="45" spans="1:11" x14ac:dyDescent="0.2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2">
      <c r="B46" s="23"/>
      <c r="C46" s="23"/>
      <c r="D46" s="32"/>
      <c r="E46" s="35"/>
      <c r="F46" s="14"/>
      <c r="G46" s="14"/>
      <c r="K46" s="50" t="s">
        <v>73</v>
      </c>
    </row>
    <row r="47" spans="1:11" x14ac:dyDescent="0.2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2">
      <c r="B48" s="23"/>
      <c r="C48" s="23"/>
      <c r="D48" s="32"/>
      <c r="E48" s="35"/>
      <c r="F48" s="14"/>
      <c r="G48" s="14"/>
      <c r="K48" s="50" t="s">
        <v>77</v>
      </c>
    </row>
    <row r="49" spans="1:11" x14ac:dyDescent="0.2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2">
      <c r="B50" s="23"/>
      <c r="C50" s="23"/>
      <c r="D50" s="32"/>
      <c r="E50" s="35"/>
      <c r="F50" s="14"/>
      <c r="G50" s="14"/>
      <c r="K50" s="42" t="s">
        <v>81</v>
      </c>
    </row>
    <row r="51" spans="1:11" x14ac:dyDescent="0.2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2">
      <c r="B52" s="22"/>
      <c r="C52" s="22"/>
      <c r="D52" s="22"/>
      <c r="E52" s="35"/>
      <c r="F52" s="22"/>
      <c r="G52" s="22"/>
      <c r="K52" s="42" t="s">
        <v>85</v>
      </c>
    </row>
    <row r="53" spans="1:11" x14ac:dyDescent="0.2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2">
      <c r="K54" s="42" t="s">
        <v>89</v>
      </c>
    </row>
    <row r="55" spans="1:11" x14ac:dyDescent="0.2">
      <c r="K55" s="42"/>
    </row>
    <row r="56" spans="1:11" s="70" customFormat="1" ht="15.75" x14ac:dyDescent="0.15">
      <c r="A56" s="70" t="s">
        <v>90</v>
      </c>
    </row>
    <row r="57" spans="1:11" x14ac:dyDescent="0.2"/>
    <row r="58" spans="1:11" x14ac:dyDescent="0.2"/>
    <row r="59" spans="1:11" x14ac:dyDescent="0.2"/>
  </sheetData>
  <conditionalFormatting sqref="E28">
    <cfRule type="cellIs" dxfId="115" priority="1" stopIfTrue="1" operator="notEqual">
      <formula>0</formula>
    </cfRule>
    <cfRule type="cellIs" dxfId="11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1.25" x14ac:dyDescent="0.15"/>
  <cols>
    <col min="1" max="1" width="36.83203125" style="47" customWidth="1"/>
    <col min="2" max="2" width="28.1640625" style="47" customWidth="1"/>
    <col min="3" max="3" width="23.1640625" style="47" customWidth="1"/>
    <col min="4" max="26" width="9.33203125" style="47" customWidth="1"/>
    <col min="27" max="55" width="9.164062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.5" x14ac:dyDescent="0.15">
      <c r="A1" s="1" t="str">
        <f ca="1" xml:space="preserve"> RIGHT(CELL("filename", A1), LEN(CELL("filename", A1)) - SEARCH("]", CELL("filename", A1)))</f>
        <v>Contents</v>
      </c>
    </row>
    <row r="5" spans="1:101" s="46" customFormat="1" ht="15.75" x14ac:dyDescent="0.15">
      <c r="A5" s="8" t="s">
        <v>91</v>
      </c>
      <c r="B5" s="8"/>
      <c r="C5" s="8"/>
    </row>
    <row r="6" spans="1:101" ht="15.75" x14ac:dyDescent="0.15">
      <c r="A6" s="49"/>
      <c r="B6" s="52"/>
      <c r="C6" s="51"/>
    </row>
    <row r="7" spans="1:101" ht="15.75" x14ac:dyDescent="0.15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75" x14ac:dyDescent="0.15">
      <c r="A8" s="49"/>
      <c r="B8" s="52"/>
      <c r="C8" s="51"/>
    </row>
    <row r="9" spans="1:101" ht="15.75" x14ac:dyDescent="0.15">
      <c r="A9" s="49" t="str">
        <f ca="1">InpS!A1</f>
        <v>InpS</v>
      </c>
      <c r="B9" s="52"/>
      <c r="C9" s="51"/>
    </row>
    <row r="10" spans="1:101" ht="15.75" x14ac:dyDescent="0.15">
      <c r="A10" s="49"/>
      <c r="B10" s="52" t="str">
        <f>InpS!A8</f>
        <v>OTHER INPUTS</v>
      </c>
      <c r="C10" s="51"/>
    </row>
    <row r="11" spans="1:101" ht="15.75" x14ac:dyDescent="0.15">
      <c r="A11" s="49"/>
      <c r="B11" s="52" t="str">
        <f>InpS!A16</f>
        <v>INDEXATION</v>
      </c>
      <c r="C11" s="51"/>
    </row>
    <row r="12" spans="1:101" ht="15.75" x14ac:dyDescent="0.15">
      <c r="A12" s="49"/>
      <c r="B12" s="52" t="str">
        <f>InpS!A57</f>
        <v>RCV ADJUSTMENTS</v>
      </c>
      <c r="C12" s="51"/>
    </row>
    <row r="13" spans="1:101" ht="15.75" x14ac:dyDescent="0.15">
      <c r="A13" s="49"/>
      <c r="B13" s="52"/>
      <c r="C13" s="51"/>
    </row>
    <row r="14" spans="1:101" ht="15.75" x14ac:dyDescent="0.15">
      <c r="A14" s="49" t="str">
        <f ca="1">Time!A1</f>
        <v>Time</v>
      </c>
      <c r="B14" s="52"/>
      <c r="C14" s="51"/>
    </row>
    <row r="15" spans="1:101" ht="15.75" x14ac:dyDescent="0.15">
      <c r="A15" s="49"/>
      <c r="B15" s="52"/>
      <c r="C15" s="51"/>
    </row>
    <row r="16" spans="1:101" ht="15.75" x14ac:dyDescent="0.15">
      <c r="A16" s="49" t="str">
        <f ca="1">Indexation!A1</f>
        <v>Indexation</v>
      </c>
      <c r="B16" s="52"/>
      <c r="C16" s="51"/>
    </row>
    <row r="17" spans="1:3" ht="15.75" x14ac:dyDescent="0.15">
      <c r="A17" s="49"/>
      <c r="B17" s="52" t="str">
        <f>Indexation!A8</f>
        <v>CPIH Monthly Index</v>
      </c>
      <c r="C17" s="51"/>
    </row>
    <row r="18" spans="1:3" ht="15.75" x14ac:dyDescent="0.15">
      <c r="A18" s="49"/>
      <c r="B18" s="52" t="str">
        <f>Indexation!A69</f>
        <v>CPIH Index Calculations</v>
      </c>
      <c r="C18" s="51"/>
    </row>
    <row r="19" spans="1:3" ht="15.75" x14ac:dyDescent="0.15">
      <c r="A19" s="49"/>
      <c r="B19" s="52" t="str">
        <f>Indexation!A85</f>
        <v>CPIH INFLATORS</v>
      </c>
      <c r="C19" s="51"/>
    </row>
    <row r="20" spans="1:3" ht="15.75" x14ac:dyDescent="0.15">
      <c r="A20" s="49"/>
      <c r="B20" s="52"/>
      <c r="C20" s="51"/>
    </row>
    <row r="21" spans="1:3" ht="15.75" x14ac:dyDescent="0.15">
      <c r="A21" s="49" t="str">
        <f ca="1">Calc!A1</f>
        <v>Calc</v>
      </c>
      <c r="B21" s="52"/>
      <c r="C21" s="51"/>
    </row>
    <row r="22" spans="1:3" ht="15.75" x14ac:dyDescent="0.15">
      <c r="A22" s="49"/>
      <c r="B22" s="52" t="str">
        <f>Calc!A8</f>
        <v>ADJUST RECONCILIATION ADJUSTMENTS TO PR24 BASE YEAR (2022-23) FYA PRICES</v>
      </c>
      <c r="C22" s="51"/>
    </row>
    <row r="23" spans="1:3" ht="15.75" x14ac:dyDescent="0.15">
      <c r="A23" s="49"/>
      <c r="B23" s="52" t="str">
        <f>Calc!$A$454</f>
        <v>RCV OPENING BALANCES AS AT 1 APRIL 2025 EXPRESSED IN PR24 BASE YEAR PRICES</v>
      </c>
      <c r="C23" s="51"/>
    </row>
    <row r="24" spans="1:3" ht="15.75" x14ac:dyDescent="0.15">
      <c r="A24" s="49"/>
      <c r="B24" s="52" t="str">
        <f>Calc!$A$649</f>
        <v>RCV OPENING BALANCES AS AT 1 APRIL 2025 EXPRESSED IN FYE YEAR PRICES</v>
      </c>
      <c r="C24" s="51"/>
    </row>
    <row r="25" spans="1:3" ht="15.75" x14ac:dyDescent="0.15">
      <c r="A25" s="49"/>
      <c r="B25" s="52"/>
      <c r="C25" s="51"/>
    </row>
    <row r="26" spans="1:3" ht="15.75" x14ac:dyDescent="0.15">
      <c r="A26" s="49" t="str">
        <f ca="1">Outputs!A1</f>
        <v>Outputs</v>
      </c>
      <c r="B26" s="52"/>
      <c r="C26" s="51"/>
    </row>
    <row r="27" spans="1:3" ht="15.75" x14ac:dyDescent="0.15">
      <c r="A27" s="49"/>
      <c r="B27" s="52" t="str">
        <f>Outputs!$A$8</f>
        <v>BUSINESS PLAN TABLE PD11</v>
      </c>
      <c r="C27" s="51"/>
    </row>
    <row r="28" spans="1:3" ht="15.75" x14ac:dyDescent="0.15">
      <c r="A28" s="49"/>
      <c r="B28" s="52" t="str">
        <f>Outputs!$A$43</f>
        <v>VALUES FOR INPUT TO PR24 FINANCIAL MODEL (IN PR24 BASE YEAR (2022-23) FYA PRICES)</v>
      </c>
      <c r="C28" s="51"/>
    </row>
    <row r="29" spans="1:3" ht="15.75" x14ac:dyDescent="0.15">
      <c r="A29" s="49"/>
      <c r="B29" s="52"/>
      <c r="C29" s="51"/>
    </row>
    <row r="30" spans="1:3" ht="15.75" x14ac:dyDescent="0.15">
      <c r="A30" s="49"/>
      <c r="B30" s="52"/>
      <c r="C30" s="51"/>
    </row>
    <row r="31" spans="1:3" ht="15.75" x14ac:dyDescent="0.15">
      <c r="A31" s="49"/>
      <c r="B31" s="52"/>
      <c r="C31" s="51"/>
    </row>
    <row r="32" spans="1:3" ht="15.75" x14ac:dyDescent="0.15">
      <c r="A32" s="49"/>
      <c r="B32" s="52"/>
      <c r="C32" s="51"/>
    </row>
    <row r="33" spans="1:3" ht="15.75" x14ac:dyDescent="0.15">
      <c r="A33" s="49"/>
      <c r="B33" s="52"/>
      <c r="C33" s="51"/>
    </row>
    <row r="34" spans="1:3" ht="15.75" x14ac:dyDescent="0.15">
      <c r="A34" s="49"/>
      <c r="B34" s="52"/>
      <c r="C34" s="51"/>
    </row>
    <row r="35" spans="1:3" ht="15.75" x14ac:dyDescent="0.15">
      <c r="A35" s="49"/>
      <c r="B35" s="52"/>
      <c r="C35" s="51"/>
    </row>
    <row r="36" spans="1:3" ht="15.75" x14ac:dyDescent="0.15">
      <c r="A36" s="49"/>
      <c r="B36" s="52"/>
      <c r="C36" s="51"/>
    </row>
    <row r="37" spans="1:3" ht="15.75" x14ac:dyDescent="0.15">
      <c r="A37" s="49"/>
      <c r="B37" s="52"/>
      <c r="C37" s="51"/>
    </row>
    <row r="38" spans="1:3" ht="15.75" x14ac:dyDescent="0.15">
      <c r="A38" s="49"/>
      <c r="B38" s="52"/>
      <c r="C38" s="51"/>
    </row>
    <row r="39" spans="1:3" ht="15.75" x14ac:dyDescent="0.15">
      <c r="A39" s="49"/>
      <c r="B39" s="52"/>
      <c r="C39" s="51"/>
    </row>
    <row r="40" spans="1:3" ht="15.75" x14ac:dyDescent="0.15">
      <c r="A40" s="49"/>
      <c r="B40" s="52"/>
      <c r="C40" s="51"/>
    </row>
    <row r="41" spans="1:3" ht="15.75" x14ac:dyDescent="0.15">
      <c r="A41" s="49"/>
      <c r="B41" s="52"/>
      <c r="C41" s="51"/>
    </row>
    <row r="42" spans="1:3" ht="15.75" x14ac:dyDescent="0.15">
      <c r="A42" s="49"/>
      <c r="B42" s="52"/>
      <c r="C42" s="51"/>
    </row>
    <row r="43" spans="1:3" ht="15.75" x14ac:dyDescent="0.15">
      <c r="A43" s="49"/>
      <c r="B43" s="52"/>
      <c r="C43" s="51"/>
    </row>
    <row r="44" spans="1:3" ht="15.75" x14ac:dyDescent="0.15">
      <c r="A44" s="49"/>
      <c r="B44" s="52"/>
      <c r="C44" s="51"/>
    </row>
    <row r="45" spans="1:3" ht="15.75" x14ac:dyDescent="0.15">
      <c r="A45" s="49"/>
      <c r="B45" s="52"/>
      <c r="C45" s="51"/>
    </row>
    <row r="46" spans="1:3" ht="15.75" x14ac:dyDescent="0.15">
      <c r="A46" s="49"/>
      <c r="B46" s="52"/>
      <c r="C46" s="51"/>
    </row>
    <row r="47" spans="1:3" ht="15.75" x14ac:dyDescent="0.15">
      <c r="A47" s="49"/>
      <c r="B47" s="52"/>
      <c r="C47" s="51"/>
    </row>
    <row r="48" spans="1:3" ht="15.75" x14ac:dyDescent="0.15">
      <c r="A48" s="49"/>
      <c r="B48" s="52"/>
      <c r="C48" s="51"/>
    </row>
    <row r="49" spans="1:3" ht="15.75" x14ac:dyDescent="0.15">
      <c r="A49" s="49"/>
      <c r="B49" s="52"/>
      <c r="C49" s="51"/>
    </row>
    <row r="50" spans="1:3" ht="15.75" x14ac:dyDescent="0.15">
      <c r="A50" s="49"/>
      <c r="B50" s="52"/>
      <c r="C50" s="51"/>
    </row>
    <row r="51" spans="1:3" ht="15.75" x14ac:dyDescent="0.15">
      <c r="A51" s="49"/>
      <c r="B51" s="52"/>
      <c r="C51" s="51"/>
    </row>
    <row r="52" spans="1:3" ht="15.75" x14ac:dyDescent="0.15">
      <c r="A52" s="49"/>
      <c r="B52" s="52"/>
      <c r="C52" s="51"/>
    </row>
    <row r="53" spans="1:3" ht="15.75" x14ac:dyDescent="0.15">
      <c r="A53" s="49"/>
      <c r="B53" s="52"/>
      <c r="C53" s="51"/>
    </row>
    <row r="54" spans="1:3" ht="15.75" x14ac:dyDescent="0.15">
      <c r="A54" s="49"/>
      <c r="B54" s="52"/>
      <c r="C54" s="51"/>
    </row>
    <row r="55" spans="1:3" ht="15.75" x14ac:dyDescent="0.15">
      <c r="A55" s="49"/>
      <c r="B55" s="52"/>
      <c r="C55" s="51"/>
    </row>
    <row r="56" spans="1:3" ht="15.75" x14ac:dyDescent="0.15">
      <c r="A56" s="49"/>
      <c r="B56" s="52"/>
      <c r="C56" s="51"/>
    </row>
    <row r="57" spans="1:3" ht="15.75" x14ac:dyDescent="0.15">
      <c r="A57" s="49"/>
      <c r="B57" s="52"/>
      <c r="C57" s="51"/>
    </row>
    <row r="58" spans="1:3" ht="15.75" x14ac:dyDescent="0.15">
      <c r="A58" s="49"/>
      <c r="B58" s="52"/>
      <c r="C58" s="51"/>
    </row>
    <row r="59" spans="1:3" ht="15.75" x14ac:dyDescent="0.15">
      <c r="A59" s="49"/>
      <c r="B59" s="52"/>
      <c r="C59" s="51"/>
    </row>
    <row r="60" spans="1:3" ht="15.75" x14ac:dyDescent="0.15">
      <c r="A60" s="49"/>
      <c r="B60" s="52"/>
      <c r="C60" s="51"/>
    </row>
    <row r="61" spans="1:3" ht="15.75" x14ac:dyDescent="0.15">
      <c r="A61" s="49"/>
      <c r="B61" s="52"/>
      <c r="C61" s="51"/>
    </row>
    <row r="62" spans="1:3" ht="15.75" x14ac:dyDescent="0.15">
      <c r="A62" s="49"/>
      <c r="B62" s="52"/>
      <c r="C62" s="51"/>
    </row>
    <row r="63" spans="1:3" ht="15.75" x14ac:dyDescent="0.15">
      <c r="A63" s="49"/>
      <c r="B63" s="52"/>
      <c r="C63" s="51"/>
    </row>
    <row r="64" spans="1:3" ht="15.75" x14ac:dyDescent="0.15">
      <c r="A64" s="49"/>
      <c r="B64" s="52"/>
      <c r="C64" s="51"/>
    </row>
    <row r="65" spans="1:3" ht="15.75" x14ac:dyDescent="0.15">
      <c r="A65" s="49"/>
      <c r="B65" s="52"/>
      <c r="C65" s="51"/>
    </row>
    <row r="66" spans="1:3" ht="15.75" x14ac:dyDescent="0.15">
      <c r="A66" s="49"/>
      <c r="B66" s="52"/>
      <c r="C66" s="51"/>
    </row>
    <row r="67" spans="1:3" ht="15.75" x14ac:dyDescent="0.15">
      <c r="A67" s="49"/>
      <c r="B67" s="52"/>
      <c r="C67" s="51"/>
    </row>
    <row r="68" spans="1:3" ht="15.75" x14ac:dyDescent="0.15">
      <c r="A68" s="49"/>
      <c r="B68" s="52"/>
      <c r="C68" s="51"/>
    </row>
    <row r="69" spans="1:3" ht="15.75" x14ac:dyDescent="0.15">
      <c r="A69" s="49"/>
      <c r="B69" s="52"/>
      <c r="C69" s="51"/>
    </row>
    <row r="70" spans="1:3" ht="15.75" x14ac:dyDescent="0.15">
      <c r="A70" s="49"/>
      <c r="B70" s="52"/>
      <c r="C70" s="51"/>
    </row>
    <row r="71" spans="1:3" ht="15.75" x14ac:dyDescent="0.15">
      <c r="A71" s="49"/>
      <c r="B71" s="52"/>
      <c r="C71" s="51"/>
    </row>
    <row r="72" spans="1:3" ht="15.75" x14ac:dyDescent="0.15">
      <c r="A72" s="49"/>
      <c r="B72" s="52"/>
      <c r="C72" s="51"/>
    </row>
    <row r="73" spans="1:3" ht="15.75" x14ac:dyDescent="0.15">
      <c r="A73" s="49"/>
      <c r="B73" s="52"/>
      <c r="C73" s="51"/>
    </row>
    <row r="74" spans="1:3" ht="15.75" x14ac:dyDescent="0.15">
      <c r="A74" s="49"/>
      <c r="B74" s="52"/>
      <c r="C74" s="51"/>
    </row>
    <row r="75" spans="1:3" ht="15.75" x14ac:dyDescent="0.15">
      <c r="A75" s="49"/>
      <c r="B75" s="52"/>
      <c r="C75" s="51"/>
    </row>
    <row r="76" spans="1:3" ht="15.75" x14ac:dyDescent="0.15">
      <c r="A76" s="49"/>
      <c r="B76" s="52"/>
      <c r="C76" s="51"/>
    </row>
    <row r="77" spans="1:3" ht="15.75" x14ac:dyDescent="0.15">
      <c r="A77" s="49"/>
      <c r="B77" s="52"/>
      <c r="C77" s="51"/>
    </row>
    <row r="78" spans="1:3" ht="15.75" x14ac:dyDescent="0.15">
      <c r="A78" s="49"/>
      <c r="B78" s="52"/>
      <c r="C78" s="51"/>
    </row>
    <row r="79" spans="1:3" ht="15.75" x14ac:dyDescent="0.15">
      <c r="A79" s="49"/>
      <c r="B79" s="52"/>
      <c r="C79" s="51"/>
    </row>
    <row r="80" spans="1:3" ht="15.75" x14ac:dyDescent="0.15">
      <c r="A80" s="49"/>
      <c r="B80" s="52"/>
      <c r="C80" s="51"/>
    </row>
    <row r="81" spans="1:3" ht="15.75" x14ac:dyDescent="0.15">
      <c r="A81" s="49"/>
      <c r="B81" s="52"/>
      <c r="C81" s="51"/>
    </row>
    <row r="82" spans="1:3" ht="15.75" x14ac:dyDescent="0.15">
      <c r="A82" s="49"/>
      <c r="B82" s="52"/>
      <c r="C82" s="51"/>
    </row>
    <row r="83" spans="1:3" ht="15.75" x14ac:dyDescent="0.15">
      <c r="A83" s="49"/>
      <c r="B83" s="52"/>
      <c r="C83" s="51"/>
    </row>
    <row r="84" spans="1:3" ht="15.75" x14ac:dyDescent="0.15">
      <c r="A84" s="49"/>
      <c r="B84" s="52"/>
      <c r="C84" s="51"/>
    </row>
    <row r="85" spans="1:3" ht="15.75" x14ac:dyDescent="0.15">
      <c r="A85" s="49"/>
      <c r="B85" s="52"/>
      <c r="C85" s="51"/>
    </row>
    <row r="86" spans="1:3" ht="15.75" x14ac:dyDescent="0.15">
      <c r="A86" s="49"/>
      <c r="B86" s="52"/>
      <c r="C86" s="51"/>
    </row>
    <row r="87" spans="1:3" ht="15.75" x14ac:dyDescent="0.15">
      <c r="A87" s="49"/>
      <c r="B87" s="52"/>
      <c r="C87" s="51"/>
    </row>
    <row r="88" spans="1:3" ht="15.75" x14ac:dyDescent="0.15">
      <c r="A88" s="49"/>
      <c r="B88" s="52"/>
      <c r="C88" s="51"/>
    </row>
    <row r="89" spans="1:3" ht="15.75" x14ac:dyDescent="0.15">
      <c r="A89" s="49"/>
      <c r="B89" s="52"/>
      <c r="C89" s="51"/>
    </row>
    <row r="90" spans="1:3" ht="15.75" x14ac:dyDescent="0.15">
      <c r="A90" s="49"/>
      <c r="B90" s="52"/>
      <c r="C90" s="51"/>
    </row>
    <row r="91" spans="1:3" ht="15.75" x14ac:dyDescent="0.15">
      <c r="A91" s="49"/>
      <c r="B91" s="52"/>
      <c r="C91" s="51"/>
    </row>
    <row r="92" spans="1:3" ht="15.75" x14ac:dyDescent="0.15">
      <c r="A92" s="49"/>
      <c r="B92" s="52"/>
      <c r="C92" s="51"/>
    </row>
    <row r="93" spans="1:3" ht="15.75" x14ac:dyDescent="0.15">
      <c r="A93" s="49"/>
      <c r="B93" s="52"/>
      <c r="C93" s="51"/>
    </row>
    <row r="94" spans="1:3" ht="15.75" x14ac:dyDescent="0.15">
      <c r="A94" s="49"/>
      <c r="B94" s="52"/>
      <c r="C94" s="51"/>
    </row>
    <row r="95" spans="1:3" ht="15.75" x14ac:dyDescent="0.15">
      <c r="A95" s="49"/>
      <c r="B95" s="52"/>
      <c r="C95" s="51"/>
    </row>
    <row r="96" spans="1:3" ht="15.75" x14ac:dyDescent="0.15">
      <c r="A96" s="49"/>
      <c r="B96" s="52"/>
      <c r="C96" s="51"/>
    </row>
    <row r="97" spans="1:3" ht="15.75" x14ac:dyDescent="0.15">
      <c r="A97" s="49"/>
      <c r="B97" s="52"/>
      <c r="C97" s="51"/>
    </row>
    <row r="98" spans="1:3" ht="15.75" x14ac:dyDescent="0.15">
      <c r="A98" s="49"/>
      <c r="B98" s="52"/>
      <c r="C98" s="51"/>
    </row>
    <row r="99" spans="1:3" ht="15.75" x14ac:dyDescent="0.15">
      <c r="A99" s="49"/>
      <c r="B99" s="52"/>
      <c r="C99" s="51"/>
    </row>
    <row r="100" spans="1:3" ht="15.75" x14ac:dyDescent="0.15">
      <c r="A100" s="49"/>
      <c r="B100" s="52"/>
      <c r="C100" s="51"/>
    </row>
    <row r="101" spans="1:3" ht="15.75" x14ac:dyDescent="0.15">
      <c r="A101" s="49"/>
      <c r="B101" s="52"/>
      <c r="C101" s="51"/>
    </row>
    <row r="102" spans="1:3" ht="15.75" x14ac:dyDescent="0.15">
      <c r="A102" s="49"/>
      <c r="B102" s="52"/>
      <c r="C102" s="51"/>
    </row>
    <row r="103" spans="1:3" ht="15.75" x14ac:dyDescent="0.15">
      <c r="A103" s="49"/>
      <c r="B103" s="52"/>
      <c r="C103" s="51"/>
    </row>
    <row r="104" spans="1:3" ht="15.75" x14ac:dyDescent="0.15">
      <c r="A104" s="49"/>
      <c r="B104" s="52"/>
      <c r="C104" s="51"/>
    </row>
    <row r="105" spans="1:3" ht="15.75" x14ac:dyDescent="0.15">
      <c r="A105" s="49"/>
      <c r="B105" s="52"/>
      <c r="C105" s="51"/>
    </row>
    <row r="106" spans="1:3" ht="15.75" x14ac:dyDescent="0.15">
      <c r="A106" s="49"/>
      <c r="B106" s="52"/>
      <c r="C106" s="51"/>
    </row>
    <row r="107" spans="1:3" ht="15.75" x14ac:dyDescent="0.15">
      <c r="A107" s="49"/>
      <c r="B107" s="52"/>
      <c r="C107" s="51"/>
    </row>
    <row r="108" spans="1:3" ht="15.75" x14ac:dyDescent="0.15">
      <c r="A108" s="49"/>
      <c r="B108" s="52"/>
      <c r="C108" s="51"/>
    </row>
    <row r="109" spans="1:3" ht="15.75" x14ac:dyDescent="0.15">
      <c r="A109" s="49"/>
      <c r="B109" s="52"/>
      <c r="C109" s="51"/>
    </row>
    <row r="110" spans="1:3" ht="15.75" x14ac:dyDescent="0.15">
      <c r="A110" s="49"/>
      <c r="B110" s="52"/>
      <c r="C110" s="51"/>
    </row>
    <row r="111" spans="1:3" ht="15.75" x14ac:dyDescent="0.15">
      <c r="A111" s="49"/>
      <c r="B111" s="52"/>
      <c r="C111" s="51"/>
    </row>
    <row r="112" spans="1:3" ht="15.75" x14ac:dyDescent="0.15">
      <c r="A112" s="49"/>
      <c r="B112" s="52"/>
      <c r="C112" s="51"/>
    </row>
    <row r="113" spans="1:3" ht="15.75" x14ac:dyDescent="0.15">
      <c r="A113" s="49"/>
      <c r="B113" s="52"/>
      <c r="C113" s="51"/>
    </row>
    <row r="114" spans="1:3" ht="15.75" x14ac:dyDescent="0.15">
      <c r="A114" s="49"/>
      <c r="B114" s="52"/>
      <c r="C114" s="51"/>
    </row>
    <row r="115" spans="1:3" ht="15.75" x14ac:dyDescent="0.15">
      <c r="A115" s="49"/>
      <c r="B115" s="52"/>
      <c r="C115" s="51"/>
    </row>
    <row r="116" spans="1:3" ht="15.75" x14ac:dyDescent="0.15">
      <c r="A116" s="49"/>
      <c r="B116" s="52"/>
      <c r="C116" s="51"/>
    </row>
    <row r="117" spans="1:3" ht="15.75" x14ac:dyDescent="0.15">
      <c r="A117" s="49"/>
      <c r="B117" s="52"/>
      <c r="C117" s="51"/>
    </row>
    <row r="118" spans="1:3" ht="15.75" x14ac:dyDescent="0.15">
      <c r="A118" s="49"/>
      <c r="B118" s="52"/>
      <c r="C118" s="51"/>
    </row>
    <row r="119" spans="1:3" ht="15.75" x14ac:dyDescent="0.15">
      <c r="A119" s="49"/>
      <c r="B119" s="52"/>
      <c r="C119" s="51"/>
    </row>
    <row r="120" spans="1:3" ht="15.75" x14ac:dyDescent="0.15">
      <c r="A120" s="49"/>
      <c r="B120" s="52"/>
      <c r="C120" s="51"/>
    </row>
    <row r="121" spans="1:3" ht="15.75" x14ac:dyDescent="0.15">
      <c r="A121" s="49"/>
      <c r="B121" s="52"/>
      <c r="C121" s="51"/>
    </row>
    <row r="122" spans="1:3" ht="15.75" x14ac:dyDescent="0.15">
      <c r="A122" s="49"/>
      <c r="B122" s="52"/>
      <c r="C122" s="51"/>
    </row>
    <row r="123" spans="1:3" ht="15.75" x14ac:dyDescent="0.15">
      <c r="A123" s="49"/>
      <c r="B123" s="52"/>
      <c r="C123" s="51"/>
    </row>
    <row r="124" spans="1:3" ht="15.75" x14ac:dyDescent="0.15">
      <c r="A124" s="49"/>
      <c r="B124" s="52"/>
      <c r="C124" s="51"/>
    </row>
    <row r="125" spans="1:3" ht="15.75" x14ac:dyDescent="0.15">
      <c r="A125" s="49"/>
      <c r="B125" s="52"/>
      <c r="C125" s="51"/>
    </row>
    <row r="126" spans="1:3" ht="15.75" x14ac:dyDescent="0.15">
      <c r="A126" s="49"/>
      <c r="B126" s="52"/>
      <c r="C126" s="51"/>
    </row>
    <row r="127" spans="1:3" ht="15.75" x14ac:dyDescent="0.15">
      <c r="A127" s="49"/>
      <c r="B127" s="52"/>
      <c r="C127" s="51"/>
    </row>
    <row r="128" spans="1:3" ht="15.75" x14ac:dyDescent="0.15">
      <c r="A128" s="49"/>
      <c r="B128" s="52"/>
      <c r="C128" s="51"/>
    </row>
    <row r="129" spans="1:3" ht="15.75" x14ac:dyDescent="0.15">
      <c r="A129" s="49"/>
      <c r="B129" s="52"/>
      <c r="C129" s="51"/>
    </row>
    <row r="130" spans="1:3" ht="15.75" x14ac:dyDescent="0.15">
      <c r="A130" s="49"/>
      <c r="B130" s="52"/>
      <c r="C130" s="51"/>
    </row>
    <row r="131" spans="1:3" ht="15.75" x14ac:dyDescent="0.15">
      <c r="A131" s="49"/>
      <c r="B131" s="52"/>
      <c r="C131" s="51"/>
    </row>
    <row r="132" spans="1:3" ht="15.75" x14ac:dyDescent="0.15">
      <c r="A132" s="49"/>
      <c r="B132" s="52"/>
      <c r="C132" s="51"/>
    </row>
    <row r="133" spans="1:3" ht="15.75" x14ac:dyDescent="0.15">
      <c r="A133" s="49"/>
      <c r="B133" s="52"/>
      <c r="C133" s="51"/>
    </row>
    <row r="134" spans="1:3" ht="15.75" x14ac:dyDescent="0.15">
      <c r="A134" s="49"/>
      <c r="B134" s="52"/>
      <c r="C134" s="51"/>
    </row>
    <row r="135" spans="1:3" ht="15.75" x14ac:dyDescent="0.15">
      <c r="A135" s="49"/>
      <c r="B135" s="52"/>
      <c r="C135" s="51"/>
    </row>
    <row r="136" spans="1:3" ht="15.75" x14ac:dyDescent="0.15">
      <c r="A136" s="49"/>
      <c r="B136" s="52"/>
      <c r="C136" s="51"/>
    </row>
    <row r="137" spans="1:3" ht="15.75" x14ac:dyDescent="0.15">
      <c r="A137" s="49"/>
      <c r="B137" s="52"/>
      <c r="C137" s="51"/>
    </row>
    <row r="138" spans="1:3" ht="15.75" x14ac:dyDescent="0.15">
      <c r="A138" s="49"/>
      <c r="B138" s="52"/>
      <c r="C138" s="51"/>
    </row>
    <row r="139" spans="1:3" ht="15.75" x14ac:dyDescent="0.15">
      <c r="A139" s="49"/>
      <c r="B139" s="52"/>
      <c r="C139" s="51"/>
    </row>
    <row r="140" spans="1:3" ht="15.75" x14ac:dyDescent="0.15">
      <c r="A140" s="49"/>
      <c r="B140" s="52"/>
      <c r="C140" s="51"/>
    </row>
    <row r="141" spans="1:3" ht="15.75" x14ac:dyDescent="0.15">
      <c r="A141" s="49"/>
      <c r="B141" s="52"/>
      <c r="C141" s="51"/>
    </row>
    <row r="142" spans="1:3" ht="15.75" x14ac:dyDescent="0.15">
      <c r="A142" s="49"/>
      <c r="B142" s="52"/>
      <c r="C142" s="51"/>
    </row>
    <row r="143" spans="1:3" ht="15.75" x14ac:dyDescent="0.15">
      <c r="A143" s="49"/>
      <c r="B143" s="52"/>
      <c r="C143" s="51"/>
    </row>
    <row r="144" spans="1:3" ht="15.75" x14ac:dyDescent="0.15">
      <c r="A144" s="49"/>
      <c r="B144" s="52"/>
      <c r="C144" s="51"/>
    </row>
    <row r="145" spans="1:3" ht="15.75" x14ac:dyDescent="0.15">
      <c r="A145" s="49"/>
      <c r="B145" s="52"/>
      <c r="C145" s="51"/>
    </row>
    <row r="146" spans="1:3" ht="15.75" x14ac:dyDescent="0.15">
      <c r="A146" s="49"/>
      <c r="B146" s="52"/>
      <c r="C146" s="51"/>
    </row>
    <row r="147" spans="1:3" ht="15.75" x14ac:dyDescent="0.15">
      <c r="A147" s="49"/>
      <c r="B147" s="52"/>
      <c r="C147" s="51"/>
    </row>
    <row r="148" spans="1:3" ht="15.75" x14ac:dyDescent="0.15">
      <c r="A148" s="49"/>
      <c r="B148" s="52"/>
      <c r="C148" s="51"/>
    </row>
    <row r="149" spans="1:3" ht="15.75" x14ac:dyDescent="0.15">
      <c r="A149" s="49"/>
      <c r="B149" s="52"/>
      <c r="C149" s="51"/>
    </row>
    <row r="150" spans="1:3" ht="15.75" x14ac:dyDescent="0.15">
      <c r="A150" s="49"/>
      <c r="B150" s="52"/>
      <c r="C150" s="51"/>
    </row>
    <row r="151" spans="1:3" ht="15.75" x14ac:dyDescent="0.15">
      <c r="A151" s="49"/>
      <c r="B151" s="52"/>
      <c r="C151" s="51"/>
    </row>
    <row r="152" spans="1:3" ht="15.75" x14ac:dyDescent="0.15">
      <c r="A152" s="49"/>
      <c r="B152" s="52"/>
      <c r="C152" s="51"/>
    </row>
    <row r="153" spans="1:3" ht="15.75" x14ac:dyDescent="0.15">
      <c r="A153" s="49"/>
      <c r="B153" s="52"/>
      <c r="C153" s="51"/>
    </row>
    <row r="154" spans="1:3" ht="15.75" x14ac:dyDescent="0.15">
      <c r="A154" s="49"/>
      <c r="B154" s="52"/>
      <c r="C154" s="51"/>
    </row>
    <row r="155" spans="1:3" ht="15.75" x14ac:dyDescent="0.15">
      <c r="A155" s="49"/>
      <c r="B155" s="52"/>
      <c r="C155" s="51"/>
    </row>
    <row r="156" spans="1:3" ht="15.75" x14ac:dyDescent="0.15">
      <c r="A156" s="49"/>
      <c r="B156" s="52"/>
      <c r="C156" s="51"/>
    </row>
    <row r="157" spans="1:3" ht="15.75" x14ac:dyDescent="0.15">
      <c r="A157" s="49"/>
      <c r="B157" s="52"/>
      <c r="C157" s="51"/>
    </row>
    <row r="158" spans="1:3" ht="15.75" x14ac:dyDescent="0.15">
      <c r="A158" s="49"/>
      <c r="B158" s="52"/>
      <c r="C158" s="51"/>
    </row>
    <row r="159" spans="1:3" ht="15.75" x14ac:dyDescent="0.15">
      <c r="A159" s="49"/>
      <c r="B159" s="52"/>
      <c r="C159" s="51"/>
    </row>
    <row r="160" spans="1:3" ht="15.75" x14ac:dyDescent="0.15">
      <c r="A160" s="49"/>
      <c r="B160" s="52"/>
      <c r="C160" s="51"/>
    </row>
    <row r="161" spans="1:3" ht="15.75" x14ac:dyDescent="0.15">
      <c r="A161" s="49"/>
      <c r="B161" s="52"/>
      <c r="C161" s="51"/>
    </row>
    <row r="162" spans="1:3" ht="15.75" x14ac:dyDescent="0.15">
      <c r="A162" s="49"/>
      <c r="B162" s="52"/>
      <c r="C162" s="51"/>
    </row>
    <row r="163" spans="1:3" ht="15.75" x14ac:dyDescent="0.15">
      <c r="A163" s="49"/>
      <c r="B163" s="52"/>
      <c r="C163" s="51"/>
    </row>
    <row r="164" spans="1:3" ht="15.75" x14ac:dyDescent="0.15">
      <c r="A164" s="49"/>
      <c r="B164" s="52"/>
      <c r="C164" s="51"/>
    </row>
    <row r="165" spans="1:3" ht="15.75" x14ac:dyDescent="0.15">
      <c r="A165" s="49"/>
      <c r="B165" s="52"/>
      <c r="C165" s="51"/>
    </row>
    <row r="166" spans="1:3" ht="15.75" x14ac:dyDescent="0.15">
      <c r="A166" s="49"/>
      <c r="B166" s="52"/>
      <c r="C166" s="51"/>
    </row>
    <row r="167" spans="1:3" ht="15.75" x14ac:dyDescent="0.15">
      <c r="A167" s="49"/>
      <c r="B167" s="52"/>
      <c r="C167" s="51"/>
    </row>
    <row r="168" spans="1:3" ht="15.75" x14ac:dyDescent="0.15">
      <c r="A168" s="49"/>
      <c r="B168" s="52"/>
      <c r="C168" s="51"/>
    </row>
    <row r="169" spans="1:3" ht="15.75" x14ac:dyDescent="0.15">
      <c r="A169" s="49"/>
      <c r="B169" s="52"/>
      <c r="C169" s="51"/>
    </row>
    <row r="170" spans="1:3" ht="15.75" x14ac:dyDescent="0.15">
      <c r="A170" s="49"/>
      <c r="B170" s="52"/>
      <c r="C170" s="51"/>
    </row>
    <row r="171" spans="1:3" ht="15.75" x14ac:dyDescent="0.15">
      <c r="A171" s="49"/>
      <c r="B171" s="52"/>
      <c r="C171" s="51"/>
    </row>
    <row r="172" spans="1:3" ht="15.75" x14ac:dyDescent="0.15">
      <c r="A172" s="49"/>
      <c r="B172" s="52"/>
      <c r="C172" s="51"/>
    </row>
    <row r="173" spans="1:3" ht="15.75" x14ac:dyDescent="0.15">
      <c r="A173" s="49"/>
      <c r="B173" s="52"/>
      <c r="C173" s="51"/>
    </row>
    <row r="174" spans="1:3" ht="15.75" x14ac:dyDescent="0.15">
      <c r="A174" s="49"/>
      <c r="B174" s="52"/>
      <c r="C174" s="51"/>
    </row>
    <row r="175" spans="1:3" ht="15.75" x14ac:dyDescent="0.15">
      <c r="A175" s="49"/>
      <c r="B175" s="52"/>
      <c r="C175" s="51"/>
    </row>
    <row r="176" spans="1:3" ht="15.75" x14ac:dyDescent="0.15">
      <c r="A176" s="49"/>
      <c r="B176" s="52"/>
      <c r="C176" s="51"/>
    </row>
    <row r="177" spans="1:3" ht="15.75" x14ac:dyDescent="0.15">
      <c r="A177" s="49"/>
      <c r="B177" s="52"/>
      <c r="C177" s="51"/>
    </row>
    <row r="178" spans="1:3" ht="15.75" x14ac:dyDescent="0.15">
      <c r="A178" s="49"/>
      <c r="B178" s="52"/>
      <c r="C178" s="51"/>
    </row>
    <row r="179" spans="1:3" ht="15.75" x14ac:dyDescent="0.15">
      <c r="A179" s="49"/>
      <c r="B179" s="52"/>
      <c r="C179" s="51"/>
    </row>
    <row r="180" spans="1:3" ht="15.75" x14ac:dyDescent="0.15">
      <c r="A180" s="49"/>
      <c r="B180" s="52"/>
      <c r="C180" s="51"/>
    </row>
    <row r="181" spans="1:3" ht="15.75" x14ac:dyDescent="0.15">
      <c r="A181" s="49"/>
      <c r="B181" s="52"/>
      <c r="C181" s="51"/>
    </row>
    <row r="182" spans="1:3" ht="15.75" x14ac:dyDescent="0.15">
      <c r="A182" s="49"/>
      <c r="B182" s="52"/>
      <c r="C182" s="51"/>
    </row>
    <row r="183" spans="1:3" ht="15.75" x14ac:dyDescent="0.15">
      <c r="A183" s="49"/>
      <c r="B183" s="52"/>
      <c r="C183" s="51"/>
    </row>
    <row r="184" spans="1:3" ht="15.75" x14ac:dyDescent="0.15">
      <c r="A184" s="49"/>
      <c r="B184" s="52"/>
      <c r="C184" s="51"/>
    </row>
    <row r="185" spans="1:3" ht="15.75" x14ac:dyDescent="0.15">
      <c r="A185" s="49"/>
      <c r="B185" s="52"/>
      <c r="C185" s="51"/>
    </row>
    <row r="186" spans="1:3" ht="15.75" x14ac:dyDescent="0.15">
      <c r="A186" s="49"/>
      <c r="B186" s="52"/>
      <c r="C186" s="51"/>
    </row>
    <row r="187" spans="1:3" ht="15.75" x14ac:dyDescent="0.15">
      <c r="A187" s="49"/>
      <c r="B187" s="52"/>
      <c r="C187" s="51"/>
    </row>
    <row r="188" spans="1:3" ht="15.75" x14ac:dyDescent="0.15">
      <c r="A188" s="49"/>
      <c r="B188" s="52"/>
      <c r="C188" s="51"/>
    </row>
    <row r="189" spans="1:3" ht="15.75" x14ac:dyDescent="0.15">
      <c r="A189" s="49"/>
      <c r="B189" s="52"/>
      <c r="C189" s="51"/>
    </row>
    <row r="190" spans="1:3" ht="15.75" x14ac:dyDescent="0.15">
      <c r="A190" s="49"/>
      <c r="B190" s="52"/>
      <c r="C190" s="51"/>
    </row>
    <row r="191" spans="1:3" ht="15.75" x14ac:dyDescent="0.15">
      <c r="A191" s="49"/>
      <c r="B191" s="52"/>
      <c r="C191" s="51"/>
    </row>
    <row r="192" spans="1:3" ht="15.75" x14ac:dyDescent="0.15">
      <c r="A192" s="49"/>
      <c r="B192" s="52"/>
      <c r="C192" s="51"/>
    </row>
    <row r="193" spans="1:3" ht="15.75" x14ac:dyDescent="0.15">
      <c r="A193" s="49"/>
      <c r="B193" s="52"/>
      <c r="C193" s="51"/>
    </row>
    <row r="194" spans="1:3" ht="15.75" x14ac:dyDescent="0.15">
      <c r="A194" s="49"/>
      <c r="B194" s="52"/>
      <c r="C194" s="51"/>
    </row>
    <row r="195" spans="1:3" ht="15.75" x14ac:dyDescent="0.15">
      <c r="A195" s="49"/>
      <c r="B195" s="52"/>
      <c r="C195" s="51"/>
    </row>
    <row r="196" spans="1:3" ht="15.75" x14ac:dyDescent="0.15">
      <c r="A196" s="49"/>
      <c r="B196" s="52"/>
      <c r="C196" s="51"/>
    </row>
    <row r="197" spans="1:3" ht="15.75" x14ac:dyDescent="0.15">
      <c r="A197" s="49"/>
      <c r="B197" s="52"/>
      <c r="C197" s="51"/>
    </row>
    <row r="198" spans="1:3" ht="15.75" x14ac:dyDescent="0.15">
      <c r="A198" s="49"/>
      <c r="B198" s="52"/>
      <c r="C198" s="51"/>
    </row>
    <row r="199" spans="1:3" ht="15.75" x14ac:dyDescent="0.15">
      <c r="A199" s="49"/>
      <c r="B199" s="52"/>
      <c r="C199" s="51"/>
    </row>
    <row r="200" spans="1:3" ht="15.75" x14ac:dyDescent="0.15">
      <c r="A200" s="49"/>
      <c r="B200" s="52"/>
      <c r="C200" s="51"/>
    </row>
    <row r="201" spans="1:3" ht="15.75" x14ac:dyDescent="0.15">
      <c r="A201" s="49"/>
      <c r="B201" s="52"/>
      <c r="C201" s="51"/>
    </row>
    <row r="202" spans="1:3" ht="15.75" x14ac:dyDescent="0.15">
      <c r="A202" s="49"/>
      <c r="B202" s="52"/>
      <c r="C202" s="51"/>
    </row>
    <row r="203" spans="1:3" ht="15.75" x14ac:dyDescent="0.15">
      <c r="A203" s="49"/>
      <c r="B203" s="52"/>
      <c r="C203" s="51"/>
    </row>
    <row r="204" spans="1:3" ht="15.75" x14ac:dyDescent="0.15">
      <c r="A204" s="49"/>
      <c r="B204" s="52"/>
      <c r="C204" s="51"/>
    </row>
    <row r="205" spans="1:3" ht="15.75" x14ac:dyDescent="0.15">
      <c r="A205" s="49"/>
      <c r="B205" s="52"/>
      <c r="C205" s="51"/>
    </row>
    <row r="206" spans="1:3" ht="15.75" x14ac:dyDescent="0.15">
      <c r="A206" s="49"/>
      <c r="B206" s="52"/>
      <c r="C206" s="51"/>
    </row>
    <row r="207" spans="1:3" ht="15.75" x14ac:dyDescent="0.15">
      <c r="A207" s="49"/>
      <c r="B207" s="52"/>
      <c r="C207" s="51"/>
    </row>
    <row r="208" spans="1:3" ht="15.75" x14ac:dyDescent="0.15">
      <c r="A208" s="49"/>
      <c r="B208" s="52"/>
      <c r="C208" s="51"/>
    </row>
    <row r="209" spans="1:3" ht="15.75" x14ac:dyDescent="0.15">
      <c r="A209" s="49"/>
      <c r="B209" s="52"/>
      <c r="C209" s="51"/>
    </row>
    <row r="210" spans="1:3" ht="15.75" x14ac:dyDescent="0.15">
      <c r="A210" s="49"/>
      <c r="B210" s="52"/>
      <c r="C210" s="51"/>
    </row>
    <row r="211" spans="1:3" ht="15.75" x14ac:dyDescent="0.15">
      <c r="A211" s="49"/>
      <c r="B211" s="52"/>
      <c r="C211" s="51"/>
    </row>
    <row r="212" spans="1:3" ht="15.75" x14ac:dyDescent="0.15">
      <c r="A212" s="49"/>
      <c r="B212" s="52"/>
      <c r="C212" s="51"/>
    </row>
    <row r="213" spans="1:3" ht="15.75" x14ac:dyDescent="0.15">
      <c r="A213" s="49"/>
      <c r="B213" s="52"/>
      <c r="C213" s="51"/>
    </row>
    <row r="214" spans="1:3" ht="15.75" x14ac:dyDescent="0.15">
      <c r="A214" s="49"/>
      <c r="B214" s="52"/>
      <c r="C214" s="51"/>
    </row>
    <row r="215" spans="1:3" ht="15.75" x14ac:dyDescent="0.15">
      <c r="A215" s="49"/>
      <c r="B215" s="52"/>
      <c r="C215" s="51"/>
    </row>
    <row r="216" spans="1:3" ht="15.75" x14ac:dyDescent="0.15">
      <c r="A216" s="49"/>
      <c r="B216" s="52"/>
      <c r="C216" s="51"/>
    </row>
    <row r="217" spans="1:3" ht="15.75" x14ac:dyDescent="0.15">
      <c r="A217" s="49"/>
      <c r="B217" s="52"/>
      <c r="C217" s="51"/>
    </row>
    <row r="218" spans="1:3" ht="15.75" x14ac:dyDescent="0.15">
      <c r="A218" s="49"/>
      <c r="B218" s="52"/>
      <c r="C218" s="51"/>
    </row>
    <row r="219" spans="1:3" ht="15.75" x14ac:dyDescent="0.15">
      <c r="A219" s="49"/>
      <c r="B219" s="52"/>
      <c r="C219" s="51"/>
    </row>
    <row r="220" spans="1:3" ht="15.75" x14ac:dyDescent="0.15">
      <c r="A220" s="49"/>
      <c r="B220" s="52"/>
      <c r="C220" s="51"/>
    </row>
    <row r="221" spans="1:3" ht="15.75" x14ac:dyDescent="0.15">
      <c r="A221" s="49"/>
      <c r="B221" s="52"/>
      <c r="C221" s="51"/>
    </row>
    <row r="222" spans="1:3" ht="15.75" x14ac:dyDescent="0.15">
      <c r="A222" s="49"/>
      <c r="B222" s="52"/>
      <c r="C222" s="51"/>
    </row>
    <row r="223" spans="1:3" ht="15.75" x14ac:dyDescent="0.15">
      <c r="A223" s="49"/>
      <c r="B223" s="52"/>
      <c r="C223" s="51"/>
    </row>
    <row r="224" spans="1:3" ht="15.75" x14ac:dyDescent="0.15">
      <c r="A224" s="49"/>
      <c r="B224" s="52"/>
      <c r="C224" s="51"/>
    </row>
    <row r="225" spans="1:3" ht="15.75" x14ac:dyDescent="0.15">
      <c r="A225" s="49"/>
      <c r="B225" s="52"/>
      <c r="C225" s="51"/>
    </row>
    <row r="226" spans="1:3" ht="15.75" x14ac:dyDescent="0.15">
      <c r="A226" s="49"/>
      <c r="B226" s="52"/>
      <c r="C226" s="51"/>
    </row>
    <row r="227" spans="1:3" ht="15.75" x14ac:dyDescent="0.15">
      <c r="A227" s="49"/>
      <c r="B227" s="52"/>
      <c r="C227" s="51"/>
    </row>
    <row r="228" spans="1:3" ht="15.75" x14ac:dyDescent="0.15">
      <c r="A228" s="49"/>
      <c r="B228" s="52"/>
      <c r="C228" s="51"/>
    </row>
    <row r="229" spans="1:3" ht="15.75" x14ac:dyDescent="0.15">
      <c r="A229" s="49"/>
      <c r="B229" s="52"/>
      <c r="C229" s="51"/>
    </row>
    <row r="230" spans="1:3" ht="15.75" x14ac:dyDescent="0.15">
      <c r="A230" s="49"/>
      <c r="B230" s="52"/>
      <c r="C230" s="51"/>
    </row>
    <row r="231" spans="1:3" ht="15.75" x14ac:dyDescent="0.15">
      <c r="A231" s="49"/>
      <c r="B231" s="52"/>
      <c r="C231" s="51"/>
    </row>
    <row r="232" spans="1:3" ht="15.75" x14ac:dyDescent="0.15">
      <c r="A232" s="49"/>
      <c r="B232" s="52"/>
      <c r="C232" s="51"/>
    </row>
    <row r="233" spans="1:3" ht="15.75" x14ac:dyDescent="0.15">
      <c r="A233" s="49"/>
      <c r="B233" s="52"/>
      <c r="C233" s="51"/>
    </row>
    <row r="234" spans="1:3" ht="15.75" x14ac:dyDescent="0.15">
      <c r="A234" s="49"/>
      <c r="B234" s="52"/>
      <c r="C234" s="51"/>
    </row>
    <row r="235" spans="1:3" ht="15.75" x14ac:dyDescent="0.15">
      <c r="A235" s="49"/>
      <c r="B235" s="52"/>
      <c r="C235" s="51"/>
    </row>
    <row r="236" spans="1:3" ht="15.75" x14ac:dyDescent="0.15">
      <c r="A236" s="49"/>
      <c r="B236" s="52"/>
      <c r="C236" s="51"/>
    </row>
    <row r="237" spans="1:3" ht="15.75" x14ac:dyDescent="0.15">
      <c r="A237" s="49"/>
      <c r="B237" s="52"/>
      <c r="C237" s="51"/>
    </row>
    <row r="238" spans="1:3" ht="15.75" x14ac:dyDescent="0.15">
      <c r="A238" s="49"/>
      <c r="B238" s="52"/>
      <c r="C238" s="51"/>
    </row>
    <row r="239" spans="1:3" ht="15.75" x14ac:dyDescent="0.15">
      <c r="A239" s="49"/>
      <c r="B239" s="52"/>
      <c r="C239" s="51"/>
    </row>
    <row r="240" spans="1:3" ht="15.75" x14ac:dyDescent="0.15">
      <c r="A240" s="49"/>
      <c r="B240" s="52"/>
      <c r="C240" s="51"/>
    </row>
    <row r="241" spans="1:3" ht="15.75" x14ac:dyDescent="0.15">
      <c r="A241" s="49"/>
      <c r="B241" s="52"/>
      <c r="C241" s="51"/>
    </row>
    <row r="242" spans="1:3" ht="15.75" x14ac:dyDescent="0.15">
      <c r="A242" s="49"/>
      <c r="B242" s="52"/>
      <c r="C242" s="51"/>
    </row>
    <row r="243" spans="1:3" ht="15.75" x14ac:dyDescent="0.15">
      <c r="A243" s="49"/>
      <c r="B243" s="52"/>
      <c r="C243" s="51"/>
    </row>
    <row r="244" spans="1:3" ht="15.75" x14ac:dyDescent="0.15">
      <c r="A244" s="49"/>
      <c r="B244" s="52"/>
      <c r="C244" s="51"/>
    </row>
    <row r="245" spans="1:3" ht="15.75" x14ac:dyDescent="0.15">
      <c r="A245" s="49"/>
      <c r="B245" s="52"/>
      <c r="C245" s="51"/>
    </row>
    <row r="246" spans="1:3" ht="15.75" x14ac:dyDescent="0.15">
      <c r="A246" s="49"/>
      <c r="B246" s="52"/>
      <c r="C246" s="51"/>
    </row>
    <row r="247" spans="1:3" ht="15.75" x14ac:dyDescent="0.15">
      <c r="A247" s="49"/>
      <c r="B247" s="52"/>
      <c r="C247" s="51"/>
    </row>
    <row r="248" spans="1:3" ht="15.75" x14ac:dyDescent="0.15">
      <c r="A248" s="49"/>
      <c r="B248" s="52"/>
      <c r="C248" s="51"/>
    </row>
    <row r="249" spans="1:3" ht="15.75" x14ac:dyDescent="0.15">
      <c r="A249" s="49"/>
      <c r="B249" s="52"/>
      <c r="C249" s="51"/>
    </row>
    <row r="250" spans="1:3" ht="15.75" x14ac:dyDescent="0.15">
      <c r="A250" s="49"/>
      <c r="B250" s="52"/>
      <c r="C250" s="51"/>
    </row>
    <row r="251" spans="1:3" ht="15.75" x14ac:dyDescent="0.15">
      <c r="A251" s="49"/>
      <c r="B251" s="52"/>
      <c r="C251" s="51"/>
    </row>
    <row r="252" spans="1:3" ht="15.75" x14ac:dyDescent="0.15">
      <c r="A252" s="49"/>
      <c r="B252" s="52"/>
      <c r="C252" s="51"/>
    </row>
    <row r="253" spans="1:3" ht="15.75" x14ac:dyDescent="0.15">
      <c r="A253" s="49"/>
      <c r="B253" s="52"/>
      <c r="C253" s="51"/>
    </row>
    <row r="254" spans="1:3" ht="15.75" x14ac:dyDescent="0.15">
      <c r="A254" s="49"/>
      <c r="B254" s="52"/>
      <c r="C254" s="51"/>
    </row>
    <row r="255" spans="1:3" ht="15.75" x14ac:dyDescent="0.15">
      <c r="A255" s="49"/>
      <c r="B255" s="52"/>
      <c r="C255" s="51"/>
    </row>
    <row r="256" spans="1:3" ht="15.75" x14ac:dyDescent="0.15">
      <c r="A256" s="49"/>
      <c r="B256" s="52"/>
      <c r="C256" s="51"/>
    </row>
    <row r="257" spans="1:3" ht="15.75" x14ac:dyDescent="0.15">
      <c r="A257" s="49"/>
      <c r="B257" s="52"/>
      <c r="C257" s="51"/>
    </row>
    <row r="258" spans="1:3" ht="15.75" x14ac:dyDescent="0.15">
      <c r="A258" s="49"/>
      <c r="B258" s="52"/>
      <c r="C258" s="51"/>
    </row>
    <row r="259" spans="1:3" ht="15.75" x14ac:dyDescent="0.15">
      <c r="A259" s="49"/>
      <c r="B259" s="52"/>
      <c r="C259" s="51"/>
    </row>
    <row r="260" spans="1:3" ht="15.75" x14ac:dyDescent="0.15">
      <c r="A260" s="49"/>
      <c r="B260" s="52"/>
      <c r="C260" s="51"/>
    </row>
    <row r="261" spans="1:3" ht="15.75" x14ac:dyDescent="0.15">
      <c r="A261" s="49"/>
      <c r="B261" s="52"/>
      <c r="C261" s="51"/>
    </row>
    <row r="262" spans="1:3" ht="15.75" x14ac:dyDescent="0.15">
      <c r="A262" s="49"/>
      <c r="B262" s="52"/>
      <c r="C262" s="51"/>
    </row>
    <row r="263" spans="1:3" ht="15.75" x14ac:dyDescent="0.15">
      <c r="A263" s="49"/>
      <c r="B263" s="52"/>
      <c r="C263" s="51"/>
    </row>
    <row r="264" spans="1:3" ht="15.75" x14ac:dyDescent="0.15">
      <c r="A264" s="49"/>
      <c r="B264" s="52"/>
      <c r="C264" s="51"/>
    </row>
    <row r="265" spans="1:3" ht="15.75" x14ac:dyDescent="0.15">
      <c r="A265" s="49"/>
      <c r="B265" s="52"/>
      <c r="C265" s="51"/>
    </row>
    <row r="266" spans="1:3" ht="15.75" x14ac:dyDescent="0.15">
      <c r="A266" s="49"/>
      <c r="B266" s="52"/>
      <c r="C266" s="51"/>
    </row>
    <row r="267" spans="1:3" ht="15.75" x14ac:dyDescent="0.15">
      <c r="A267" s="49"/>
      <c r="B267" s="52"/>
      <c r="C267" s="51"/>
    </row>
    <row r="268" spans="1:3" ht="15.75" x14ac:dyDescent="0.15">
      <c r="A268" s="49"/>
      <c r="B268" s="52"/>
      <c r="C268" s="51"/>
    </row>
    <row r="269" spans="1:3" ht="15.75" x14ac:dyDescent="0.15">
      <c r="A269" s="49"/>
      <c r="B269" s="52"/>
      <c r="C269" s="51"/>
    </row>
    <row r="270" spans="1:3" ht="15.75" x14ac:dyDescent="0.15">
      <c r="A270" s="49"/>
      <c r="B270" s="52"/>
      <c r="C270" s="51"/>
    </row>
    <row r="271" spans="1:3" ht="15.75" x14ac:dyDescent="0.15">
      <c r="A271" s="49"/>
      <c r="B271" s="52"/>
      <c r="C271" s="51"/>
    </row>
    <row r="272" spans="1:3" ht="15.75" x14ac:dyDescent="0.15">
      <c r="A272" s="49"/>
      <c r="B272" s="52"/>
      <c r="C272" s="51"/>
    </row>
    <row r="273" spans="1:3" ht="15.75" x14ac:dyDescent="0.15">
      <c r="A273" s="49"/>
      <c r="B273" s="52"/>
      <c r="C273" s="51"/>
    </row>
    <row r="274" spans="1:3" ht="15.75" x14ac:dyDescent="0.15">
      <c r="A274" s="49"/>
      <c r="B274" s="52"/>
      <c r="C274" s="51"/>
    </row>
    <row r="275" spans="1:3" ht="15.75" x14ac:dyDescent="0.15">
      <c r="A275" s="49"/>
      <c r="B275" s="52"/>
      <c r="C275" s="51"/>
    </row>
    <row r="276" spans="1:3" ht="15.75" x14ac:dyDescent="0.15">
      <c r="A276" s="49"/>
      <c r="B276" s="52"/>
      <c r="C276" s="51"/>
    </row>
    <row r="277" spans="1:3" ht="15.75" x14ac:dyDescent="0.15">
      <c r="A277" s="49"/>
      <c r="B277" s="52"/>
      <c r="C277" s="51"/>
    </row>
    <row r="278" spans="1:3" ht="15.75" x14ac:dyDescent="0.15">
      <c r="A278" s="49"/>
      <c r="B278" s="52"/>
      <c r="C278" s="51"/>
    </row>
    <row r="279" spans="1:3" ht="15.75" x14ac:dyDescent="0.15">
      <c r="A279" s="49"/>
      <c r="B279" s="52"/>
      <c r="C279" s="51"/>
    </row>
    <row r="280" spans="1:3" ht="15.75" x14ac:dyDescent="0.15">
      <c r="A280" s="49"/>
      <c r="B280" s="52"/>
      <c r="C280" s="51"/>
    </row>
    <row r="281" spans="1:3" ht="15.75" x14ac:dyDescent="0.15">
      <c r="A281" s="49"/>
      <c r="B281" s="52"/>
      <c r="C281" s="51"/>
    </row>
    <row r="282" spans="1:3" ht="15.75" x14ac:dyDescent="0.15">
      <c r="A282" s="49"/>
      <c r="B282" s="52"/>
      <c r="C282" s="51"/>
    </row>
    <row r="283" spans="1:3" ht="15.75" x14ac:dyDescent="0.15">
      <c r="A283" s="49"/>
      <c r="B283" s="52"/>
      <c r="C283" s="51"/>
    </row>
    <row r="284" spans="1:3" ht="15.75" x14ac:dyDescent="0.15">
      <c r="A284" s="49"/>
      <c r="B284" s="52"/>
      <c r="C284" s="51"/>
    </row>
    <row r="285" spans="1:3" ht="15.75" x14ac:dyDescent="0.15">
      <c r="A285" s="49"/>
      <c r="B285" s="52"/>
      <c r="C285" s="51"/>
    </row>
    <row r="286" spans="1:3" ht="15.75" x14ac:dyDescent="0.15">
      <c r="A286" s="49"/>
      <c r="B286" s="52"/>
      <c r="C286" s="51"/>
    </row>
    <row r="287" spans="1:3" ht="15.75" x14ac:dyDescent="0.15">
      <c r="A287" s="49"/>
      <c r="B287" s="52"/>
      <c r="C287" s="51"/>
    </row>
    <row r="288" spans="1:3" ht="15.75" x14ac:dyDescent="0.15">
      <c r="A288" s="49"/>
      <c r="B288" s="52"/>
      <c r="C288" s="51"/>
    </row>
    <row r="289" spans="1:3" ht="15.75" x14ac:dyDescent="0.15">
      <c r="A289" s="49"/>
      <c r="B289" s="52"/>
      <c r="C289" s="51"/>
    </row>
    <row r="290" spans="1:3" ht="15.75" x14ac:dyDescent="0.15">
      <c r="A290" s="49"/>
      <c r="B290" s="52"/>
      <c r="C290" s="51"/>
    </row>
    <row r="291" spans="1:3" ht="15.75" x14ac:dyDescent="0.15">
      <c r="A291" s="49"/>
      <c r="B291" s="52"/>
      <c r="C291" s="51"/>
    </row>
    <row r="292" spans="1:3" ht="15.75" x14ac:dyDescent="0.15">
      <c r="A292" s="49"/>
      <c r="B292" s="52"/>
      <c r="C292" s="51"/>
    </row>
    <row r="293" spans="1:3" ht="15.75" x14ac:dyDescent="0.15">
      <c r="A293" s="49"/>
      <c r="B293" s="52"/>
      <c r="C293" s="51"/>
    </row>
    <row r="294" spans="1:3" ht="15.75" x14ac:dyDescent="0.15">
      <c r="A294" s="49"/>
      <c r="B294" s="52"/>
      <c r="C294" s="51"/>
    </row>
    <row r="295" spans="1:3" ht="15.75" x14ac:dyDescent="0.15">
      <c r="A295" s="49"/>
      <c r="B295" s="52"/>
      <c r="C295" s="51"/>
    </row>
    <row r="296" spans="1:3" ht="15.75" x14ac:dyDescent="0.15">
      <c r="A296" s="49"/>
      <c r="B296" s="52"/>
      <c r="C296" s="51"/>
    </row>
    <row r="297" spans="1:3" ht="15.75" x14ac:dyDescent="0.15">
      <c r="A297" s="49"/>
      <c r="B297" s="52"/>
      <c r="C297" s="51"/>
    </row>
    <row r="298" spans="1:3" ht="15.75" x14ac:dyDescent="0.15">
      <c r="A298" s="49"/>
      <c r="B298" s="52"/>
      <c r="C298" s="51"/>
    </row>
    <row r="299" spans="1:3" ht="15.75" x14ac:dyDescent="0.15">
      <c r="A299" s="49"/>
      <c r="B299" s="52"/>
      <c r="C299" s="51"/>
    </row>
    <row r="300" spans="1:3" ht="15.75" x14ac:dyDescent="0.15">
      <c r="A300" s="49"/>
      <c r="B300" s="52"/>
      <c r="C300" s="51"/>
    </row>
    <row r="301" spans="1:3" ht="15.75" x14ac:dyDescent="0.15">
      <c r="A301" s="49"/>
      <c r="B301" s="52"/>
      <c r="C301" s="51"/>
    </row>
    <row r="302" spans="1:3" ht="15.75" x14ac:dyDescent="0.15">
      <c r="A302" s="49"/>
      <c r="B302" s="52"/>
      <c r="C302" s="51"/>
    </row>
    <row r="303" spans="1:3" ht="15.75" x14ac:dyDescent="0.15">
      <c r="A303" s="49"/>
      <c r="B303" s="52"/>
      <c r="C303" s="51"/>
    </row>
    <row r="304" spans="1:3" ht="15.75" x14ac:dyDescent="0.15">
      <c r="A304" s="49"/>
      <c r="B304" s="52"/>
      <c r="C304" s="51"/>
    </row>
    <row r="305" spans="1:3" ht="15.75" x14ac:dyDescent="0.15">
      <c r="A305" s="49"/>
      <c r="B305" s="52"/>
      <c r="C305" s="51"/>
    </row>
    <row r="306" spans="1:3" ht="15.75" x14ac:dyDescent="0.15">
      <c r="A306" s="49"/>
      <c r="B306" s="52"/>
      <c r="C306" s="51"/>
    </row>
    <row r="307" spans="1:3" ht="15.75" x14ac:dyDescent="0.15">
      <c r="A307" s="49"/>
      <c r="B307" s="52"/>
      <c r="C307" s="51"/>
    </row>
    <row r="308" spans="1:3" ht="15.75" x14ac:dyDescent="0.15">
      <c r="A308" s="49"/>
      <c r="B308" s="52"/>
      <c r="C308" s="51"/>
    </row>
    <row r="309" spans="1:3" ht="15.75" x14ac:dyDescent="0.15">
      <c r="A309" s="49"/>
      <c r="B309" s="52"/>
      <c r="C309" s="51"/>
    </row>
    <row r="310" spans="1:3" ht="15.75" x14ac:dyDescent="0.15">
      <c r="A310" s="49"/>
      <c r="B310" s="52"/>
      <c r="C310" s="51"/>
    </row>
    <row r="311" spans="1:3" ht="15.75" x14ac:dyDescent="0.15">
      <c r="A311" s="49"/>
      <c r="B311" s="52"/>
      <c r="C311" s="51"/>
    </row>
    <row r="312" spans="1:3" ht="15.75" x14ac:dyDescent="0.15">
      <c r="A312" s="49"/>
      <c r="B312" s="52"/>
      <c r="C312" s="51"/>
    </row>
    <row r="313" spans="1:3" ht="15.75" x14ac:dyDescent="0.15">
      <c r="A313" s="49"/>
      <c r="B313" s="52"/>
      <c r="C313" s="51"/>
    </row>
    <row r="314" spans="1:3" ht="15.75" x14ac:dyDescent="0.15">
      <c r="A314" s="49"/>
      <c r="B314" s="52"/>
      <c r="C314" s="51"/>
    </row>
    <row r="315" spans="1:3" ht="15.75" x14ac:dyDescent="0.15">
      <c r="A315" s="49"/>
      <c r="B315" s="52"/>
      <c r="C315" s="51"/>
    </row>
    <row r="316" spans="1:3" ht="15.75" x14ac:dyDescent="0.15">
      <c r="A316" s="49"/>
      <c r="B316" s="52"/>
      <c r="C316" s="51"/>
    </row>
    <row r="317" spans="1:3" ht="15.75" x14ac:dyDescent="0.15">
      <c r="A317" s="49"/>
      <c r="B317" s="52"/>
      <c r="C317" s="51"/>
    </row>
    <row r="318" spans="1:3" ht="15.75" x14ac:dyDescent="0.15">
      <c r="A318" s="49"/>
      <c r="B318" s="52"/>
      <c r="C318" s="51"/>
    </row>
    <row r="319" spans="1:3" ht="15.75" x14ac:dyDescent="0.15">
      <c r="A319" s="49"/>
      <c r="B319" s="52"/>
      <c r="C319" s="51"/>
    </row>
    <row r="320" spans="1:3" ht="15.75" x14ac:dyDescent="0.15">
      <c r="A320" s="49"/>
      <c r="B320" s="52"/>
      <c r="C320" s="51"/>
    </row>
    <row r="321" spans="1:3" ht="15.75" x14ac:dyDescent="0.15">
      <c r="A321" s="49"/>
      <c r="B321" s="52"/>
      <c r="C321" s="51"/>
    </row>
    <row r="322" spans="1:3" ht="15.75" x14ac:dyDescent="0.15">
      <c r="A322" s="49"/>
      <c r="B322" s="52"/>
      <c r="C322" s="51"/>
    </row>
    <row r="323" spans="1:3" ht="15.75" x14ac:dyDescent="0.15">
      <c r="A323" s="49"/>
      <c r="B323" s="52"/>
      <c r="C323" s="51"/>
    </row>
    <row r="324" spans="1:3" ht="15.75" x14ac:dyDescent="0.15">
      <c r="A324" s="49"/>
      <c r="B324" s="52"/>
      <c r="C324" s="51"/>
    </row>
    <row r="325" spans="1:3" ht="15.75" x14ac:dyDescent="0.15">
      <c r="A325" s="49"/>
      <c r="B325" s="52"/>
      <c r="C325" s="51"/>
    </row>
    <row r="326" spans="1:3" ht="15.75" x14ac:dyDescent="0.15">
      <c r="A326" s="49"/>
      <c r="B326" s="52"/>
      <c r="C326" s="51"/>
    </row>
    <row r="327" spans="1:3" ht="15.75" x14ac:dyDescent="0.15">
      <c r="A327" s="49"/>
      <c r="B327" s="52"/>
      <c r="C327" s="51"/>
    </row>
    <row r="328" spans="1:3" ht="15.75" x14ac:dyDescent="0.15">
      <c r="A328" s="49"/>
      <c r="B328" s="52"/>
      <c r="C328" s="51"/>
    </row>
    <row r="329" spans="1:3" ht="15.75" x14ac:dyDescent="0.15">
      <c r="A329" s="49"/>
      <c r="B329" s="52"/>
      <c r="C329" s="51"/>
    </row>
    <row r="330" spans="1:3" ht="15.75" x14ac:dyDescent="0.15">
      <c r="A330" s="49"/>
      <c r="B330" s="52"/>
      <c r="C330" s="51"/>
    </row>
    <row r="331" spans="1:3" ht="15.75" x14ac:dyDescent="0.15">
      <c r="A331" s="49"/>
      <c r="B331" s="52"/>
      <c r="C331" s="51"/>
    </row>
    <row r="332" spans="1:3" ht="15.75" x14ac:dyDescent="0.15">
      <c r="A332" s="49"/>
      <c r="B332" s="52"/>
      <c r="C332" s="51"/>
    </row>
    <row r="333" spans="1:3" ht="15.75" x14ac:dyDescent="0.15">
      <c r="A333" s="49"/>
      <c r="B333" s="52"/>
      <c r="C333" s="51"/>
    </row>
    <row r="334" spans="1:3" ht="15.75" x14ac:dyDescent="0.15">
      <c r="A334" s="49"/>
      <c r="B334" s="52"/>
      <c r="C334" s="51"/>
    </row>
    <row r="335" spans="1:3" ht="15.75" x14ac:dyDescent="0.15">
      <c r="A335" s="49"/>
      <c r="B335" s="52"/>
      <c r="C335" s="51"/>
    </row>
    <row r="336" spans="1:3" ht="15.75" x14ac:dyDescent="0.15">
      <c r="A336" s="49"/>
      <c r="B336" s="52"/>
      <c r="C336" s="51"/>
    </row>
    <row r="337" spans="1:3" ht="15.75" x14ac:dyDescent="0.15">
      <c r="A337" s="49"/>
      <c r="B337" s="52"/>
      <c r="C337" s="51"/>
    </row>
    <row r="338" spans="1:3" ht="15.75" x14ac:dyDescent="0.15">
      <c r="A338" s="49"/>
      <c r="B338" s="52"/>
      <c r="C338" s="51"/>
    </row>
    <row r="339" spans="1:3" ht="15.75" x14ac:dyDescent="0.15">
      <c r="A339" s="49"/>
      <c r="B339" s="52"/>
      <c r="C339" s="51"/>
    </row>
    <row r="340" spans="1:3" ht="15.75" x14ac:dyDescent="0.15">
      <c r="A340" s="49"/>
      <c r="B340" s="52"/>
      <c r="C340" s="51"/>
    </row>
    <row r="341" spans="1:3" ht="15.75" x14ac:dyDescent="0.15">
      <c r="A341" s="49"/>
      <c r="B341" s="52"/>
      <c r="C341" s="51"/>
    </row>
    <row r="342" spans="1:3" ht="15.75" x14ac:dyDescent="0.15">
      <c r="A342" s="49"/>
      <c r="B342" s="52"/>
      <c r="C342" s="51"/>
    </row>
    <row r="343" spans="1:3" ht="15.75" x14ac:dyDescent="0.15">
      <c r="A343" s="49"/>
      <c r="B343" s="52"/>
      <c r="C343" s="51"/>
    </row>
    <row r="344" spans="1:3" ht="15.75" x14ac:dyDescent="0.15">
      <c r="A344" s="49"/>
      <c r="B344" s="52"/>
      <c r="C344" s="51"/>
    </row>
    <row r="345" spans="1:3" ht="15.75" x14ac:dyDescent="0.15">
      <c r="A345" s="49"/>
      <c r="B345" s="52"/>
      <c r="C345" s="51"/>
    </row>
    <row r="346" spans="1:3" ht="15.75" x14ac:dyDescent="0.15">
      <c r="A346" s="49"/>
      <c r="B346" s="52"/>
      <c r="C346" s="51"/>
    </row>
    <row r="347" spans="1:3" ht="15.75" x14ac:dyDescent="0.15">
      <c r="A347" s="49"/>
      <c r="B347" s="52"/>
      <c r="C347" s="51"/>
    </row>
    <row r="348" spans="1:3" ht="15.75" x14ac:dyDescent="0.15">
      <c r="A348" s="49"/>
      <c r="B348" s="52"/>
      <c r="C348" s="51"/>
    </row>
    <row r="349" spans="1:3" ht="15.75" x14ac:dyDescent="0.15">
      <c r="A349" s="49"/>
      <c r="B349" s="52"/>
      <c r="C349" s="51"/>
    </row>
    <row r="350" spans="1:3" ht="15.75" x14ac:dyDescent="0.15">
      <c r="A350" s="49"/>
      <c r="B350" s="52"/>
      <c r="C350" s="51"/>
    </row>
    <row r="351" spans="1:3" ht="15.75" x14ac:dyDescent="0.15">
      <c r="A351" s="49"/>
      <c r="B351" s="52"/>
      <c r="C351" s="51"/>
    </row>
    <row r="352" spans="1:3" ht="15.75" x14ac:dyDescent="0.15">
      <c r="A352" s="49"/>
      <c r="B352" s="52"/>
      <c r="C352" s="51"/>
    </row>
    <row r="353" spans="1:3" ht="15.75" x14ac:dyDescent="0.15">
      <c r="A353" s="49"/>
      <c r="B353" s="52"/>
      <c r="C353" s="51"/>
    </row>
    <row r="354" spans="1:3" ht="15.75" x14ac:dyDescent="0.15">
      <c r="A354" s="49"/>
      <c r="B354" s="52"/>
      <c r="C354" s="51"/>
    </row>
    <row r="355" spans="1:3" ht="15.75" x14ac:dyDescent="0.15">
      <c r="A355" s="49"/>
      <c r="B355" s="52"/>
      <c r="C355" s="51"/>
    </row>
    <row r="356" spans="1:3" ht="15.75" x14ac:dyDescent="0.15">
      <c r="A356" s="49"/>
      <c r="B356" s="52"/>
      <c r="C356" s="51"/>
    </row>
    <row r="357" spans="1:3" ht="15.75" x14ac:dyDescent="0.15">
      <c r="A357" s="49"/>
      <c r="B357" s="52"/>
      <c r="C357" s="51"/>
    </row>
    <row r="358" spans="1:3" ht="15.75" x14ac:dyDescent="0.15">
      <c r="A358" s="49"/>
      <c r="B358" s="52"/>
      <c r="C358" s="51"/>
    </row>
    <row r="359" spans="1:3" ht="15.75" x14ac:dyDescent="0.15">
      <c r="A359" s="49"/>
      <c r="B359" s="52"/>
      <c r="C359" s="51"/>
    </row>
    <row r="360" spans="1:3" ht="15.75" x14ac:dyDescent="0.15">
      <c r="A360" s="49"/>
      <c r="B360" s="52"/>
      <c r="C360" s="51"/>
    </row>
    <row r="361" spans="1:3" ht="15.75" x14ac:dyDescent="0.15">
      <c r="A361" s="49"/>
      <c r="B361" s="52"/>
      <c r="C361" s="51"/>
    </row>
    <row r="362" spans="1:3" ht="15.75" x14ac:dyDescent="0.15">
      <c r="A362" s="49"/>
      <c r="B362" s="52"/>
      <c r="C362" s="51"/>
    </row>
    <row r="363" spans="1:3" ht="15.75" x14ac:dyDescent="0.15">
      <c r="A363" s="49"/>
      <c r="B363" s="52"/>
      <c r="C363" s="51"/>
    </row>
    <row r="364" spans="1:3" ht="15.75" x14ac:dyDescent="0.15">
      <c r="A364" s="49"/>
      <c r="B364" s="52"/>
      <c r="C364" s="51"/>
    </row>
    <row r="365" spans="1:3" ht="15.75" x14ac:dyDescent="0.15">
      <c r="A365" s="49"/>
      <c r="B365" s="52"/>
      <c r="C365" s="51"/>
    </row>
    <row r="366" spans="1:3" ht="15.75" x14ac:dyDescent="0.15">
      <c r="A366" s="49"/>
      <c r="B366" s="52"/>
      <c r="C366" s="51"/>
    </row>
    <row r="367" spans="1:3" ht="15.75" x14ac:dyDescent="0.15">
      <c r="A367" s="49"/>
      <c r="B367" s="52"/>
      <c r="C367" s="51"/>
    </row>
    <row r="368" spans="1:3" ht="15.75" x14ac:dyDescent="0.15">
      <c r="A368" s="49"/>
      <c r="B368" s="52"/>
      <c r="C368" s="51"/>
    </row>
    <row r="369" spans="1:3" ht="15.75" x14ac:dyDescent="0.15">
      <c r="A369" s="49"/>
      <c r="B369" s="52"/>
      <c r="C369" s="51"/>
    </row>
    <row r="370" spans="1:3" ht="15.75" x14ac:dyDescent="0.15">
      <c r="A370" s="49"/>
      <c r="B370" s="52"/>
      <c r="C370" s="51"/>
    </row>
    <row r="371" spans="1:3" ht="15.75" x14ac:dyDescent="0.15">
      <c r="A371" s="49"/>
      <c r="B371" s="52"/>
      <c r="C371" s="51"/>
    </row>
    <row r="372" spans="1:3" ht="15.75" x14ac:dyDescent="0.15">
      <c r="A372" s="49"/>
      <c r="B372" s="52"/>
      <c r="C372" s="51"/>
    </row>
    <row r="373" spans="1:3" ht="15.75" x14ac:dyDescent="0.15">
      <c r="A373" s="49"/>
      <c r="B373" s="52"/>
      <c r="C373" s="51"/>
    </row>
    <row r="374" spans="1:3" ht="15.75" x14ac:dyDescent="0.15">
      <c r="A374" s="49"/>
      <c r="B374" s="52"/>
      <c r="C374" s="51"/>
    </row>
    <row r="375" spans="1:3" ht="15.75" x14ac:dyDescent="0.15">
      <c r="A375" s="49"/>
      <c r="B375" s="52"/>
      <c r="C375" s="51"/>
    </row>
    <row r="376" spans="1:3" ht="15.75" x14ac:dyDescent="0.15">
      <c r="A376" s="49"/>
      <c r="B376" s="52"/>
      <c r="C376" s="51"/>
    </row>
    <row r="377" spans="1:3" ht="15.75" x14ac:dyDescent="0.15">
      <c r="A377" s="49"/>
      <c r="B377" s="52"/>
      <c r="C377" s="51"/>
    </row>
    <row r="378" spans="1:3" ht="15.75" x14ac:dyDescent="0.15">
      <c r="A378" s="49"/>
      <c r="B378" s="52"/>
      <c r="C378" s="51"/>
    </row>
    <row r="379" spans="1:3" ht="15.75" x14ac:dyDescent="0.15">
      <c r="A379" s="49"/>
      <c r="B379" s="52"/>
      <c r="C379" s="51"/>
    </row>
    <row r="380" spans="1:3" ht="15.75" x14ac:dyDescent="0.15">
      <c r="A380" s="49"/>
      <c r="B380" s="52"/>
      <c r="C380" s="51"/>
    </row>
    <row r="381" spans="1:3" ht="15.75" x14ac:dyDescent="0.15">
      <c r="A381" s="49"/>
      <c r="B381" s="52"/>
      <c r="C381" s="51"/>
    </row>
    <row r="382" spans="1:3" ht="15.75" x14ac:dyDescent="0.15">
      <c r="A382" s="49"/>
      <c r="B382" s="52"/>
      <c r="C382" s="51"/>
    </row>
    <row r="383" spans="1:3" ht="15.75" x14ac:dyDescent="0.15">
      <c r="A383" s="49"/>
      <c r="B383" s="52"/>
      <c r="C383" s="51"/>
    </row>
    <row r="384" spans="1:3" ht="15.75" x14ac:dyDescent="0.15">
      <c r="A384" s="49"/>
      <c r="B384" s="52"/>
      <c r="C384" s="51"/>
    </row>
    <row r="385" spans="1:3" ht="15.75" x14ac:dyDescent="0.15">
      <c r="A385" s="49"/>
      <c r="B385" s="52"/>
      <c r="C385" s="51"/>
    </row>
    <row r="386" spans="1:3" ht="15.75" x14ac:dyDescent="0.15">
      <c r="A386" s="49"/>
      <c r="B386" s="52"/>
      <c r="C386" s="51"/>
    </row>
    <row r="387" spans="1:3" ht="15.75" x14ac:dyDescent="0.15">
      <c r="A387" s="49"/>
      <c r="B387" s="52"/>
      <c r="C387" s="51"/>
    </row>
    <row r="388" spans="1:3" ht="15.75" x14ac:dyDescent="0.15">
      <c r="A388" s="49"/>
      <c r="B388" s="52"/>
      <c r="C388" s="51"/>
    </row>
    <row r="389" spans="1:3" ht="15.75" x14ac:dyDescent="0.15">
      <c r="A389" s="49"/>
      <c r="B389" s="52"/>
      <c r="C389" s="51"/>
    </row>
    <row r="390" spans="1:3" ht="15.75" x14ac:dyDescent="0.15">
      <c r="A390" s="49"/>
      <c r="B390" s="52"/>
      <c r="C390" s="51"/>
    </row>
    <row r="391" spans="1:3" ht="15.75" x14ac:dyDescent="0.15">
      <c r="A391" s="49"/>
      <c r="B391" s="52"/>
      <c r="C391" s="51"/>
    </row>
    <row r="392" spans="1:3" ht="15.75" x14ac:dyDescent="0.15">
      <c r="A392" s="49"/>
      <c r="B392" s="52"/>
      <c r="C392" s="51"/>
    </row>
    <row r="393" spans="1:3" ht="15.75" x14ac:dyDescent="0.15">
      <c r="A393" s="49"/>
      <c r="B393" s="52"/>
      <c r="C393" s="51"/>
    </row>
    <row r="394" spans="1:3" ht="15.75" x14ac:dyDescent="0.15">
      <c r="A394" s="49"/>
      <c r="B394" s="52"/>
      <c r="C394" s="51"/>
    </row>
    <row r="395" spans="1:3" ht="15.75" x14ac:dyDescent="0.15">
      <c r="A395" s="49"/>
      <c r="B395" s="52"/>
      <c r="C395" s="51"/>
    </row>
    <row r="396" spans="1:3" ht="15.75" x14ac:dyDescent="0.15">
      <c r="A396" s="49"/>
      <c r="B396" s="52"/>
      <c r="C396" s="51"/>
    </row>
    <row r="397" spans="1:3" ht="15.75" x14ac:dyDescent="0.15">
      <c r="A397" s="49"/>
      <c r="B397" s="52"/>
      <c r="C397" s="51"/>
    </row>
    <row r="398" spans="1:3" ht="15.75" x14ac:dyDescent="0.15">
      <c r="A398" s="49"/>
      <c r="B398" s="52"/>
      <c r="C398" s="51"/>
    </row>
    <row r="399" spans="1:3" ht="15.75" x14ac:dyDescent="0.15">
      <c r="A399" s="49"/>
      <c r="B399" s="52"/>
      <c r="C399" s="51"/>
    </row>
    <row r="400" spans="1:3" ht="15.75" x14ac:dyDescent="0.15">
      <c r="A400" s="49"/>
      <c r="B400" s="52"/>
      <c r="C400" s="51"/>
    </row>
    <row r="401" spans="1:3" ht="15.75" x14ac:dyDescent="0.15">
      <c r="A401" s="49"/>
      <c r="B401" s="52"/>
      <c r="C401" s="51"/>
    </row>
    <row r="402" spans="1:3" ht="15.75" x14ac:dyDescent="0.15">
      <c r="A402" s="49"/>
      <c r="B402" s="52"/>
      <c r="C402" s="51"/>
    </row>
    <row r="403" spans="1:3" ht="15.75" x14ac:dyDescent="0.15">
      <c r="A403" s="49"/>
      <c r="B403" s="52"/>
      <c r="C403" s="51"/>
    </row>
    <row r="404" spans="1:3" ht="15.75" x14ac:dyDescent="0.15">
      <c r="A404" s="49"/>
      <c r="B404" s="52"/>
      <c r="C404" s="51"/>
    </row>
    <row r="405" spans="1:3" ht="15.75" x14ac:dyDescent="0.15">
      <c r="A405" s="49"/>
      <c r="B405" s="52"/>
      <c r="C405" s="51"/>
    </row>
    <row r="406" spans="1:3" ht="15.75" x14ac:dyDescent="0.15">
      <c r="A406" s="49"/>
      <c r="B406" s="52"/>
      <c r="C406" s="51"/>
    </row>
    <row r="407" spans="1:3" ht="15.75" x14ac:dyDescent="0.15">
      <c r="A407" s="49"/>
      <c r="B407" s="52"/>
      <c r="C407" s="51"/>
    </row>
    <row r="408" spans="1:3" ht="15.75" x14ac:dyDescent="0.15">
      <c r="A408" s="49"/>
      <c r="B408" s="52"/>
      <c r="C408" s="51"/>
    </row>
    <row r="409" spans="1:3" ht="15.75" x14ac:dyDescent="0.15">
      <c r="A409" s="49"/>
      <c r="B409" s="52"/>
      <c r="C409" s="51"/>
    </row>
    <row r="410" spans="1:3" ht="15.75" x14ac:dyDescent="0.15">
      <c r="A410" s="49"/>
      <c r="B410" s="52"/>
      <c r="C410" s="51"/>
    </row>
    <row r="411" spans="1:3" ht="15.75" x14ac:dyDescent="0.15">
      <c r="A411" s="49"/>
      <c r="B411" s="52"/>
      <c r="C411" s="51"/>
    </row>
    <row r="412" spans="1:3" ht="15.75" x14ac:dyDescent="0.15">
      <c r="A412" s="49"/>
      <c r="B412" s="52"/>
      <c r="C412" s="51"/>
    </row>
    <row r="413" spans="1:3" ht="15.75" x14ac:dyDescent="0.15">
      <c r="A413" s="49"/>
      <c r="B413" s="52"/>
      <c r="C413" s="51"/>
    </row>
    <row r="414" spans="1:3" ht="15.75" x14ac:dyDescent="0.15">
      <c r="A414" s="49"/>
      <c r="B414" s="52"/>
      <c r="C414" s="51"/>
    </row>
    <row r="415" spans="1:3" ht="15.75" x14ac:dyDescent="0.15">
      <c r="A415" s="49"/>
      <c r="B415" s="52"/>
      <c r="C415" s="51"/>
    </row>
    <row r="416" spans="1:3" ht="15.75" x14ac:dyDescent="0.15">
      <c r="A416" s="49"/>
      <c r="B416" s="52"/>
      <c r="C416" s="51"/>
    </row>
    <row r="417" spans="1:3" ht="15.75" x14ac:dyDescent="0.15">
      <c r="A417" s="49"/>
      <c r="B417" s="52"/>
      <c r="C417" s="51"/>
    </row>
    <row r="418" spans="1:3" ht="15.75" x14ac:dyDescent="0.15">
      <c r="A418" s="49"/>
      <c r="B418" s="52"/>
      <c r="C418" s="51"/>
    </row>
    <row r="419" spans="1:3" ht="15.75" x14ac:dyDescent="0.15">
      <c r="A419" s="49"/>
      <c r="B419" s="52"/>
      <c r="C419" s="51"/>
    </row>
    <row r="420" spans="1:3" ht="15.75" x14ac:dyDescent="0.15">
      <c r="A420" s="49"/>
      <c r="B420" s="52"/>
      <c r="C420" s="51"/>
    </row>
    <row r="421" spans="1:3" ht="15.75" x14ac:dyDescent="0.15">
      <c r="A421" s="49"/>
      <c r="B421" s="52"/>
      <c r="C421" s="51"/>
    </row>
    <row r="422" spans="1:3" ht="15.75" x14ac:dyDescent="0.15">
      <c r="A422" s="49"/>
      <c r="B422" s="52"/>
      <c r="C422" s="51"/>
    </row>
    <row r="423" spans="1:3" ht="15.75" x14ac:dyDescent="0.15">
      <c r="A423" s="49"/>
      <c r="B423" s="52"/>
      <c r="C423" s="51"/>
    </row>
    <row r="424" spans="1:3" ht="15.75" x14ac:dyDescent="0.15">
      <c r="A424" s="49"/>
      <c r="B424" s="52"/>
      <c r="C424" s="51"/>
    </row>
    <row r="425" spans="1:3" ht="15.75" x14ac:dyDescent="0.15">
      <c r="A425" s="49"/>
      <c r="B425" s="52"/>
      <c r="C425" s="51"/>
    </row>
    <row r="426" spans="1:3" ht="15.75" x14ac:dyDescent="0.15">
      <c r="A426" s="49"/>
      <c r="B426" s="52"/>
      <c r="C426" s="51"/>
    </row>
    <row r="427" spans="1:3" ht="15.75" x14ac:dyDescent="0.15">
      <c r="A427" s="49"/>
      <c r="B427" s="52"/>
      <c r="C427" s="51"/>
    </row>
    <row r="428" spans="1:3" ht="15.75" x14ac:dyDescent="0.15">
      <c r="A428" s="49"/>
      <c r="B428" s="52"/>
      <c r="C428" s="51"/>
    </row>
    <row r="429" spans="1:3" ht="15.75" x14ac:dyDescent="0.15">
      <c r="A429" s="49"/>
      <c r="B429" s="52"/>
      <c r="C429" s="51"/>
    </row>
    <row r="430" spans="1:3" ht="15.75" x14ac:dyDescent="0.15">
      <c r="A430" s="49"/>
      <c r="B430" s="52"/>
      <c r="C430" s="51"/>
    </row>
    <row r="431" spans="1:3" ht="15.75" x14ac:dyDescent="0.15">
      <c r="A431" s="49"/>
      <c r="B431" s="52"/>
      <c r="C431" s="51"/>
    </row>
    <row r="432" spans="1:3" ht="15.75" x14ac:dyDescent="0.15">
      <c r="A432" s="49"/>
      <c r="B432" s="52"/>
      <c r="C432" s="51"/>
    </row>
    <row r="433" spans="1:3" ht="15.75" x14ac:dyDescent="0.15">
      <c r="A433" s="49"/>
      <c r="B433" s="52"/>
      <c r="C433" s="51"/>
    </row>
    <row r="434" spans="1:3" ht="15.75" x14ac:dyDescent="0.15">
      <c r="A434" s="49"/>
      <c r="B434" s="52"/>
      <c r="C434" s="51"/>
    </row>
    <row r="435" spans="1:3" ht="15.75" x14ac:dyDescent="0.15">
      <c r="A435" s="49"/>
      <c r="B435" s="52"/>
      <c r="C435" s="51"/>
    </row>
    <row r="436" spans="1:3" ht="15.75" x14ac:dyDescent="0.15">
      <c r="A436" s="49"/>
      <c r="B436" s="52"/>
      <c r="C436" s="51"/>
    </row>
    <row r="437" spans="1:3" ht="15.75" x14ac:dyDescent="0.15">
      <c r="A437" s="49"/>
      <c r="B437" s="52"/>
      <c r="C437" s="51"/>
    </row>
    <row r="438" spans="1:3" ht="15.75" x14ac:dyDescent="0.15">
      <c r="A438" s="49"/>
      <c r="B438" s="52"/>
      <c r="C438" s="51"/>
    </row>
    <row r="439" spans="1:3" ht="15.75" x14ac:dyDescent="0.15">
      <c r="A439" s="49"/>
      <c r="B439" s="52"/>
      <c r="C439" s="51"/>
    </row>
    <row r="440" spans="1:3" ht="15.75" x14ac:dyDescent="0.15">
      <c r="A440" s="49"/>
      <c r="B440" s="52"/>
      <c r="C440" s="51"/>
    </row>
    <row r="441" spans="1:3" ht="15.75" x14ac:dyDescent="0.15">
      <c r="A441" s="49"/>
      <c r="B441" s="52"/>
      <c r="C441" s="51"/>
    </row>
    <row r="442" spans="1:3" ht="15.75" x14ac:dyDescent="0.15">
      <c r="A442" s="49"/>
      <c r="B442" s="52"/>
      <c r="C442" s="51"/>
    </row>
    <row r="443" spans="1:3" ht="15.75" x14ac:dyDescent="0.15">
      <c r="A443" s="49"/>
      <c r="B443" s="52"/>
      <c r="C443" s="51"/>
    </row>
    <row r="444" spans="1:3" ht="15.75" x14ac:dyDescent="0.15">
      <c r="A444" s="49"/>
      <c r="B444" s="52"/>
      <c r="C444" s="51"/>
    </row>
    <row r="445" spans="1:3" ht="15.75" x14ac:dyDescent="0.15">
      <c r="A445" s="49"/>
      <c r="B445" s="52"/>
      <c r="C445" s="51"/>
    </row>
    <row r="446" spans="1:3" ht="15.75" x14ac:dyDescent="0.15">
      <c r="A446" s="49"/>
      <c r="B446" s="52"/>
      <c r="C446" s="51"/>
    </row>
    <row r="447" spans="1:3" ht="15.75" x14ac:dyDescent="0.15">
      <c r="A447" s="49"/>
      <c r="B447" s="52"/>
      <c r="C447" s="51"/>
    </row>
    <row r="448" spans="1:3" ht="15.75" x14ac:dyDescent="0.15">
      <c r="A448" s="49"/>
      <c r="B448" s="52"/>
      <c r="C448" s="51"/>
    </row>
    <row r="449" spans="1:3" ht="15.75" x14ac:dyDescent="0.15">
      <c r="A449" s="49"/>
      <c r="B449" s="52"/>
      <c r="C449" s="51"/>
    </row>
    <row r="450" spans="1:3" ht="15.75" x14ac:dyDescent="0.15">
      <c r="A450" s="49"/>
      <c r="B450" s="52"/>
      <c r="C450" s="51"/>
    </row>
    <row r="451" spans="1:3" ht="15.75" x14ac:dyDescent="0.15">
      <c r="A451" s="49"/>
      <c r="B451" s="52"/>
      <c r="C451" s="51"/>
    </row>
    <row r="452" spans="1:3" ht="15.75" x14ac:dyDescent="0.15">
      <c r="A452" s="49"/>
      <c r="B452" s="52"/>
      <c r="C452" s="51"/>
    </row>
    <row r="453" spans="1:3" ht="15.75" x14ac:dyDescent="0.15">
      <c r="A453" s="49"/>
      <c r="B453" s="52"/>
      <c r="C453" s="51"/>
    </row>
    <row r="454" spans="1:3" ht="15.75" x14ac:dyDescent="0.15">
      <c r="A454" s="49"/>
      <c r="B454" s="52"/>
      <c r="C454" s="51"/>
    </row>
    <row r="455" spans="1:3" ht="15.75" x14ac:dyDescent="0.15">
      <c r="A455" s="49"/>
      <c r="B455" s="52"/>
      <c r="C455" s="51"/>
    </row>
    <row r="456" spans="1:3" ht="15.75" x14ac:dyDescent="0.15">
      <c r="A456" s="49"/>
      <c r="B456" s="52"/>
      <c r="C456" s="51"/>
    </row>
    <row r="457" spans="1:3" ht="15.75" x14ac:dyDescent="0.15">
      <c r="A457" s="49"/>
      <c r="B457" s="52"/>
      <c r="C457" s="51"/>
    </row>
    <row r="458" spans="1:3" ht="15.75" x14ac:dyDescent="0.15">
      <c r="A458" s="49"/>
      <c r="B458" s="52"/>
      <c r="C458" s="51"/>
    </row>
    <row r="459" spans="1:3" ht="15.75" x14ac:dyDescent="0.15">
      <c r="A459" s="49"/>
      <c r="B459" s="52"/>
      <c r="C459" s="51"/>
    </row>
    <row r="460" spans="1:3" ht="15.75" x14ac:dyDescent="0.15">
      <c r="A460" s="49"/>
      <c r="B460" s="52"/>
      <c r="C460" s="51"/>
    </row>
    <row r="461" spans="1:3" ht="15.75" x14ac:dyDescent="0.15">
      <c r="A461" s="49"/>
      <c r="B461" s="52"/>
      <c r="C461" s="51"/>
    </row>
    <row r="462" spans="1:3" ht="15.75" x14ac:dyDescent="0.15">
      <c r="A462" s="49"/>
      <c r="B462" s="52"/>
      <c r="C462" s="51"/>
    </row>
    <row r="463" spans="1:3" ht="15.75" x14ac:dyDescent="0.15">
      <c r="A463" s="49"/>
      <c r="B463" s="52"/>
      <c r="C463" s="51"/>
    </row>
    <row r="464" spans="1:3" ht="15.75" x14ac:dyDescent="0.15">
      <c r="A464" s="49"/>
      <c r="B464" s="52"/>
      <c r="C464" s="51"/>
    </row>
    <row r="465" spans="1:3" ht="15.75" x14ac:dyDescent="0.15">
      <c r="A465" s="49"/>
      <c r="B465" s="52"/>
      <c r="C465" s="51"/>
    </row>
    <row r="466" spans="1:3" ht="15.75" x14ac:dyDescent="0.15">
      <c r="A466" s="49"/>
      <c r="B466" s="52"/>
      <c r="C466" s="51"/>
    </row>
    <row r="467" spans="1:3" ht="15.75" x14ac:dyDescent="0.15">
      <c r="A467" s="49"/>
      <c r="B467" s="52"/>
      <c r="C467" s="51"/>
    </row>
    <row r="468" spans="1:3" ht="15.75" x14ac:dyDescent="0.15">
      <c r="A468" s="49"/>
      <c r="B468" s="52"/>
      <c r="C468" s="51"/>
    </row>
    <row r="469" spans="1:3" ht="15.75" x14ac:dyDescent="0.15">
      <c r="A469" s="49"/>
      <c r="B469" s="52"/>
      <c r="C469" s="51"/>
    </row>
    <row r="470" spans="1:3" ht="15.75" x14ac:dyDescent="0.15">
      <c r="A470" s="49"/>
      <c r="B470" s="52"/>
      <c r="C470" s="51"/>
    </row>
    <row r="471" spans="1:3" ht="15.75" x14ac:dyDescent="0.15">
      <c r="A471" s="49"/>
      <c r="B471" s="52"/>
      <c r="C471" s="51"/>
    </row>
    <row r="472" spans="1:3" ht="15.75" x14ac:dyDescent="0.15">
      <c r="A472" s="49"/>
      <c r="B472" s="52"/>
      <c r="C472" s="51"/>
    </row>
    <row r="473" spans="1:3" ht="15.75" x14ac:dyDescent="0.15">
      <c r="A473" s="49"/>
      <c r="B473" s="52"/>
      <c r="C473" s="51"/>
    </row>
    <row r="474" spans="1:3" ht="15.75" x14ac:dyDescent="0.15">
      <c r="A474" s="49"/>
      <c r="B474" s="52"/>
      <c r="C474" s="51"/>
    </row>
    <row r="475" spans="1:3" ht="15.75" x14ac:dyDescent="0.15">
      <c r="A475" s="49"/>
      <c r="B475" s="52"/>
      <c r="C475" s="51"/>
    </row>
    <row r="476" spans="1:3" ht="15.75" x14ac:dyDescent="0.15">
      <c r="A476" s="49"/>
      <c r="B476" s="52"/>
      <c r="C476" s="51"/>
    </row>
    <row r="477" spans="1:3" ht="15.75" x14ac:dyDescent="0.15">
      <c r="A477" s="49"/>
      <c r="B477" s="52"/>
      <c r="C477" s="51"/>
    </row>
    <row r="478" spans="1:3" ht="15.75" x14ac:dyDescent="0.15">
      <c r="A478" s="49"/>
      <c r="B478" s="52"/>
      <c r="C478" s="51"/>
    </row>
    <row r="479" spans="1:3" ht="15.75" x14ac:dyDescent="0.15">
      <c r="A479" s="49"/>
      <c r="B479" s="52"/>
      <c r="C479" s="51"/>
    </row>
    <row r="480" spans="1:3" ht="15.75" x14ac:dyDescent="0.15">
      <c r="A480" s="49"/>
      <c r="B480" s="52"/>
      <c r="C480" s="51"/>
    </row>
    <row r="481" spans="1:3" ht="15.75" x14ac:dyDescent="0.15">
      <c r="A481" s="49"/>
      <c r="B481" s="52"/>
      <c r="C481" s="51"/>
    </row>
    <row r="482" spans="1:3" ht="15.75" x14ac:dyDescent="0.15">
      <c r="A482" s="49"/>
      <c r="B482" s="52"/>
      <c r="C482" s="51"/>
    </row>
    <row r="483" spans="1:3" ht="15.75" x14ac:dyDescent="0.15">
      <c r="A483" s="49"/>
      <c r="B483" s="52"/>
      <c r="C483" s="51"/>
    </row>
    <row r="484" spans="1:3" ht="15.75" x14ac:dyDescent="0.15">
      <c r="A484" s="49"/>
      <c r="B484" s="52"/>
      <c r="C484" s="51"/>
    </row>
    <row r="485" spans="1:3" ht="15.75" x14ac:dyDescent="0.15">
      <c r="A485" s="49"/>
      <c r="B485" s="52"/>
      <c r="C485" s="51"/>
    </row>
    <row r="486" spans="1:3" ht="15.75" x14ac:dyDescent="0.15">
      <c r="A486" s="49"/>
      <c r="B486" s="52"/>
      <c r="C486" s="51"/>
    </row>
    <row r="487" spans="1:3" ht="15.75" x14ac:dyDescent="0.15">
      <c r="A487" s="49"/>
      <c r="B487" s="52"/>
      <c r="C487" s="51"/>
    </row>
    <row r="488" spans="1:3" ht="15.75" x14ac:dyDescent="0.15">
      <c r="A488" s="49"/>
      <c r="B488" s="52"/>
      <c r="C488" s="51"/>
    </row>
    <row r="489" spans="1:3" ht="15.75" x14ac:dyDescent="0.15">
      <c r="A489" s="49"/>
      <c r="B489" s="52"/>
      <c r="C489" s="51"/>
    </row>
    <row r="490" spans="1:3" ht="15.75" x14ac:dyDescent="0.15">
      <c r="A490" s="49"/>
      <c r="B490" s="52"/>
      <c r="C490" s="51"/>
    </row>
    <row r="491" spans="1:3" ht="15.75" x14ac:dyDescent="0.15">
      <c r="A491" s="49"/>
      <c r="B491" s="52"/>
      <c r="C491" s="51"/>
    </row>
    <row r="492" spans="1:3" ht="15.75" x14ac:dyDescent="0.15">
      <c r="A492" s="49"/>
      <c r="B492" s="52"/>
      <c r="C492" s="51"/>
    </row>
    <row r="493" spans="1:3" ht="15.75" x14ac:dyDescent="0.15">
      <c r="A493" s="49"/>
      <c r="B493" s="52"/>
      <c r="C493" s="51"/>
    </row>
    <row r="494" spans="1:3" ht="15.75" x14ac:dyDescent="0.15">
      <c r="A494" s="49"/>
      <c r="B494" s="52"/>
      <c r="C494" s="51"/>
    </row>
    <row r="495" spans="1:3" ht="15.75" x14ac:dyDescent="0.15">
      <c r="A495" s="49"/>
      <c r="B495" s="52"/>
      <c r="C495" s="51"/>
    </row>
    <row r="496" spans="1:3" ht="15.75" x14ac:dyDescent="0.15">
      <c r="A496" s="49"/>
      <c r="B496" s="52"/>
      <c r="C496" s="51"/>
    </row>
    <row r="497" spans="1:3" ht="15.75" x14ac:dyDescent="0.15">
      <c r="A497" s="49"/>
      <c r="B497" s="52"/>
      <c r="C497" s="51"/>
    </row>
    <row r="498" spans="1:3" ht="15.75" x14ac:dyDescent="0.15">
      <c r="A498" s="49"/>
      <c r="B498" s="52"/>
      <c r="C498" s="51"/>
    </row>
    <row r="499" spans="1:3" ht="15.75" x14ac:dyDescent="0.15">
      <c r="A499" s="49"/>
      <c r="B499" s="52"/>
      <c r="C499" s="51"/>
    </row>
    <row r="500" spans="1:3" ht="15.75" x14ac:dyDescent="0.15">
      <c r="A500" s="49"/>
      <c r="B500" s="52"/>
      <c r="C500" s="51"/>
    </row>
    <row r="501" spans="1:3" ht="15.75" x14ac:dyDescent="0.15">
      <c r="A501" s="49"/>
      <c r="B501" s="52"/>
      <c r="C501" s="51"/>
    </row>
    <row r="502" spans="1:3" ht="15.75" x14ac:dyDescent="0.15">
      <c r="A502" s="49"/>
      <c r="B502" s="52"/>
      <c r="C502" s="51"/>
    </row>
    <row r="503" spans="1:3" ht="15.75" x14ac:dyDescent="0.15">
      <c r="A503" s="49"/>
      <c r="B503" s="52"/>
      <c r="C503" s="51"/>
    </row>
    <row r="504" spans="1:3" ht="15.75" x14ac:dyDescent="0.15">
      <c r="A504" s="49"/>
      <c r="B504" s="52"/>
      <c r="C504" s="51"/>
    </row>
    <row r="505" spans="1:3" ht="15.75" x14ac:dyDescent="0.15">
      <c r="A505" s="49"/>
      <c r="B505" s="52"/>
      <c r="C505" s="51"/>
    </row>
    <row r="506" spans="1:3" ht="15.75" x14ac:dyDescent="0.15">
      <c r="A506" s="49"/>
      <c r="B506" s="52"/>
      <c r="C506" s="51"/>
    </row>
    <row r="507" spans="1:3" ht="15.75" x14ac:dyDescent="0.15">
      <c r="A507" s="49"/>
      <c r="B507" s="52"/>
      <c r="C507" s="51"/>
    </row>
    <row r="508" spans="1:3" ht="15.75" x14ac:dyDescent="0.15">
      <c r="A508" s="49"/>
      <c r="B508" s="52"/>
      <c r="C508" s="51"/>
    </row>
    <row r="509" spans="1:3" ht="15.75" x14ac:dyDescent="0.15">
      <c r="A509" s="49"/>
      <c r="B509" s="52"/>
      <c r="C509" s="51"/>
    </row>
    <row r="510" spans="1:3" ht="15.75" x14ac:dyDescent="0.15">
      <c r="A510" s="49"/>
      <c r="B510" s="52"/>
      <c r="C510" s="51"/>
    </row>
    <row r="511" spans="1:3" ht="15.75" x14ac:dyDescent="0.15">
      <c r="A511" s="49"/>
      <c r="B511" s="52"/>
      <c r="C511" s="51"/>
    </row>
    <row r="512" spans="1:3" ht="15.75" x14ac:dyDescent="0.15">
      <c r="A512" s="49"/>
      <c r="B512" s="52"/>
      <c r="C512" s="51"/>
    </row>
    <row r="513" spans="1:3" ht="15.75" x14ac:dyDescent="0.15">
      <c r="A513" s="49"/>
      <c r="B513" s="52"/>
      <c r="C513" s="51"/>
    </row>
    <row r="514" spans="1:3" ht="15.75" x14ac:dyDescent="0.15">
      <c r="A514" s="49"/>
      <c r="B514" s="52"/>
      <c r="C514" s="51"/>
    </row>
    <row r="515" spans="1:3" ht="15.75" x14ac:dyDescent="0.15">
      <c r="A515" s="49"/>
      <c r="B515" s="52"/>
      <c r="C515" s="51"/>
    </row>
    <row r="516" spans="1:3" ht="15.75" x14ac:dyDescent="0.15">
      <c r="A516" s="49"/>
      <c r="B516" s="52"/>
      <c r="C516" s="51"/>
    </row>
    <row r="517" spans="1:3" ht="15.75" x14ac:dyDescent="0.15">
      <c r="A517" s="49"/>
      <c r="B517" s="52"/>
      <c r="C517" s="51"/>
    </row>
    <row r="518" spans="1:3" ht="15.75" x14ac:dyDescent="0.15">
      <c r="A518" s="49"/>
      <c r="B518" s="52"/>
      <c r="C518" s="51"/>
    </row>
    <row r="519" spans="1:3" ht="15.75" x14ac:dyDescent="0.15">
      <c r="A519" s="49"/>
      <c r="B519" s="52"/>
      <c r="C519" s="51"/>
    </row>
    <row r="520" spans="1:3" ht="15.75" x14ac:dyDescent="0.15">
      <c r="A520" s="49"/>
      <c r="B520" s="52"/>
      <c r="C520" s="51"/>
    </row>
    <row r="521" spans="1:3" ht="15.75" x14ac:dyDescent="0.15">
      <c r="A521" s="49"/>
      <c r="B521" s="52"/>
      <c r="C521" s="51"/>
    </row>
    <row r="522" spans="1:3" ht="15.75" x14ac:dyDescent="0.15">
      <c r="A522" s="49"/>
      <c r="B522" s="52"/>
      <c r="C522" s="51"/>
    </row>
    <row r="523" spans="1:3" ht="15.75" x14ac:dyDescent="0.15">
      <c r="A523" s="49"/>
      <c r="B523" s="52"/>
      <c r="C523" s="51"/>
    </row>
    <row r="524" spans="1:3" ht="15.75" x14ac:dyDescent="0.15">
      <c r="A524" s="49"/>
      <c r="B524" s="52"/>
      <c r="C524" s="51"/>
    </row>
    <row r="525" spans="1:3" ht="15.75" x14ac:dyDescent="0.15">
      <c r="A525" s="49"/>
      <c r="B525" s="52"/>
      <c r="C525" s="51"/>
    </row>
    <row r="526" spans="1:3" ht="15.75" x14ac:dyDescent="0.15">
      <c r="A526" s="49"/>
      <c r="B526" s="52"/>
      <c r="C526" s="51"/>
    </row>
    <row r="527" spans="1:3" ht="15.75" x14ac:dyDescent="0.15">
      <c r="A527" s="49"/>
      <c r="B527" s="52"/>
      <c r="C527" s="51"/>
    </row>
    <row r="528" spans="1:3" ht="15.75" x14ac:dyDescent="0.15">
      <c r="A528" s="49"/>
      <c r="B528" s="52"/>
      <c r="C528" s="51"/>
    </row>
    <row r="529" spans="1:3" ht="15.75" x14ac:dyDescent="0.15">
      <c r="A529" s="49"/>
      <c r="B529" s="52"/>
      <c r="C529" s="51"/>
    </row>
    <row r="530" spans="1:3" ht="15.75" x14ac:dyDescent="0.15">
      <c r="A530" s="49"/>
      <c r="B530" s="52"/>
      <c r="C530" s="51"/>
    </row>
    <row r="531" spans="1:3" ht="15.75" x14ac:dyDescent="0.15">
      <c r="A531" s="49"/>
      <c r="B531" s="52"/>
      <c r="C531" s="51"/>
    </row>
    <row r="532" spans="1:3" ht="15.75" x14ac:dyDescent="0.15">
      <c r="A532" s="49"/>
      <c r="B532" s="52"/>
      <c r="C532" s="51"/>
    </row>
    <row r="533" spans="1:3" ht="15.75" x14ac:dyDescent="0.15">
      <c r="A533" s="49"/>
      <c r="B533" s="52"/>
      <c r="C533" s="51"/>
    </row>
    <row r="534" spans="1:3" ht="15.75" x14ac:dyDescent="0.15">
      <c r="A534" s="49"/>
      <c r="B534" s="52"/>
      <c r="C534" s="51"/>
    </row>
    <row r="535" spans="1:3" ht="15.75" x14ac:dyDescent="0.15">
      <c r="A535" s="49"/>
      <c r="B535" s="52"/>
      <c r="C535" s="51"/>
    </row>
    <row r="536" spans="1:3" ht="15.75" x14ac:dyDescent="0.15">
      <c r="A536" s="49"/>
      <c r="B536" s="52"/>
      <c r="C536" s="51"/>
    </row>
    <row r="537" spans="1:3" ht="15.75" x14ac:dyDescent="0.15">
      <c r="A537" s="49"/>
      <c r="B537" s="52"/>
      <c r="C537" s="51"/>
    </row>
    <row r="538" spans="1:3" ht="15.75" x14ac:dyDescent="0.15">
      <c r="A538" s="49"/>
      <c r="B538" s="52"/>
      <c r="C538" s="51"/>
    </row>
    <row r="539" spans="1:3" ht="15.75" x14ac:dyDescent="0.15">
      <c r="A539" s="49"/>
      <c r="B539" s="52"/>
      <c r="C539" s="51"/>
    </row>
    <row r="540" spans="1:3" ht="15.75" x14ac:dyDescent="0.15">
      <c r="A540" s="49"/>
      <c r="B540" s="52"/>
      <c r="C540" s="51"/>
    </row>
    <row r="541" spans="1:3" ht="15.75" x14ac:dyDescent="0.15">
      <c r="A541" s="49"/>
      <c r="B541" s="52"/>
      <c r="C541" s="51"/>
    </row>
    <row r="542" spans="1:3" ht="15.75" x14ac:dyDescent="0.15">
      <c r="A542" s="49"/>
      <c r="B542" s="52"/>
      <c r="C542" s="51"/>
    </row>
    <row r="543" spans="1:3" ht="15.75" x14ac:dyDescent="0.15">
      <c r="A543" s="49"/>
      <c r="B543" s="52"/>
      <c r="C543" s="51"/>
    </row>
    <row r="544" spans="1:3" ht="15.75" x14ac:dyDescent="0.15">
      <c r="A544" s="49"/>
      <c r="B544" s="52"/>
      <c r="C544" s="51"/>
    </row>
    <row r="545" spans="1:3" ht="15.75" x14ac:dyDescent="0.15">
      <c r="A545" s="49"/>
      <c r="B545" s="52"/>
      <c r="C545" s="51"/>
    </row>
    <row r="546" spans="1:3" ht="15.75" x14ac:dyDescent="0.15">
      <c r="A546" s="49"/>
      <c r="B546" s="52"/>
      <c r="C546" s="51"/>
    </row>
    <row r="547" spans="1:3" ht="15.75" x14ac:dyDescent="0.15">
      <c r="A547" s="49"/>
      <c r="B547" s="52"/>
      <c r="C547" s="51"/>
    </row>
    <row r="548" spans="1:3" ht="15.75" x14ac:dyDescent="0.15">
      <c r="A548" s="49"/>
      <c r="B548" s="52"/>
      <c r="C548" s="51"/>
    </row>
    <row r="549" spans="1:3" ht="15.75" x14ac:dyDescent="0.15">
      <c r="A549" s="49"/>
      <c r="B549" s="52"/>
      <c r="C549" s="51"/>
    </row>
    <row r="550" spans="1:3" ht="15.75" x14ac:dyDescent="0.15">
      <c r="A550" s="49"/>
      <c r="B550" s="52"/>
      <c r="C550" s="51"/>
    </row>
    <row r="551" spans="1:3" ht="15.75" x14ac:dyDescent="0.15">
      <c r="A551" s="49"/>
      <c r="B551" s="52"/>
      <c r="C551" s="51"/>
    </row>
    <row r="552" spans="1:3" ht="15.75" x14ac:dyDescent="0.15">
      <c r="A552" s="49"/>
      <c r="B552" s="52"/>
      <c r="C552" s="51"/>
    </row>
    <row r="553" spans="1:3" ht="15.75" x14ac:dyDescent="0.15">
      <c r="A553" s="49"/>
      <c r="B553" s="52"/>
      <c r="C553" s="51"/>
    </row>
    <row r="554" spans="1:3" ht="15.75" x14ac:dyDescent="0.15">
      <c r="A554" s="49"/>
      <c r="B554" s="52"/>
      <c r="C554" s="51"/>
    </row>
    <row r="555" spans="1:3" ht="15.75" x14ac:dyDescent="0.15">
      <c r="A555" s="49"/>
      <c r="B555" s="52"/>
      <c r="C555" s="51"/>
    </row>
    <row r="556" spans="1:3" ht="15.75" x14ac:dyDescent="0.15">
      <c r="A556" s="49"/>
      <c r="B556" s="52"/>
      <c r="C556" s="51"/>
    </row>
    <row r="557" spans="1:3" ht="15.75" x14ac:dyDescent="0.15">
      <c r="A557" s="49"/>
      <c r="B557" s="52"/>
      <c r="C557" s="51"/>
    </row>
    <row r="558" spans="1:3" ht="15.75" x14ac:dyDescent="0.15">
      <c r="A558" s="49"/>
      <c r="B558" s="52"/>
      <c r="C558" s="51"/>
    </row>
    <row r="559" spans="1:3" ht="15.75" x14ac:dyDescent="0.15">
      <c r="A559" s="49"/>
      <c r="B559" s="52"/>
      <c r="C559" s="51"/>
    </row>
    <row r="560" spans="1:3" ht="15.75" x14ac:dyDescent="0.15">
      <c r="A560" s="49"/>
      <c r="B560" s="52"/>
      <c r="C560" s="51"/>
    </row>
    <row r="561" spans="1:3" ht="15.75" x14ac:dyDescent="0.15">
      <c r="A561" s="49"/>
      <c r="B561" s="52"/>
      <c r="C561" s="51"/>
    </row>
    <row r="562" spans="1:3" ht="15.75" x14ac:dyDescent="0.15">
      <c r="A562" s="49"/>
      <c r="B562" s="52"/>
      <c r="C562" s="51"/>
    </row>
    <row r="563" spans="1:3" ht="15.75" x14ac:dyDescent="0.15">
      <c r="A563" s="49"/>
      <c r="B563" s="52"/>
      <c r="C563" s="51"/>
    </row>
    <row r="564" spans="1:3" ht="15.75" x14ac:dyDescent="0.15">
      <c r="A564" s="49"/>
      <c r="B564" s="52"/>
      <c r="C564" s="51"/>
    </row>
    <row r="565" spans="1:3" ht="15.75" x14ac:dyDescent="0.15">
      <c r="A565" s="49"/>
      <c r="B565" s="52"/>
      <c r="C565" s="51"/>
    </row>
    <row r="566" spans="1:3" ht="15.75" x14ac:dyDescent="0.15">
      <c r="A566" s="49"/>
      <c r="B566" s="52"/>
      <c r="C566" s="51"/>
    </row>
    <row r="567" spans="1:3" ht="15.75" x14ac:dyDescent="0.15">
      <c r="A567" s="49"/>
      <c r="B567" s="52"/>
      <c r="C567" s="51"/>
    </row>
    <row r="568" spans="1:3" ht="15.75" x14ac:dyDescent="0.15">
      <c r="A568" s="49"/>
      <c r="B568" s="52"/>
      <c r="C568" s="51"/>
    </row>
    <row r="569" spans="1:3" ht="15.75" x14ac:dyDescent="0.15">
      <c r="A569" s="49"/>
      <c r="B569" s="52"/>
      <c r="C569" s="51"/>
    </row>
    <row r="570" spans="1:3" ht="15.75" x14ac:dyDescent="0.15">
      <c r="A570" s="49"/>
      <c r="B570" s="52"/>
      <c r="C570" s="51"/>
    </row>
    <row r="571" spans="1:3" ht="15.75" x14ac:dyDescent="0.15">
      <c r="A571" s="49"/>
      <c r="B571" s="52"/>
      <c r="C571" s="51"/>
    </row>
    <row r="572" spans="1:3" ht="15.75" x14ac:dyDescent="0.15">
      <c r="A572" s="49"/>
      <c r="B572" s="52"/>
      <c r="C572" s="51"/>
    </row>
    <row r="573" spans="1:3" ht="15.75" x14ac:dyDescent="0.15">
      <c r="A573" s="49"/>
      <c r="B573" s="52"/>
      <c r="C573" s="51"/>
    </row>
    <row r="574" spans="1:3" ht="15.75" x14ac:dyDescent="0.15">
      <c r="A574" s="49"/>
      <c r="B574" s="52"/>
      <c r="C574" s="51"/>
    </row>
    <row r="575" spans="1:3" ht="15.75" x14ac:dyDescent="0.15">
      <c r="A575" s="49"/>
      <c r="B575" s="52"/>
      <c r="C575" s="51"/>
    </row>
    <row r="576" spans="1:3" ht="15.75" x14ac:dyDescent="0.15">
      <c r="A576" s="49"/>
      <c r="B576" s="52"/>
      <c r="C576" s="51"/>
    </row>
    <row r="577" spans="1:3" ht="15.75" x14ac:dyDescent="0.15">
      <c r="A577" s="49"/>
      <c r="B577" s="52"/>
      <c r="C577" s="51"/>
    </row>
    <row r="578" spans="1:3" ht="15.75" x14ac:dyDescent="0.15">
      <c r="A578" s="49"/>
      <c r="B578" s="52"/>
      <c r="C578" s="51"/>
    </row>
    <row r="579" spans="1:3" ht="15.75" x14ac:dyDescent="0.15">
      <c r="A579" s="49"/>
      <c r="B579" s="52"/>
      <c r="C579" s="51"/>
    </row>
    <row r="580" spans="1:3" ht="15.75" x14ac:dyDescent="0.15">
      <c r="A580" s="49"/>
      <c r="B580" s="52"/>
      <c r="C580" s="51"/>
    </row>
    <row r="581" spans="1:3" ht="15.75" x14ac:dyDescent="0.15">
      <c r="A581" s="49"/>
      <c r="B581" s="52"/>
      <c r="C581" s="51"/>
    </row>
    <row r="582" spans="1:3" ht="15.75" x14ac:dyDescent="0.15">
      <c r="A582" s="49"/>
      <c r="B582" s="52"/>
      <c r="C582" s="51"/>
    </row>
    <row r="583" spans="1:3" ht="15.75" x14ac:dyDescent="0.15">
      <c r="A583" s="49"/>
      <c r="B583" s="52"/>
      <c r="C583" s="51"/>
    </row>
    <row r="584" spans="1:3" ht="15.75" x14ac:dyDescent="0.15">
      <c r="A584" s="49"/>
      <c r="B584" s="52"/>
      <c r="C584" s="51"/>
    </row>
    <row r="585" spans="1:3" ht="15.75" x14ac:dyDescent="0.15">
      <c r="A585" s="49"/>
      <c r="B585" s="52"/>
      <c r="C585" s="51"/>
    </row>
    <row r="586" spans="1:3" ht="15.75" x14ac:dyDescent="0.15">
      <c r="A586" s="49"/>
      <c r="B586" s="52"/>
      <c r="C586" s="51"/>
    </row>
    <row r="587" spans="1:3" ht="15.75" x14ac:dyDescent="0.15">
      <c r="A587" s="49"/>
      <c r="B587" s="52"/>
      <c r="C587" s="51"/>
    </row>
    <row r="588" spans="1:3" ht="15.75" x14ac:dyDescent="0.15">
      <c r="A588" s="49"/>
      <c r="B588" s="52"/>
      <c r="C588" s="51"/>
    </row>
    <row r="589" spans="1:3" ht="15.75" x14ac:dyDescent="0.15">
      <c r="A589" s="49"/>
      <c r="B589" s="52"/>
      <c r="C589" s="51"/>
    </row>
    <row r="590" spans="1:3" ht="15.75" x14ac:dyDescent="0.15">
      <c r="A590" s="49"/>
      <c r="B590" s="52"/>
      <c r="C590" s="51"/>
    </row>
    <row r="591" spans="1:3" ht="15.75" x14ac:dyDescent="0.15">
      <c r="A591" s="49"/>
      <c r="B591" s="52"/>
      <c r="C591" s="51"/>
    </row>
    <row r="592" spans="1:3" ht="15.75" x14ac:dyDescent="0.15">
      <c r="A592" s="49"/>
      <c r="B592" s="52"/>
      <c r="C592" s="51"/>
    </row>
    <row r="593" spans="1:3" ht="15.75" x14ac:dyDescent="0.15">
      <c r="A593" s="49"/>
      <c r="B593" s="52"/>
      <c r="C593" s="51"/>
    </row>
    <row r="594" spans="1:3" ht="15.75" x14ac:dyDescent="0.15">
      <c r="A594" s="49"/>
      <c r="B594" s="52"/>
      <c r="C594" s="51"/>
    </row>
    <row r="595" spans="1:3" ht="15.75" x14ac:dyDescent="0.15">
      <c r="A595" s="49"/>
      <c r="B595" s="52"/>
      <c r="C595" s="51"/>
    </row>
    <row r="596" spans="1:3" ht="15.75" x14ac:dyDescent="0.15">
      <c r="A596" s="49"/>
      <c r="B596" s="52"/>
      <c r="C596" s="51"/>
    </row>
    <row r="597" spans="1:3" ht="15.75" x14ac:dyDescent="0.15">
      <c r="A597" s="49"/>
      <c r="B597" s="52"/>
      <c r="C597" s="51"/>
    </row>
    <row r="598" spans="1:3" ht="15.75" x14ac:dyDescent="0.15">
      <c r="A598" s="49"/>
      <c r="B598" s="52"/>
      <c r="C598" s="51"/>
    </row>
    <row r="599" spans="1:3" ht="15.75" x14ac:dyDescent="0.15">
      <c r="A599" s="49"/>
      <c r="B599" s="52"/>
      <c r="C599" s="51"/>
    </row>
    <row r="600" spans="1:3" ht="15.75" x14ac:dyDescent="0.15">
      <c r="A600" s="49"/>
      <c r="B600" s="52"/>
      <c r="C600" s="51"/>
    </row>
    <row r="601" spans="1:3" ht="15.75" x14ac:dyDescent="0.15">
      <c r="A601" s="49"/>
      <c r="B601" s="52"/>
      <c r="C601" s="51"/>
    </row>
    <row r="602" spans="1:3" ht="15.75" x14ac:dyDescent="0.15">
      <c r="A602" s="49"/>
      <c r="B602" s="52"/>
      <c r="C602" s="51"/>
    </row>
    <row r="603" spans="1:3" ht="15.75" x14ac:dyDescent="0.15">
      <c r="A603" s="49"/>
      <c r="B603" s="52"/>
      <c r="C603" s="51"/>
    </row>
    <row r="604" spans="1:3" ht="15.75" x14ac:dyDescent="0.15">
      <c r="A604" s="49"/>
      <c r="B604" s="52"/>
      <c r="C604" s="51"/>
    </row>
    <row r="605" spans="1:3" ht="15.75" x14ac:dyDescent="0.15">
      <c r="A605" s="49"/>
      <c r="B605" s="52"/>
      <c r="C605" s="51"/>
    </row>
    <row r="606" spans="1:3" ht="15.75" x14ac:dyDescent="0.15">
      <c r="A606" s="49"/>
      <c r="B606" s="52"/>
      <c r="C606" s="51"/>
    </row>
    <row r="607" spans="1:3" ht="15.75" x14ac:dyDescent="0.15">
      <c r="A607" s="49"/>
      <c r="B607" s="52"/>
      <c r="C607" s="51"/>
    </row>
    <row r="608" spans="1:3" ht="15.75" x14ac:dyDescent="0.15">
      <c r="A608" s="49"/>
      <c r="B608" s="52"/>
      <c r="C608" s="51"/>
    </row>
    <row r="609" spans="1:3" ht="15.75" x14ac:dyDescent="0.15">
      <c r="A609" s="49"/>
      <c r="B609" s="52"/>
      <c r="C609" s="51"/>
    </row>
    <row r="610" spans="1:3" ht="15.75" x14ac:dyDescent="0.15">
      <c r="A610" s="49"/>
      <c r="B610" s="52"/>
      <c r="C610" s="51"/>
    </row>
    <row r="611" spans="1:3" ht="15.75" x14ac:dyDescent="0.15">
      <c r="A611" s="49"/>
      <c r="B611" s="52"/>
      <c r="C611" s="51"/>
    </row>
    <row r="612" spans="1:3" ht="15.75" x14ac:dyDescent="0.15">
      <c r="A612" s="49"/>
      <c r="B612" s="52"/>
      <c r="C612" s="51"/>
    </row>
    <row r="613" spans="1:3" ht="15.75" x14ac:dyDescent="0.15">
      <c r="A613" s="49"/>
      <c r="B613" s="52"/>
      <c r="C613" s="51"/>
    </row>
    <row r="614" spans="1:3" ht="15.75" x14ac:dyDescent="0.15">
      <c r="A614" s="49"/>
      <c r="B614" s="52"/>
      <c r="C614" s="51"/>
    </row>
    <row r="615" spans="1:3" ht="15.75" x14ac:dyDescent="0.15">
      <c r="A615" s="49"/>
      <c r="B615" s="52"/>
      <c r="C615" s="51"/>
    </row>
    <row r="616" spans="1:3" ht="15.75" x14ac:dyDescent="0.15">
      <c r="A616" s="49"/>
      <c r="B616" s="52"/>
      <c r="C616" s="51"/>
    </row>
    <row r="617" spans="1:3" ht="15.75" x14ac:dyDescent="0.15">
      <c r="A617" s="49"/>
      <c r="B617" s="52"/>
      <c r="C617" s="51"/>
    </row>
    <row r="618" spans="1:3" ht="15.75" x14ac:dyDescent="0.15">
      <c r="A618" s="49"/>
      <c r="B618" s="52"/>
      <c r="C618" s="51"/>
    </row>
    <row r="619" spans="1:3" ht="15.75" x14ac:dyDescent="0.15">
      <c r="A619" s="49"/>
      <c r="B619" s="52"/>
      <c r="C619" s="51"/>
    </row>
    <row r="620" spans="1:3" ht="15.75" x14ac:dyDescent="0.15">
      <c r="A620" s="49"/>
      <c r="B620" s="52"/>
      <c r="C620" s="51"/>
    </row>
    <row r="621" spans="1:3" ht="15.75" x14ac:dyDescent="0.15">
      <c r="A621" s="49"/>
      <c r="B621" s="52"/>
      <c r="C621" s="51"/>
    </row>
    <row r="622" spans="1:3" ht="15.75" x14ac:dyDescent="0.15">
      <c r="A622" s="49"/>
      <c r="B622" s="52"/>
      <c r="C622" s="51"/>
    </row>
    <row r="623" spans="1:3" ht="15.75" x14ac:dyDescent="0.15">
      <c r="A623" s="49"/>
      <c r="B623" s="52"/>
      <c r="C623" s="51"/>
    </row>
    <row r="624" spans="1:3" ht="15.75" x14ac:dyDescent="0.15">
      <c r="A624" s="49"/>
      <c r="B624" s="52"/>
      <c r="C624" s="51"/>
    </row>
    <row r="625" spans="1:3" ht="15.75" x14ac:dyDescent="0.15">
      <c r="A625" s="49"/>
      <c r="B625" s="52"/>
      <c r="C625" s="51"/>
    </row>
    <row r="626" spans="1:3" ht="15.75" x14ac:dyDescent="0.15">
      <c r="A626" s="49"/>
      <c r="B626" s="52"/>
      <c r="C626" s="51"/>
    </row>
    <row r="627" spans="1:3" ht="15.75" x14ac:dyDescent="0.15">
      <c r="A627" s="49"/>
      <c r="B627" s="52"/>
      <c r="C627" s="51"/>
    </row>
    <row r="628" spans="1:3" ht="15.75" x14ac:dyDescent="0.15">
      <c r="A628" s="49"/>
      <c r="B628" s="52"/>
      <c r="C628" s="51"/>
    </row>
    <row r="629" spans="1:3" ht="15.75" x14ac:dyDescent="0.15">
      <c r="A629" s="49"/>
      <c r="B629" s="52"/>
      <c r="C629" s="51"/>
    </row>
    <row r="630" spans="1:3" ht="15.75" x14ac:dyDescent="0.15">
      <c r="A630" s="49"/>
      <c r="B630" s="52"/>
      <c r="C630" s="51"/>
    </row>
    <row r="631" spans="1:3" ht="15.75" x14ac:dyDescent="0.15">
      <c r="A631" s="49"/>
      <c r="B631" s="52"/>
      <c r="C631" s="51"/>
    </row>
    <row r="632" spans="1:3" ht="15.75" x14ac:dyDescent="0.15">
      <c r="A632" s="49"/>
      <c r="B632" s="52"/>
      <c r="C632" s="51"/>
    </row>
    <row r="633" spans="1:3" ht="15.75" x14ac:dyDescent="0.15">
      <c r="A633" s="49"/>
      <c r="B633" s="52"/>
      <c r="C633" s="51"/>
    </row>
    <row r="634" spans="1:3" ht="15.75" x14ac:dyDescent="0.15">
      <c r="A634" s="49"/>
      <c r="B634" s="52"/>
      <c r="C634" s="51"/>
    </row>
    <row r="635" spans="1:3" ht="15.75" x14ac:dyDescent="0.15">
      <c r="A635" s="49"/>
      <c r="B635" s="52"/>
      <c r="C635" s="51"/>
    </row>
    <row r="636" spans="1:3" ht="15.75" x14ac:dyDescent="0.15">
      <c r="A636" s="49"/>
      <c r="B636" s="52"/>
      <c r="C636" s="51"/>
    </row>
    <row r="637" spans="1:3" ht="15.75" x14ac:dyDescent="0.15">
      <c r="A637" s="49"/>
      <c r="B637" s="52"/>
      <c r="C637" s="51"/>
    </row>
    <row r="638" spans="1:3" ht="15.75" x14ac:dyDescent="0.15">
      <c r="A638" s="49"/>
      <c r="B638" s="52"/>
      <c r="C638" s="51"/>
    </row>
    <row r="639" spans="1:3" ht="15.75" x14ac:dyDescent="0.15">
      <c r="A639" s="49"/>
      <c r="B639" s="52"/>
      <c r="C639" s="51"/>
    </row>
    <row r="640" spans="1:3" ht="15.75" x14ac:dyDescent="0.15">
      <c r="A640" s="49"/>
      <c r="B640" s="52"/>
      <c r="C640" s="51"/>
    </row>
    <row r="641" spans="1:3" ht="15.75" x14ac:dyDescent="0.15">
      <c r="A641" s="49"/>
      <c r="B641" s="52"/>
      <c r="C641" s="51"/>
    </row>
    <row r="642" spans="1:3" ht="15.75" x14ac:dyDescent="0.15">
      <c r="A642" s="49"/>
      <c r="B642" s="52"/>
      <c r="C642" s="51"/>
    </row>
    <row r="643" spans="1:3" ht="15.75" x14ac:dyDescent="0.15">
      <c r="A643" s="49"/>
      <c r="B643" s="52"/>
      <c r="C643" s="51"/>
    </row>
    <row r="644" spans="1:3" ht="15.75" x14ac:dyDescent="0.15">
      <c r="A644" s="49"/>
      <c r="B644" s="52"/>
      <c r="C644" s="51"/>
    </row>
    <row r="645" spans="1:3" ht="15.75" x14ac:dyDescent="0.15">
      <c r="A645" s="49"/>
      <c r="B645" s="52"/>
      <c r="C645" s="51"/>
    </row>
    <row r="646" spans="1:3" ht="15.75" x14ac:dyDescent="0.15">
      <c r="A646" s="49"/>
      <c r="B646" s="52"/>
      <c r="C646" s="51"/>
    </row>
    <row r="647" spans="1:3" ht="15.75" x14ac:dyDescent="0.15">
      <c r="A647" s="49"/>
      <c r="B647" s="52"/>
      <c r="C647" s="51"/>
    </row>
    <row r="648" spans="1:3" ht="15.75" x14ac:dyDescent="0.15">
      <c r="A648" s="49"/>
      <c r="B648" s="52"/>
      <c r="C648" s="51"/>
    </row>
    <row r="649" spans="1:3" ht="15.75" x14ac:dyDescent="0.15">
      <c r="A649" s="49"/>
      <c r="B649" s="52"/>
      <c r="C649" s="51"/>
    </row>
    <row r="650" spans="1:3" ht="15.75" x14ac:dyDescent="0.15">
      <c r="A650" s="49"/>
      <c r="B650" s="52"/>
      <c r="C650" s="51"/>
    </row>
    <row r="651" spans="1:3" ht="15.75" x14ac:dyDescent="0.15">
      <c r="A651" s="49"/>
      <c r="B651" s="52"/>
      <c r="C651" s="51"/>
    </row>
    <row r="652" spans="1:3" ht="15.75" x14ac:dyDescent="0.15">
      <c r="A652" s="49"/>
      <c r="B652" s="52"/>
      <c r="C652" s="51"/>
    </row>
    <row r="653" spans="1:3" ht="15.75" x14ac:dyDescent="0.15">
      <c r="A653" s="49"/>
      <c r="B653" s="52"/>
      <c r="C653" s="51"/>
    </row>
    <row r="654" spans="1:3" ht="15.75" x14ac:dyDescent="0.15">
      <c r="A654" s="49"/>
      <c r="B654" s="52"/>
      <c r="C654" s="51"/>
    </row>
    <row r="655" spans="1:3" ht="15.75" x14ac:dyDescent="0.15">
      <c r="A655" s="49"/>
      <c r="B655" s="52"/>
      <c r="C655" s="51"/>
    </row>
    <row r="656" spans="1:3" ht="15.75" x14ac:dyDescent="0.15">
      <c r="A656" s="49"/>
      <c r="B656" s="52"/>
      <c r="C656" s="51"/>
    </row>
    <row r="657" spans="1:3" ht="15.75" x14ac:dyDescent="0.15">
      <c r="A657" s="49"/>
      <c r="B657" s="52"/>
      <c r="C657" s="51"/>
    </row>
    <row r="658" spans="1:3" ht="15.75" x14ac:dyDescent="0.15">
      <c r="A658" s="49"/>
      <c r="B658" s="52"/>
      <c r="C658" s="51"/>
    </row>
    <row r="659" spans="1:3" ht="15.75" x14ac:dyDescent="0.15">
      <c r="A659" s="49"/>
      <c r="B659" s="52"/>
      <c r="C659" s="51"/>
    </row>
    <row r="660" spans="1:3" ht="15.75" x14ac:dyDescent="0.15">
      <c r="A660" s="49"/>
      <c r="B660" s="52"/>
      <c r="C660" s="51"/>
    </row>
    <row r="661" spans="1:3" ht="15.75" x14ac:dyDescent="0.15">
      <c r="A661" s="49"/>
      <c r="B661" s="52"/>
      <c r="C661" s="51"/>
    </row>
    <row r="662" spans="1:3" ht="15.75" x14ac:dyDescent="0.15">
      <c r="A662" s="49"/>
      <c r="B662" s="52"/>
      <c r="C662" s="51"/>
    </row>
    <row r="663" spans="1:3" ht="15.75" x14ac:dyDescent="0.15">
      <c r="A663" s="49"/>
      <c r="B663" s="52"/>
      <c r="C663" s="51"/>
    </row>
    <row r="664" spans="1:3" ht="15.75" x14ac:dyDescent="0.15">
      <c r="A664" s="49"/>
      <c r="B664" s="52"/>
      <c r="C664" s="51"/>
    </row>
    <row r="665" spans="1:3" ht="15.75" x14ac:dyDescent="0.15">
      <c r="A665" s="49"/>
      <c r="B665" s="52"/>
      <c r="C665" s="51"/>
    </row>
    <row r="666" spans="1:3" ht="15.75" x14ac:dyDescent="0.15">
      <c r="A666" s="49"/>
      <c r="B666" s="52"/>
      <c r="C666" s="51"/>
    </row>
    <row r="667" spans="1:3" ht="15.75" x14ac:dyDescent="0.15">
      <c r="A667" s="49"/>
      <c r="B667" s="52"/>
      <c r="C667" s="51"/>
    </row>
    <row r="668" spans="1:3" ht="15.75" x14ac:dyDescent="0.15">
      <c r="A668" s="49"/>
      <c r="B668" s="52"/>
      <c r="C668" s="51"/>
    </row>
    <row r="669" spans="1:3" ht="15.75" x14ac:dyDescent="0.15">
      <c r="A669" s="49"/>
      <c r="B669" s="52"/>
      <c r="C669" s="51"/>
    </row>
    <row r="670" spans="1:3" ht="15.75" x14ac:dyDescent="0.15">
      <c r="A670" s="49"/>
      <c r="B670" s="52"/>
      <c r="C670" s="51"/>
    </row>
    <row r="671" spans="1:3" ht="15.75" x14ac:dyDescent="0.15">
      <c r="A671" s="49"/>
      <c r="B671" s="52"/>
      <c r="C671" s="51"/>
    </row>
    <row r="672" spans="1:3" ht="15.75" x14ac:dyDescent="0.15">
      <c r="A672" s="49"/>
      <c r="B672" s="52"/>
      <c r="C672" s="51"/>
    </row>
    <row r="673" spans="1:3" ht="15.75" x14ac:dyDescent="0.15">
      <c r="A673" s="49"/>
      <c r="B673" s="52"/>
      <c r="C673" s="51"/>
    </row>
    <row r="674" spans="1:3" ht="15.75" x14ac:dyDescent="0.15">
      <c r="A674" s="49"/>
      <c r="B674" s="52"/>
      <c r="C674" s="51"/>
    </row>
    <row r="675" spans="1:3" ht="15.75" x14ac:dyDescent="0.15">
      <c r="A675" s="49"/>
      <c r="B675" s="52"/>
      <c r="C675" s="51"/>
    </row>
    <row r="676" spans="1:3" ht="15.75" x14ac:dyDescent="0.15">
      <c r="A676" s="49"/>
      <c r="B676" s="52"/>
      <c r="C676" s="51"/>
    </row>
    <row r="677" spans="1:3" ht="15.75" x14ac:dyDescent="0.15">
      <c r="A677" s="49"/>
      <c r="B677" s="52"/>
      <c r="C677" s="51"/>
    </row>
    <row r="678" spans="1:3" ht="15.75" x14ac:dyDescent="0.15">
      <c r="A678" s="49"/>
      <c r="B678" s="52"/>
      <c r="C678" s="51"/>
    </row>
    <row r="679" spans="1:3" ht="15.75" x14ac:dyDescent="0.15">
      <c r="A679" s="49"/>
      <c r="B679" s="52"/>
      <c r="C679" s="51"/>
    </row>
    <row r="680" spans="1:3" ht="15.75" x14ac:dyDescent="0.15">
      <c r="A680" s="49"/>
      <c r="B680" s="52"/>
      <c r="C680" s="51"/>
    </row>
    <row r="681" spans="1:3" ht="15.75" x14ac:dyDescent="0.15">
      <c r="A681" s="49"/>
      <c r="B681" s="52"/>
      <c r="C681" s="51"/>
    </row>
    <row r="682" spans="1:3" ht="15.75" x14ac:dyDescent="0.15">
      <c r="A682" s="49"/>
      <c r="B682" s="52"/>
      <c r="C682" s="51"/>
    </row>
    <row r="683" spans="1:3" ht="15.75" x14ac:dyDescent="0.15">
      <c r="A683" s="49"/>
      <c r="B683" s="52"/>
      <c r="C683" s="51"/>
    </row>
    <row r="684" spans="1:3" ht="15.75" x14ac:dyDescent="0.15">
      <c r="A684" s="49"/>
      <c r="B684" s="52"/>
      <c r="C684" s="51"/>
    </row>
    <row r="685" spans="1:3" ht="15.75" x14ac:dyDescent="0.15">
      <c r="A685" s="49"/>
      <c r="B685" s="52"/>
      <c r="C685" s="51"/>
    </row>
    <row r="686" spans="1:3" ht="15.75" x14ac:dyDescent="0.15">
      <c r="A686" s="49"/>
      <c r="B686" s="52"/>
      <c r="C686" s="51"/>
    </row>
    <row r="687" spans="1:3" ht="15.75" x14ac:dyDescent="0.15">
      <c r="A687" s="49"/>
      <c r="B687" s="52"/>
      <c r="C687" s="51"/>
    </row>
    <row r="688" spans="1:3" ht="15.75" x14ac:dyDescent="0.15">
      <c r="A688" s="49"/>
      <c r="B688" s="52"/>
      <c r="C688" s="51"/>
    </row>
    <row r="689" spans="1:3" ht="15.75" x14ac:dyDescent="0.15">
      <c r="A689" s="49"/>
      <c r="B689" s="52"/>
      <c r="C689" s="51"/>
    </row>
    <row r="690" spans="1:3" ht="15.75" x14ac:dyDescent="0.15">
      <c r="A690" s="49"/>
      <c r="B690" s="52"/>
      <c r="C690" s="51"/>
    </row>
    <row r="691" spans="1:3" ht="15.75" x14ac:dyDescent="0.15">
      <c r="A691" s="49"/>
      <c r="B691" s="52"/>
      <c r="C691" s="51"/>
    </row>
    <row r="692" spans="1:3" ht="15.75" x14ac:dyDescent="0.15">
      <c r="A692" s="49"/>
      <c r="B692" s="52"/>
      <c r="C692" s="51"/>
    </row>
    <row r="693" spans="1:3" ht="15.75" x14ac:dyDescent="0.15">
      <c r="A693" s="49"/>
      <c r="B693" s="52"/>
      <c r="C693" s="51"/>
    </row>
    <row r="694" spans="1:3" ht="15.75" x14ac:dyDescent="0.15">
      <c r="A694" s="49"/>
      <c r="B694" s="52"/>
      <c r="C694" s="51"/>
    </row>
    <row r="695" spans="1:3" ht="15.75" x14ac:dyDescent="0.15">
      <c r="A695" s="49"/>
      <c r="B695" s="52"/>
      <c r="C695" s="51"/>
    </row>
    <row r="696" spans="1:3" ht="15.75" x14ac:dyDescent="0.15">
      <c r="A696" s="49"/>
      <c r="B696" s="52"/>
      <c r="C696" s="51"/>
    </row>
    <row r="697" spans="1:3" ht="15.75" x14ac:dyDescent="0.15">
      <c r="A697" s="49"/>
      <c r="B697" s="52"/>
      <c r="C697" s="51"/>
    </row>
    <row r="698" spans="1:3" ht="15.75" x14ac:dyDescent="0.15">
      <c r="A698" s="49"/>
      <c r="B698" s="52"/>
      <c r="C698" s="51"/>
    </row>
    <row r="699" spans="1:3" ht="15.75" x14ac:dyDescent="0.15">
      <c r="A699" s="49"/>
      <c r="B699" s="52"/>
      <c r="C699" s="51"/>
    </row>
    <row r="700" spans="1:3" ht="15.75" x14ac:dyDescent="0.15">
      <c r="A700" s="49"/>
      <c r="B700" s="52"/>
      <c r="C700" s="51"/>
    </row>
    <row r="701" spans="1:3" ht="15.75" x14ac:dyDescent="0.15">
      <c r="A701" s="49"/>
      <c r="B701" s="52"/>
      <c r="C701" s="51"/>
    </row>
    <row r="702" spans="1:3" ht="15.75" x14ac:dyDescent="0.15">
      <c r="A702" s="49"/>
      <c r="B702" s="52"/>
      <c r="C702" s="51"/>
    </row>
    <row r="703" spans="1:3" ht="15.75" x14ac:dyDescent="0.15">
      <c r="A703" s="49"/>
      <c r="B703" s="52"/>
      <c r="C703" s="51"/>
    </row>
    <row r="704" spans="1:3" ht="15.75" x14ac:dyDescent="0.15">
      <c r="A704" s="49"/>
      <c r="B704" s="52"/>
      <c r="C704" s="51"/>
    </row>
    <row r="705" spans="1:3" ht="15.75" x14ac:dyDescent="0.15">
      <c r="A705" s="49"/>
      <c r="B705" s="52"/>
      <c r="C705" s="51"/>
    </row>
    <row r="706" spans="1:3" ht="15.75" x14ac:dyDescent="0.15">
      <c r="A706" s="49"/>
      <c r="B706" s="52"/>
      <c r="C706" s="51"/>
    </row>
    <row r="707" spans="1:3" ht="15.75" x14ac:dyDescent="0.15">
      <c r="A707" s="49"/>
      <c r="B707" s="52"/>
      <c r="C707" s="51"/>
    </row>
    <row r="708" spans="1:3" ht="15.75" x14ac:dyDescent="0.15">
      <c r="A708" s="49"/>
      <c r="B708" s="52"/>
      <c r="C708" s="51"/>
    </row>
    <row r="709" spans="1:3" ht="15.75" x14ac:dyDescent="0.15">
      <c r="A709" s="49"/>
      <c r="B709" s="52"/>
      <c r="C709" s="51"/>
    </row>
    <row r="710" spans="1:3" ht="15.75" x14ac:dyDescent="0.15">
      <c r="A710" s="49"/>
      <c r="B710" s="52"/>
      <c r="C710" s="51"/>
    </row>
    <row r="711" spans="1:3" ht="15.75" x14ac:dyDescent="0.15">
      <c r="A711" s="49"/>
      <c r="B711" s="52"/>
      <c r="C711" s="51"/>
    </row>
    <row r="712" spans="1:3" ht="15.75" x14ac:dyDescent="0.15">
      <c r="A712" s="49"/>
      <c r="B712" s="52"/>
      <c r="C712" s="51"/>
    </row>
    <row r="713" spans="1:3" ht="15.75" x14ac:dyDescent="0.15">
      <c r="A713" s="49"/>
      <c r="B713" s="52"/>
      <c r="C713" s="51"/>
    </row>
    <row r="714" spans="1:3" ht="15.75" x14ac:dyDescent="0.15">
      <c r="A714" s="49"/>
      <c r="B714" s="52"/>
      <c r="C714" s="51"/>
    </row>
    <row r="715" spans="1:3" ht="15.75" x14ac:dyDescent="0.15">
      <c r="A715" s="49"/>
      <c r="B715" s="52"/>
      <c r="C715" s="51"/>
    </row>
    <row r="716" spans="1:3" ht="15.75" x14ac:dyDescent="0.15">
      <c r="A716" s="49"/>
      <c r="B716" s="52"/>
      <c r="C716" s="51"/>
    </row>
    <row r="717" spans="1:3" ht="15.75" x14ac:dyDescent="0.15">
      <c r="A717" s="49"/>
      <c r="B717" s="52"/>
      <c r="C717" s="51"/>
    </row>
    <row r="718" spans="1:3" ht="15.75" x14ac:dyDescent="0.15">
      <c r="A718" s="49"/>
      <c r="B718" s="52"/>
      <c r="C718" s="51"/>
    </row>
    <row r="719" spans="1:3" ht="15.75" x14ac:dyDescent="0.15">
      <c r="A719" s="49"/>
      <c r="B719" s="52"/>
      <c r="C719" s="51"/>
    </row>
    <row r="720" spans="1:3" ht="15.75" x14ac:dyDescent="0.15">
      <c r="A720" s="49"/>
      <c r="B720" s="52"/>
      <c r="C720" s="51"/>
    </row>
    <row r="721" spans="1:3" ht="15.75" x14ac:dyDescent="0.15">
      <c r="A721" s="49"/>
      <c r="B721" s="52"/>
      <c r="C721" s="51"/>
    </row>
    <row r="722" spans="1:3" ht="15.75" x14ac:dyDescent="0.15">
      <c r="A722" s="49"/>
      <c r="B722" s="52"/>
      <c r="C722" s="51"/>
    </row>
    <row r="723" spans="1:3" ht="15.75" x14ac:dyDescent="0.15">
      <c r="A723" s="49"/>
      <c r="B723" s="52"/>
      <c r="C723" s="51"/>
    </row>
    <row r="724" spans="1:3" ht="15.75" x14ac:dyDescent="0.15">
      <c r="A724" s="49"/>
      <c r="B724" s="52"/>
      <c r="C724" s="51"/>
    </row>
    <row r="725" spans="1:3" ht="15.75" x14ac:dyDescent="0.15">
      <c r="A725" s="49"/>
      <c r="B725" s="52"/>
      <c r="C725" s="51"/>
    </row>
    <row r="726" spans="1:3" ht="15.75" x14ac:dyDescent="0.15">
      <c r="A726" s="49"/>
      <c r="B726" s="52"/>
      <c r="C726" s="51"/>
    </row>
    <row r="727" spans="1:3" ht="15.75" x14ac:dyDescent="0.15">
      <c r="A727" s="49"/>
      <c r="B727" s="52"/>
      <c r="C727" s="51"/>
    </row>
    <row r="728" spans="1:3" ht="15.75" x14ac:dyDescent="0.15">
      <c r="A728" s="49"/>
      <c r="B728" s="52"/>
      <c r="C728" s="51"/>
    </row>
    <row r="729" spans="1:3" ht="15.75" x14ac:dyDescent="0.15">
      <c r="A729" s="49"/>
      <c r="B729" s="52"/>
      <c r="C729" s="51"/>
    </row>
    <row r="730" spans="1:3" ht="15.75" x14ac:dyDescent="0.15">
      <c r="A730" s="49"/>
      <c r="B730" s="52"/>
      <c r="C730" s="51"/>
    </row>
    <row r="731" spans="1:3" ht="15.75" x14ac:dyDescent="0.15">
      <c r="A731" s="49"/>
      <c r="B731" s="52"/>
      <c r="C731" s="51"/>
    </row>
    <row r="732" spans="1:3" ht="15.75" x14ac:dyDescent="0.15">
      <c r="A732" s="49"/>
      <c r="B732" s="52"/>
      <c r="C732" s="51"/>
    </row>
    <row r="733" spans="1:3" ht="15.75" x14ac:dyDescent="0.15">
      <c r="A733" s="49"/>
      <c r="B733" s="52"/>
      <c r="C733" s="51"/>
    </row>
    <row r="734" spans="1:3" ht="15.75" x14ac:dyDescent="0.15">
      <c r="A734" s="49"/>
      <c r="B734" s="52"/>
      <c r="C734" s="51"/>
    </row>
    <row r="735" spans="1:3" ht="15.75" x14ac:dyDescent="0.15">
      <c r="A735" s="49"/>
      <c r="B735" s="52"/>
      <c r="C735" s="51"/>
    </row>
    <row r="736" spans="1:3" ht="15.75" x14ac:dyDescent="0.15">
      <c r="A736" s="49"/>
      <c r="B736" s="52"/>
      <c r="C736" s="51"/>
    </row>
    <row r="737" spans="1:3" ht="15.75" x14ac:dyDescent="0.15">
      <c r="A737" s="49"/>
      <c r="B737" s="52"/>
      <c r="C737" s="51"/>
    </row>
    <row r="738" spans="1:3" ht="15.75" x14ac:dyDescent="0.15">
      <c r="A738" s="49"/>
      <c r="B738" s="52"/>
      <c r="C738" s="51"/>
    </row>
    <row r="739" spans="1:3" ht="15.75" x14ac:dyDescent="0.15">
      <c r="A739" s="49"/>
      <c r="B739" s="52"/>
      <c r="C739" s="51"/>
    </row>
    <row r="740" spans="1:3" ht="15.75" x14ac:dyDescent="0.15">
      <c r="A740" s="49"/>
      <c r="B740" s="52"/>
      <c r="C740" s="51"/>
    </row>
    <row r="741" spans="1:3" ht="15.75" x14ac:dyDescent="0.15">
      <c r="A741" s="49"/>
      <c r="B741" s="52"/>
      <c r="C741" s="51"/>
    </row>
    <row r="742" spans="1:3" ht="15.75" x14ac:dyDescent="0.15">
      <c r="A742" s="49"/>
      <c r="B742" s="52"/>
      <c r="C742" s="51"/>
    </row>
    <row r="743" spans="1:3" ht="15.75" x14ac:dyDescent="0.15">
      <c r="A743" s="49"/>
      <c r="B743" s="52"/>
      <c r="C743" s="51"/>
    </row>
    <row r="744" spans="1:3" ht="15.75" x14ac:dyDescent="0.15">
      <c r="A744" s="49"/>
      <c r="B744" s="52"/>
      <c r="C744" s="51"/>
    </row>
    <row r="745" spans="1:3" ht="15.75" x14ac:dyDescent="0.15">
      <c r="A745" s="49"/>
      <c r="B745" s="52"/>
      <c r="C745" s="51"/>
    </row>
    <row r="746" spans="1:3" ht="15.75" x14ac:dyDescent="0.15">
      <c r="A746" s="49"/>
      <c r="B746" s="52"/>
      <c r="C746" s="51"/>
    </row>
    <row r="747" spans="1:3" ht="15.75" x14ac:dyDescent="0.15">
      <c r="A747" s="49"/>
      <c r="B747" s="52"/>
      <c r="C747" s="51"/>
    </row>
    <row r="748" spans="1:3" ht="15.75" x14ac:dyDescent="0.15">
      <c r="A748" s="49"/>
      <c r="B748" s="52"/>
      <c r="C748" s="51"/>
    </row>
    <row r="749" spans="1:3" ht="15.75" x14ac:dyDescent="0.15">
      <c r="A749" s="49"/>
      <c r="B749" s="52"/>
      <c r="C749" s="51"/>
    </row>
    <row r="750" spans="1:3" ht="15.75" x14ac:dyDescent="0.15">
      <c r="A750" s="49"/>
      <c r="B750" s="52"/>
      <c r="C750" s="51"/>
    </row>
    <row r="751" spans="1:3" ht="15.75" x14ac:dyDescent="0.15">
      <c r="A751" s="49"/>
      <c r="B751" s="52"/>
      <c r="C751" s="51"/>
    </row>
    <row r="752" spans="1:3" ht="15.75" x14ac:dyDescent="0.15">
      <c r="A752" s="49"/>
      <c r="B752" s="52"/>
      <c r="C752" s="51"/>
    </row>
    <row r="753" spans="1:3" ht="15.75" x14ac:dyDescent="0.15">
      <c r="A753" s="49"/>
      <c r="B753" s="52"/>
      <c r="C753" s="51"/>
    </row>
    <row r="754" spans="1:3" ht="15.75" x14ac:dyDescent="0.15">
      <c r="A754" s="49"/>
      <c r="B754" s="52"/>
      <c r="C754" s="51"/>
    </row>
    <row r="755" spans="1:3" ht="15.75" x14ac:dyDescent="0.15">
      <c r="A755" s="49"/>
      <c r="B755" s="52"/>
      <c r="C755" s="51"/>
    </row>
    <row r="756" spans="1:3" ht="15.75" x14ac:dyDescent="0.15">
      <c r="A756" s="49"/>
      <c r="B756" s="52"/>
      <c r="C756" s="51"/>
    </row>
    <row r="757" spans="1:3" ht="15.75" x14ac:dyDescent="0.15">
      <c r="A757" s="49"/>
      <c r="B757" s="52"/>
      <c r="C757" s="51"/>
    </row>
    <row r="758" spans="1:3" ht="15.75" x14ac:dyDescent="0.15">
      <c r="A758" s="49"/>
      <c r="B758" s="52"/>
      <c r="C758" s="51"/>
    </row>
    <row r="759" spans="1:3" ht="15.75" x14ac:dyDescent="0.15">
      <c r="A759" s="49"/>
      <c r="B759" s="52"/>
      <c r="C759" s="51"/>
    </row>
    <row r="760" spans="1:3" ht="15.75" x14ac:dyDescent="0.15">
      <c r="A760" s="49"/>
      <c r="B760" s="52"/>
      <c r="C760" s="51"/>
    </row>
    <row r="761" spans="1:3" ht="15.75" x14ac:dyDescent="0.15">
      <c r="A761" s="49"/>
      <c r="B761" s="52"/>
      <c r="C761" s="51"/>
    </row>
    <row r="762" spans="1:3" ht="15.75" x14ac:dyDescent="0.15">
      <c r="A762" s="49"/>
      <c r="B762" s="52"/>
      <c r="C762" s="51"/>
    </row>
    <row r="763" spans="1:3" ht="15.75" x14ac:dyDescent="0.15">
      <c r="A763" s="49"/>
      <c r="B763" s="52"/>
      <c r="C763" s="51"/>
    </row>
    <row r="764" spans="1:3" ht="15.75" x14ac:dyDescent="0.15">
      <c r="A764" s="49"/>
      <c r="B764" s="52"/>
      <c r="C764" s="51"/>
    </row>
    <row r="765" spans="1:3" ht="15.75" x14ac:dyDescent="0.15">
      <c r="A765" s="49"/>
      <c r="B765" s="52"/>
      <c r="C765" s="51"/>
    </row>
    <row r="766" spans="1:3" ht="15.75" x14ac:dyDescent="0.15">
      <c r="A766" s="49"/>
      <c r="B766" s="52"/>
      <c r="C766" s="51"/>
    </row>
    <row r="767" spans="1:3" ht="15.75" x14ac:dyDescent="0.15">
      <c r="A767" s="49"/>
      <c r="B767" s="52"/>
      <c r="C767" s="51"/>
    </row>
    <row r="768" spans="1:3" ht="15.75" x14ac:dyDescent="0.15">
      <c r="A768" s="49"/>
      <c r="B768" s="52"/>
      <c r="C768" s="51"/>
    </row>
    <row r="769" spans="1:3" ht="15.75" x14ac:dyDescent="0.15">
      <c r="A769" s="49"/>
      <c r="B769" s="52"/>
      <c r="C769" s="51"/>
    </row>
    <row r="770" spans="1:3" ht="15.75" x14ac:dyDescent="0.15">
      <c r="A770" s="49"/>
      <c r="B770" s="52"/>
      <c r="C770" s="51"/>
    </row>
    <row r="771" spans="1:3" ht="15.75" x14ac:dyDescent="0.15">
      <c r="A771" s="49"/>
      <c r="B771" s="52"/>
      <c r="C771" s="51"/>
    </row>
    <row r="772" spans="1:3" ht="15.75" x14ac:dyDescent="0.15">
      <c r="A772" s="49"/>
      <c r="B772" s="52"/>
      <c r="C772" s="51"/>
    </row>
    <row r="773" spans="1:3" ht="15.75" x14ac:dyDescent="0.15">
      <c r="A773" s="49"/>
      <c r="B773" s="52"/>
      <c r="C773" s="51"/>
    </row>
    <row r="774" spans="1:3" ht="15.75" x14ac:dyDescent="0.15">
      <c r="A774" s="49"/>
      <c r="B774" s="52"/>
      <c r="C774" s="51"/>
    </row>
    <row r="775" spans="1:3" ht="15.75" x14ac:dyDescent="0.15">
      <c r="A775" s="49"/>
      <c r="B775" s="52"/>
      <c r="C775" s="51"/>
    </row>
    <row r="776" spans="1:3" ht="15.75" x14ac:dyDescent="0.15">
      <c r="A776" s="49"/>
      <c r="B776" s="52"/>
      <c r="C776" s="51"/>
    </row>
    <row r="777" spans="1:3" ht="15.75" x14ac:dyDescent="0.15">
      <c r="A777" s="49"/>
      <c r="B777" s="52"/>
      <c r="C777" s="51"/>
    </row>
    <row r="778" spans="1:3" ht="15.75" x14ac:dyDescent="0.15">
      <c r="A778" s="49"/>
      <c r="B778" s="52"/>
      <c r="C778" s="51"/>
    </row>
    <row r="779" spans="1:3" ht="15.75" x14ac:dyDescent="0.15">
      <c r="A779" s="49"/>
      <c r="B779" s="52"/>
      <c r="C779" s="51"/>
    </row>
    <row r="780" spans="1:3" ht="15.75" x14ac:dyDescent="0.15">
      <c r="A780" s="49"/>
      <c r="B780" s="52"/>
      <c r="C780" s="51"/>
    </row>
    <row r="781" spans="1:3" ht="15.75" x14ac:dyDescent="0.15">
      <c r="A781" s="49"/>
      <c r="B781" s="52"/>
      <c r="C781" s="51"/>
    </row>
    <row r="782" spans="1:3" ht="15.75" x14ac:dyDescent="0.15">
      <c r="A782" s="49"/>
      <c r="B782" s="52"/>
      <c r="C782" s="51"/>
    </row>
    <row r="783" spans="1:3" ht="15.75" x14ac:dyDescent="0.15">
      <c r="A783" s="49"/>
      <c r="B783" s="52"/>
      <c r="C783" s="51"/>
    </row>
    <row r="784" spans="1:3" ht="15.75" x14ac:dyDescent="0.15">
      <c r="A784" s="49"/>
      <c r="B784" s="52"/>
      <c r="C784" s="51"/>
    </row>
    <row r="785" spans="1:3" ht="15.75" x14ac:dyDescent="0.15">
      <c r="A785" s="49"/>
      <c r="B785" s="52"/>
      <c r="C785" s="51"/>
    </row>
    <row r="786" spans="1:3" ht="15.75" x14ac:dyDescent="0.15">
      <c r="A786" s="49"/>
      <c r="B786" s="52"/>
      <c r="C786" s="51"/>
    </row>
    <row r="787" spans="1:3" ht="15.75" x14ac:dyDescent="0.15">
      <c r="A787" s="49"/>
      <c r="B787" s="52"/>
      <c r="C787" s="51"/>
    </row>
    <row r="788" spans="1:3" ht="15.75" x14ac:dyDescent="0.15">
      <c r="A788" s="49"/>
      <c r="B788" s="52"/>
      <c r="C788" s="51"/>
    </row>
    <row r="789" spans="1:3" ht="15.75" x14ac:dyDescent="0.15">
      <c r="A789" s="49"/>
      <c r="B789" s="52"/>
      <c r="C789" s="51"/>
    </row>
    <row r="790" spans="1:3" ht="15.75" x14ac:dyDescent="0.15">
      <c r="A790" s="49"/>
      <c r="B790" s="52"/>
      <c r="C790" s="51"/>
    </row>
    <row r="791" spans="1:3" ht="15.75" x14ac:dyDescent="0.15">
      <c r="A791" s="49"/>
      <c r="B791" s="52"/>
      <c r="C791" s="51"/>
    </row>
    <row r="792" spans="1:3" ht="15.75" x14ac:dyDescent="0.15">
      <c r="A792" s="49"/>
      <c r="B792" s="52"/>
      <c r="C792" s="51"/>
    </row>
    <row r="793" spans="1:3" ht="15.75" x14ac:dyDescent="0.15">
      <c r="A793" s="49"/>
      <c r="B793" s="52"/>
      <c r="C793" s="51"/>
    </row>
    <row r="794" spans="1:3" ht="15.75" x14ac:dyDescent="0.15">
      <c r="A794" s="49"/>
      <c r="B794" s="52"/>
      <c r="C794" s="51"/>
    </row>
    <row r="795" spans="1:3" ht="15.75" x14ac:dyDescent="0.15">
      <c r="A795" s="49"/>
      <c r="B795" s="52"/>
      <c r="C795" s="51"/>
    </row>
    <row r="796" spans="1:3" ht="15.75" x14ac:dyDescent="0.15">
      <c r="A796" s="49"/>
      <c r="B796" s="52"/>
      <c r="C796" s="51"/>
    </row>
    <row r="797" spans="1:3" ht="15.75" x14ac:dyDescent="0.15">
      <c r="A797" s="49"/>
      <c r="B797" s="52"/>
      <c r="C797" s="51"/>
    </row>
    <row r="798" spans="1:3" ht="15.75" x14ac:dyDescent="0.15">
      <c r="A798" s="49"/>
      <c r="B798" s="52"/>
      <c r="C798" s="51"/>
    </row>
    <row r="799" spans="1:3" ht="15.75" x14ac:dyDescent="0.15">
      <c r="A799" s="49"/>
      <c r="B799" s="52"/>
      <c r="C799" s="51"/>
    </row>
    <row r="800" spans="1:3" ht="15.75" x14ac:dyDescent="0.15">
      <c r="A800" s="49"/>
      <c r="B800" s="52"/>
      <c r="C800" s="51"/>
    </row>
    <row r="801" spans="1:3" ht="15.75" x14ac:dyDescent="0.15">
      <c r="A801" s="49"/>
      <c r="B801" s="52"/>
      <c r="C801" s="51"/>
    </row>
    <row r="802" spans="1:3" ht="15.75" x14ac:dyDescent="0.15">
      <c r="A802" s="49"/>
      <c r="B802" s="52"/>
      <c r="C802" s="51"/>
    </row>
    <row r="803" spans="1:3" ht="15.75" x14ac:dyDescent="0.15">
      <c r="A803" s="49"/>
      <c r="B803" s="52"/>
      <c r="C803" s="51"/>
    </row>
    <row r="804" spans="1:3" ht="15.75" x14ac:dyDescent="0.15">
      <c r="A804" s="49"/>
      <c r="B804" s="52"/>
      <c r="C804" s="51"/>
    </row>
    <row r="805" spans="1:3" ht="15.75" x14ac:dyDescent="0.15">
      <c r="A805" s="49"/>
      <c r="B805" s="52"/>
      <c r="C805" s="51"/>
    </row>
    <row r="806" spans="1:3" ht="15.75" x14ac:dyDescent="0.15">
      <c r="A806" s="49"/>
      <c r="B806" s="52"/>
      <c r="C806" s="51"/>
    </row>
    <row r="807" spans="1:3" ht="15.75" x14ac:dyDescent="0.15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O51" activePane="bottomRight" state="frozen"/>
      <selection pane="topRight"/>
      <selection pane="bottomLeft"/>
      <selection pane="bottomRight" activeCell="F61" sqref="F61"/>
    </sheetView>
  </sheetViews>
  <sheetFormatPr defaultColWidth="0" defaultRowHeight="12.75" outlineLevelRow="3" x14ac:dyDescent="0.15"/>
  <cols>
    <col min="1" max="2" width="10.83203125" style="10" customWidth="1"/>
    <col min="3" max="3" width="1.5" style="19" customWidth="1"/>
    <col min="4" max="4" width="1.5" style="65" customWidth="1"/>
    <col min="5" max="5" width="167.5" style="24" bestFit="1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InpS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>
      <c r="E9" s="55" t="s">
        <v>106</v>
      </c>
      <c r="F9" s="110">
        <v>42461</v>
      </c>
      <c r="G9" s="24" t="s">
        <v>107</v>
      </c>
    </row>
    <row r="10" spans="1:707" outlineLevel="1" x14ac:dyDescent="0.15">
      <c r="E10" s="24" t="s">
        <v>108</v>
      </c>
      <c r="F10" s="111">
        <v>3</v>
      </c>
    </row>
    <row r="11" spans="1:707" outlineLevel="1" x14ac:dyDescent="0.15">
      <c r="E11" s="24" t="s">
        <v>109</v>
      </c>
      <c r="F11" s="111">
        <v>12</v>
      </c>
      <c r="G11" s="24" t="s">
        <v>110</v>
      </c>
    </row>
    <row r="12" spans="1:707" outlineLevel="1" x14ac:dyDescent="0.15">
      <c r="E12" s="24" t="s">
        <v>111</v>
      </c>
      <c r="F12" s="110">
        <v>45748</v>
      </c>
      <c r="G12" s="24" t="s">
        <v>107</v>
      </c>
    </row>
    <row r="13" spans="1:707" outlineLevel="1" x14ac:dyDescent="0.15">
      <c r="E13" s="24" t="s">
        <v>112</v>
      </c>
      <c r="F13" s="110">
        <v>47573</v>
      </c>
      <c r="G13" s="24" t="s">
        <v>107</v>
      </c>
    </row>
    <row r="14" spans="1:707" outlineLevel="1" x14ac:dyDescent="0.15"/>
    <row r="16" spans="1:707" x14ac:dyDescent="0.15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15">
      <c r="A17" s="131"/>
      <c r="B17" s="131"/>
      <c r="C17" s="132"/>
      <c r="D17" s="133"/>
    </row>
    <row r="18" spans="1:23" outlineLevel="1" x14ac:dyDescent="0.15">
      <c r="C18" s="87" t="s">
        <v>114</v>
      </c>
    </row>
    <row r="19" spans="1:23" s="120" customFormat="1" outlineLevel="3" x14ac:dyDescent="0.15">
      <c r="A19" s="121"/>
      <c r="B19" s="117"/>
      <c r="C19" s="118"/>
      <c r="D19" s="119"/>
      <c r="E19" s="365" t="s">
        <v>115</v>
      </c>
      <c r="F19" s="122"/>
      <c r="G19" s="122" t="s">
        <v>116</v>
      </c>
      <c r="H19" s="122"/>
      <c r="I19" s="122"/>
      <c r="J19" s="24"/>
      <c r="K19" s="24"/>
      <c r="L19" s="24"/>
      <c r="M19" s="24"/>
      <c r="N19" s="24"/>
      <c r="O19" s="24"/>
      <c r="P19" s="24"/>
      <c r="Q19" s="123">
        <f>'PD1'!Q$55</f>
        <v>1.4999999999999999E-2</v>
      </c>
      <c r="R19" s="123">
        <f>'PD1'!R$55</f>
        <v>1.4999999999999999E-2</v>
      </c>
      <c r="S19" s="123">
        <f>'PD1'!S$55</f>
        <v>0.02</v>
      </c>
      <c r="T19" s="123">
        <f>'PD1'!T$55</f>
        <v>0.02</v>
      </c>
      <c r="U19" s="123">
        <f>'PD1'!U$55</f>
        <v>0.02</v>
      </c>
      <c r="V19" s="123">
        <f>'PD1'!V$55</f>
        <v>0.02</v>
      </c>
      <c r="W19" s="123">
        <f>'PD1'!W$55</f>
        <v>0.02</v>
      </c>
    </row>
    <row r="20" spans="1:23" outlineLevel="3" x14ac:dyDescent="0.15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1">
        <f xml:space="preserve"> 'PD1'!J23</f>
        <v>100.6</v>
      </c>
      <c r="K20" s="171">
        <f xml:space="preserve"> 'PD1'!K23</f>
        <v>103.2</v>
      </c>
      <c r="L20" s="171">
        <f xml:space="preserve"> 'PD1'!L23</f>
        <v>105.5</v>
      </c>
      <c r="M20" s="171">
        <f xml:space="preserve"> 'PD1'!M23</f>
        <v>107.6</v>
      </c>
      <c r="N20" s="171">
        <f xml:space="preserve"> 'PD1'!N23</f>
        <v>108.6</v>
      </c>
      <c r="O20" s="171">
        <f xml:space="preserve"> 'PD1'!O23</f>
        <v>110.4</v>
      </c>
      <c r="P20" s="171">
        <f xml:space="preserve"> 'PD1'!P23</f>
        <v>119</v>
      </c>
      <c r="Q20" s="354">
        <f>'PD1'!Q23</f>
        <v>128.30000000000004</v>
      </c>
      <c r="R20" s="354">
        <f>'PD1'!R23</f>
        <v>132.20000000000002</v>
      </c>
      <c r="S20" s="354">
        <f>'PD1'!S23</f>
        <v>134.84400000000002</v>
      </c>
      <c r="T20" s="354">
        <f>'PD1'!T23</f>
        <v>137.54088000000002</v>
      </c>
      <c r="U20" s="354">
        <f>'PD1'!U23</f>
        <v>140.29169760000002</v>
      </c>
      <c r="V20" s="354">
        <f>'PD1'!V23</f>
        <v>143.09753155200002</v>
      </c>
      <c r="W20" s="354">
        <f>'PD1'!W23</f>
        <v>145.95948218304002</v>
      </c>
    </row>
    <row r="21" spans="1:23" outlineLevel="3" x14ac:dyDescent="0.15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1">
        <f xml:space="preserve"> 'PD1'!J24</f>
        <v>100.8</v>
      </c>
      <c r="K21" s="171">
        <f xml:space="preserve"> 'PD1'!K24</f>
        <v>103.5</v>
      </c>
      <c r="L21" s="171">
        <f xml:space="preserve"> 'PD1'!L24</f>
        <v>105.9</v>
      </c>
      <c r="M21" s="171">
        <f xml:space="preserve"> 'PD1'!M24</f>
        <v>107.9</v>
      </c>
      <c r="N21" s="171">
        <f xml:space="preserve"> 'PD1'!N24</f>
        <v>108.6</v>
      </c>
      <c r="O21" s="171">
        <f xml:space="preserve"> 'PD1'!O24</f>
        <v>111</v>
      </c>
      <c r="P21" s="171">
        <f xml:space="preserve"> 'PD1'!P24</f>
        <v>119.7</v>
      </c>
      <c r="Q21" s="354">
        <f>'PD1'!Q24</f>
        <v>129.1</v>
      </c>
      <c r="R21" s="354">
        <f>'PD1'!R24</f>
        <v>132.69999999999999</v>
      </c>
      <c r="S21" s="354">
        <f>'PD1'!S24</f>
        <v>135.35399999999998</v>
      </c>
      <c r="T21" s="354">
        <f>'PD1'!T24</f>
        <v>138.06107999999998</v>
      </c>
      <c r="U21" s="354">
        <f>'PD1'!U24</f>
        <v>140.82230159999997</v>
      </c>
      <c r="V21" s="354">
        <f>'PD1'!V24</f>
        <v>143.63874763199999</v>
      </c>
      <c r="W21" s="354">
        <f>'PD1'!W24</f>
        <v>146.51152258464001</v>
      </c>
    </row>
    <row r="22" spans="1:23" outlineLevel="3" x14ac:dyDescent="0.15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1">
        <f xml:space="preserve"> 'PD1'!J25</f>
        <v>101</v>
      </c>
      <c r="K22" s="171">
        <f xml:space="preserve"> 'PD1'!K25</f>
        <v>103.5</v>
      </c>
      <c r="L22" s="171">
        <f xml:space="preserve"> 'PD1'!L25</f>
        <v>105.9</v>
      </c>
      <c r="M22" s="171">
        <f xml:space="preserve"> 'PD1'!M25</f>
        <v>107.9</v>
      </c>
      <c r="N22" s="171">
        <f xml:space="preserve"> 'PD1'!N25</f>
        <v>108.8</v>
      </c>
      <c r="O22" s="171">
        <f xml:space="preserve"> 'PD1'!O25</f>
        <v>111.4</v>
      </c>
      <c r="P22" s="171">
        <f xml:space="preserve"> 'PD1'!P25</f>
        <v>120.5</v>
      </c>
      <c r="Q22" s="354">
        <f>'PD1'!Q25</f>
        <v>129.39999999999998</v>
      </c>
      <c r="R22" s="354">
        <f>'PD1'!R25</f>
        <v>133.28199999999998</v>
      </c>
      <c r="S22" s="354">
        <f>'PD1'!S25</f>
        <v>135.94763999999998</v>
      </c>
      <c r="T22" s="354">
        <f>'PD1'!T25</f>
        <v>138.66659279999999</v>
      </c>
      <c r="U22" s="354">
        <f>'PD1'!U25</f>
        <v>141.43992465599999</v>
      </c>
      <c r="V22" s="354">
        <f>'PD1'!V25</f>
        <v>144.26872314911998</v>
      </c>
      <c r="W22" s="354">
        <f>'PD1'!W25</f>
        <v>147.15409761210239</v>
      </c>
    </row>
    <row r="23" spans="1:23" outlineLevel="3" x14ac:dyDescent="0.15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1">
        <f xml:space="preserve"> 'PD1'!J26</f>
        <v>100.9</v>
      </c>
      <c r="K23" s="171">
        <f xml:space="preserve"> 'PD1'!K26</f>
        <v>103.5</v>
      </c>
      <c r="L23" s="171">
        <f xml:space="preserve"> 'PD1'!L26</f>
        <v>105.9</v>
      </c>
      <c r="M23" s="171">
        <f xml:space="preserve"> 'PD1'!M26</f>
        <v>108</v>
      </c>
      <c r="N23" s="171">
        <f xml:space="preserve"> 'PD1'!N26</f>
        <v>109.2</v>
      </c>
      <c r="O23" s="171">
        <f xml:space="preserve"> 'PD1'!O26</f>
        <v>111.4</v>
      </c>
      <c r="P23" s="171">
        <f xml:space="preserve"> 'PD1'!P26</f>
        <v>121.2</v>
      </c>
      <c r="Q23" s="354">
        <f>'PD1'!Q26</f>
        <v>129</v>
      </c>
      <c r="R23" s="354">
        <f>'PD1'!R26</f>
        <v>132.22499999999999</v>
      </c>
      <c r="S23" s="354">
        <f>'PD1'!S26</f>
        <v>134.86949999999999</v>
      </c>
      <c r="T23" s="354">
        <f>'PD1'!T26</f>
        <v>137.56689</v>
      </c>
      <c r="U23" s="354">
        <f>'PD1'!U26</f>
        <v>140.31822780000002</v>
      </c>
      <c r="V23" s="354">
        <f>'PD1'!V26</f>
        <v>143.12459235600002</v>
      </c>
      <c r="W23" s="354">
        <f>'PD1'!W26</f>
        <v>145.98708420312002</v>
      </c>
    </row>
    <row r="24" spans="1:23" outlineLevel="3" x14ac:dyDescent="0.15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1">
        <f xml:space="preserve"> 'PD1'!J27</f>
        <v>101.2</v>
      </c>
      <c r="K24" s="171">
        <f xml:space="preserve"> 'PD1'!K27</f>
        <v>104</v>
      </c>
      <c r="L24" s="171">
        <f xml:space="preserve"> 'PD1'!L27</f>
        <v>106.5</v>
      </c>
      <c r="M24" s="171">
        <f xml:space="preserve"> 'PD1'!M27</f>
        <v>108.3</v>
      </c>
      <c r="N24" s="171">
        <f xml:space="preserve"> 'PD1'!N27</f>
        <v>108.8</v>
      </c>
      <c r="O24" s="171">
        <f xml:space="preserve"> 'PD1'!O27</f>
        <v>112.1</v>
      </c>
      <c r="P24" s="171">
        <f xml:space="preserve"> 'PD1'!P27</f>
        <v>121.8</v>
      </c>
      <c r="Q24" s="354">
        <f>'PD1'!Q27</f>
        <v>129.4</v>
      </c>
      <c r="R24" s="354">
        <f>'PD1'!R27</f>
        <v>132.63499999999999</v>
      </c>
      <c r="S24" s="354">
        <f>'PD1'!S27</f>
        <v>135.2877</v>
      </c>
      <c r="T24" s="354">
        <f>'PD1'!T27</f>
        <v>137.99345400000001</v>
      </c>
      <c r="U24" s="354">
        <f>'PD1'!U27</f>
        <v>140.75332308000003</v>
      </c>
      <c r="V24" s="354">
        <f>'PD1'!V27</f>
        <v>143.56838954160003</v>
      </c>
      <c r="W24" s="354">
        <f>'PD1'!W27</f>
        <v>146.43975733243204</v>
      </c>
    </row>
    <row r="25" spans="1:23" outlineLevel="3" x14ac:dyDescent="0.15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1">
        <f xml:space="preserve"> 'PD1'!J28</f>
        <v>101.5</v>
      </c>
      <c r="K25" s="171">
        <f xml:space="preserve"> 'PD1'!K28</f>
        <v>104.3</v>
      </c>
      <c r="L25" s="171">
        <f xml:space="preserve"> 'PD1'!L28</f>
        <v>106.6</v>
      </c>
      <c r="M25" s="171">
        <f xml:space="preserve"> 'PD1'!M28</f>
        <v>108.4</v>
      </c>
      <c r="N25" s="171">
        <f xml:space="preserve"> 'PD1'!N28</f>
        <v>109.2</v>
      </c>
      <c r="O25" s="171">
        <f xml:space="preserve"> 'PD1'!O28</f>
        <v>112.4</v>
      </c>
      <c r="P25" s="171">
        <f xml:space="preserve"> 'PD1'!P28</f>
        <v>122.3</v>
      </c>
      <c r="Q25" s="354">
        <f>'PD1'!Q28</f>
        <v>130.1</v>
      </c>
      <c r="R25" s="354">
        <f>'PD1'!R28</f>
        <v>133.35249999999999</v>
      </c>
      <c r="S25" s="354">
        <f>'PD1'!S28</f>
        <v>136.01954999999998</v>
      </c>
      <c r="T25" s="354">
        <f>'PD1'!T28</f>
        <v>138.73994099999999</v>
      </c>
      <c r="U25" s="354">
        <f>'PD1'!U28</f>
        <v>141.51473981999999</v>
      </c>
      <c r="V25" s="354">
        <f>'PD1'!V28</f>
        <v>144.3450346164</v>
      </c>
      <c r="W25" s="354">
        <f>'PD1'!W28</f>
        <v>147.231935308728</v>
      </c>
    </row>
    <row r="26" spans="1:23" outlineLevel="3" x14ac:dyDescent="0.15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1">
        <f xml:space="preserve"> 'PD1'!J29</f>
        <v>101.6</v>
      </c>
      <c r="K26" s="171">
        <f xml:space="preserve"> 'PD1'!K29</f>
        <v>104.4</v>
      </c>
      <c r="L26" s="171">
        <f xml:space="preserve"> 'PD1'!L29</f>
        <v>106.7</v>
      </c>
      <c r="M26" s="171">
        <f xml:space="preserve"> 'PD1'!M29</f>
        <v>108.3</v>
      </c>
      <c r="N26" s="171">
        <f xml:space="preserve"> 'PD1'!N29</f>
        <v>109.2</v>
      </c>
      <c r="O26" s="171">
        <f xml:space="preserve"> 'PD1'!O29</f>
        <v>113.4</v>
      </c>
      <c r="P26" s="171">
        <f xml:space="preserve"> 'PD1'!P29</f>
        <v>124.3</v>
      </c>
      <c r="Q26" s="354">
        <f>'PD1'!Q29</f>
        <v>130.19999999999996</v>
      </c>
      <c r="R26" s="354">
        <f>'PD1'!R29</f>
        <v>133.45499999999996</v>
      </c>
      <c r="S26" s="354">
        <f>'PD1'!S29</f>
        <v>136.12409999999997</v>
      </c>
      <c r="T26" s="354">
        <f>'PD1'!T29</f>
        <v>138.84658199999998</v>
      </c>
      <c r="U26" s="354">
        <f>'PD1'!U29</f>
        <v>141.62351364</v>
      </c>
      <c r="V26" s="354">
        <f>'PD1'!V29</f>
        <v>144.45598391280001</v>
      </c>
      <c r="W26" s="354">
        <f>'PD1'!W29</f>
        <v>147.34510359105602</v>
      </c>
    </row>
    <row r="27" spans="1:23" outlineLevel="3" x14ac:dyDescent="0.15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1">
        <f xml:space="preserve"> 'PD1'!J30</f>
        <v>101.8</v>
      </c>
      <c r="K27" s="171">
        <f xml:space="preserve"> 'PD1'!K30</f>
        <v>104.7</v>
      </c>
      <c r="L27" s="171">
        <f xml:space="preserve"> 'PD1'!L30</f>
        <v>106.9</v>
      </c>
      <c r="M27" s="171">
        <f xml:space="preserve"> 'PD1'!M30</f>
        <v>108.5</v>
      </c>
      <c r="N27" s="171">
        <f xml:space="preserve"> 'PD1'!N30</f>
        <v>109.1</v>
      </c>
      <c r="O27" s="171">
        <f xml:space="preserve"> 'PD1'!O30</f>
        <v>114.1</v>
      </c>
      <c r="P27" s="171">
        <f xml:space="preserve"> 'PD1'!P30</f>
        <v>124.8</v>
      </c>
      <c r="Q27" s="354">
        <f>'PD1'!Q30</f>
        <v>130</v>
      </c>
      <c r="R27" s="354">
        <f>'PD1'!R30</f>
        <v>133.25</v>
      </c>
      <c r="S27" s="354">
        <f>'PD1'!S30</f>
        <v>135.91499999999999</v>
      </c>
      <c r="T27" s="354">
        <f>'PD1'!T30</f>
        <v>138.63329999999999</v>
      </c>
      <c r="U27" s="354">
        <f>'PD1'!U30</f>
        <v>141.40596600000001</v>
      </c>
      <c r="V27" s="354">
        <f>'PD1'!V30</f>
        <v>144.23408532000002</v>
      </c>
      <c r="W27" s="354">
        <f>'PD1'!W30</f>
        <v>147.11876702640004</v>
      </c>
    </row>
    <row r="28" spans="1:23" outlineLevel="3" x14ac:dyDescent="0.15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1">
        <f xml:space="preserve"> 'PD1'!J31</f>
        <v>102.2</v>
      </c>
      <c r="K28" s="171">
        <f xml:space="preserve"> 'PD1'!K31</f>
        <v>105</v>
      </c>
      <c r="L28" s="171">
        <f xml:space="preserve"> 'PD1'!L31</f>
        <v>107.1</v>
      </c>
      <c r="M28" s="171">
        <f xml:space="preserve"> 'PD1'!M31</f>
        <v>108.5</v>
      </c>
      <c r="N28" s="171">
        <f xml:space="preserve"> 'PD1'!N31</f>
        <v>109.4</v>
      </c>
      <c r="O28" s="171">
        <f xml:space="preserve"> 'PD1'!O31</f>
        <v>114.7</v>
      </c>
      <c r="P28" s="171">
        <f xml:space="preserve"> 'PD1'!P31</f>
        <v>125.3</v>
      </c>
      <c r="Q28" s="354">
        <f>'PD1'!Q31</f>
        <v>130.5</v>
      </c>
      <c r="R28" s="354">
        <f>'PD1'!R31</f>
        <v>133.76249999999999</v>
      </c>
      <c r="S28" s="354">
        <f>'PD1'!S31</f>
        <v>136.43774999999999</v>
      </c>
      <c r="T28" s="354">
        <f>'PD1'!T31</f>
        <v>139.166505</v>
      </c>
      <c r="U28" s="354">
        <f>'PD1'!U31</f>
        <v>141.9498351</v>
      </c>
      <c r="V28" s="354">
        <f>'PD1'!V31</f>
        <v>144.788831802</v>
      </c>
      <c r="W28" s="354">
        <f>'PD1'!W31</f>
        <v>147.68460843804002</v>
      </c>
    </row>
    <row r="29" spans="1:23" outlineLevel="3" x14ac:dyDescent="0.15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1">
        <f xml:space="preserve"> 'PD1'!J32</f>
        <v>101.8</v>
      </c>
      <c r="K29" s="171">
        <f xml:space="preserve"> 'PD1'!K32</f>
        <v>104.5</v>
      </c>
      <c r="L29" s="171">
        <f xml:space="preserve"> 'PD1'!L32</f>
        <v>106.4</v>
      </c>
      <c r="M29" s="171">
        <f xml:space="preserve"> 'PD1'!M32</f>
        <v>108.3</v>
      </c>
      <c r="N29" s="171">
        <f xml:space="preserve"> 'PD1'!N32</f>
        <v>109.3</v>
      </c>
      <c r="O29" s="171">
        <f xml:space="preserve"> 'PD1'!O32</f>
        <v>114.6</v>
      </c>
      <c r="P29" s="171">
        <f xml:space="preserve"> 'PD1'!P32</f>
        <v>124.8</v>
      </c>
      <c r="Q29" s="354">
        <f>'PD1'!Q32</f>
        <v>130</v>
      </c>
      <c r="R29" s="354">
        <f>'PD1'!R32</f>
        <v>133.25</v>
      </c>
      <c r="S29" s="354">
        <f>'PD1'!S32</f>
        <v>135.91499999999999</v>
      </c>
      <c r="T29" s="354">
        <f>'PD1'!T32</f>
        <v>138.63329999999999</v>
      </c>
      <c r="U29" s="354">
        <f>'PD1'!U32</f>
        <v>141.40596600000001</v>
      </c>
      <c r="V29" s="354">
        <f>'PD1'!V32</f>
        <v>144.23408532000002</v>
      </c>
      <c r="W29" s="354">
        <f>'PD1'!W32</f>
        <v>147.11876702640004</v>
      </c>
    </row>
    <row r="30" spans="1:23" outlineLevel="3" x14ac:dyDescent="0.15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1">
        <f xml:space="preserve"> 'PD1'!J33</f>
        <v>102.4</v>
      </c>
      <c r="K30" s="171">
        <f xml:space="preserve"> 'PD1'!K33</f>
        <v>104.9</v>
      </c>
      <c r="L30" s="171">
        <f xml:space="preserve"> 'PD1'!L33</f>
        <v>106.8</v>
      </c>
      <c r="M30" s="171">
        <f xml:space="preserve"> 'PD1'!M33</f>
        <v>108.6</v>
      </c>
      <c r="N30" s="171">
        <f xml:space="preserve"> 'PD1'!N33</f>
        <v>109.4</v>
      </c>
      <c r="O30" s="171">
        <f xml:space="preserve"> 'PD1'!O33</f>
        <v>115.4</v>
      </c>
      <c r="P30" s="171">
        <f xml:space="preserve"> 'PD1'!P33</f>
        <v>126</v>
      </c>
      <c r="Q30" s="354">
        <f>'PD1'!Q33</f>
        <v>130.80000000000001</v>
      </c>
      <c r="R30" s="354">
        <f>'PD1'!R33</f>
        <v>134.07</v>
      </c>
      <c r="S30" s="354">
        <f>'PD1'!S33</f>
        <v>136.75139999999999</v>
      </c>
      <c r="T30" s="354">
        <f>'PD1'!T33</f>
        <v>139.48642799999999</v>
      </c>
      <c r="U30" s="354">
        <f>'PD1'!U33</f>
        <v>142.27615656</v>
      </c>
      <c r="V30" s="354">
        <f>'PD1'!V33</f>
        <v>145.1216796912</v>
      </c>
      <c r="W30" s="354">
        <f>'PD1'!W33</f>
        <v>148.02411328502401</v>
      </c>
    </row>
    <row r="31" spans="1:23" outlineLevel="2" x14ac:dyDescent="0.15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1">
        <f xml:space="preserve"> 'PD1'!J34</f>
        <v>102.7</v>
      </c>
      <c r="K31" s="171">
        <f xml:space="preserve"> 'PD1'!K34</f>
        <v>105.1</v>
      </c>
      <c r="L31" s="171">
        <f xml:space="preserve"> 'PD1'!L34</f>
        <v>107</v>
      </c>
      <c r="M31" s="171">
        <f xml:space="preserve"> 'PD1'!M34</f>
        <v>108.6</v>
      </c>
      <c r="N31" s="171">
        <f xml:space="preserve"> 'PD1'!N34</f>
        <v>109.7</v>
      </c>
      <c r="O31" s="171">
        <f xml:space="preserve"> 'PD1'!O34</f>
        <v>116.5</v>
      </c>
      <c r="P31" s="171">
        <f xml:space="preserve"> 'PD1'!P34</f>
        <v>126.8</v>
      </c>
      <c r="Q31" s="354">
        <f>'PD1'!Q34</f>
        <v>131.6</v>
      </c>
      <c r="R31" s="354">
        <f>'PD1'!R34</f>
        <v>134.88999999999999</v>
      </c>
      <c r="S31" s="354">
        <f>'PD1'!S34</f>
        <v>137.58779999999999</v>
      </c>
      <c r="T31" s="354">
        <f>'PD1'!T34</f>
        <v>140.33955599999999</v>
      </c>
      <c r="U31" s="354">
        <f>'PD1'!U34</f>
        <v>143.14634712</v>
      </c>
      <c r="V31" s="354">
        <f>'PD1'!V34</f>
        <v>146.00927406240001</v>
      </c>
      <c r="W31" s="354">
        <f>'PD1'!W34</f>
        <v>148.92945954364802</v>
      </c>
    </row>
    <row r="32" spans="1:23" outlineLevel="1" x14ac:dyDescent="0.15"/>
    <row r="33" spans="1:7" outlineLevel="1" x14ac:dyDescent="0.15">
      <c r="C33" s="87" t="s">
        <v>130</v>
      </c>
    </row>
    <row r="34" spans="1:7" outlineLevel="2" x14ac:dyDescent="0.15">
      <c r="E34" s="88" t="s">
        <v>131</v>
      </c>
      <c r="F34" s="112">
        <f xml:space="preserve"> $P20</f>
        <v>119</v>
      </c>
      <c r="G34" s="24" t="s">
        <v>118</v>
      </c>
    </row>
    <row r="35" spans="1:7" outlineLevel="2" x14ac:dyDescent="0.15">
      <c r="E35" s="88" t="s">
        <v>132</v>
      </c>
      <c r="F35" s="112">
        <f t="shared" ref="F35:F45" si="0" xml:space="preserve"> $P21</f>
        <v>119.7</v>
      </c>
      <c r="G35" s="24" t="s">
        <v>118</v>
      </c>
    </row>
    <row r="36" spans="1:7" outlineLevel="2" x14ac:dyDescent="0.15">
      <c r="E36" s="88" t="s">
        <v>133</v>
      </c>
      <c r="F36" s="112">
        <f t="shared" si="0"/>
        <v>120.5</v>
      </c>
      <c r="G36" s="24" t="s">
        <v>118</v>
      </c>
    </row>
    <row r="37" spans="1:7" outlineLevel="2" x14ac:dyDescent="0.15">
      <c r="E37" s="88" t="s">
        <v>134</v>
      </c>
      <c r="F37" s="112">
        <f t="shared" si="0"/>
        <v>121.2</v>
      </c>
      <c r="G37" s="24" t="s">
        <v>118</v>
      </c>
    </row>
    <row r="38" spans="1:7" outlineLevel="2" x14ac:dyDescent="0.15">
      <c r="E38" s="88" t="s">
        <v>135</v>
      </c>
      <c r="F38" s="112">
        <f t="shared" si="0"/>
        <v>121.8</v>
      </c>
      <c r="G38" s="24" t="s">
        <v>118</v>
      </c>
    </row>
    <row r="39" spans="1:7" outlineLevel="2" x14ac:dyDescent="0.15">
      <c r="E39" s="88" t="s">
        <v>136</v>
      </c>
      <c r="F39" s="112">
        <f t="shared" si="0"/>
        <v>122.3</v>
      </c>
      <c r="G39" s="24" t="s">
        <v>118</v>
      </c>
    </row>
    <row r="40" spans="1:7" outlineLevel="2" x14ac:dyDescent="0.15">
      <c r="E40" s="88" t="s">
        <v>137</v>
      </c>
      <c r="F40" s="112">
        <f t="shared" si="0"/>
        <v>124.3</v>
      </c>
      <c r="G40" s="24" t="s">
        <v>118</v>
      </c>
    </row>
    <row r="41" spans="1:7" outlineLevel="2" x14ac:dyDescent="0.15">
      <c r="E41" s="88" t="s">
        <v>138</v>
      </c>
      <c r="F41" s="112">
        <f t="shared" si="0"/>
        <v>124.8</v>
      </c>
      <c r="G41" s="24" t="s">
        <v>118</v>
      </c>
    </row>
    <row r="42" spans="1:7" outlineLevel="2" x14ac:dyDescent="0.15">
      <c r="E42" s="88" t="s">
        <v>139</v>
      </c>
      <c r="F42" s="112">
        <f t="shared" si="0"/>
        <v>125.3</v>
      </c>
      <c r="G42" s="24" t="s">
        <v>118</v>
      </c>
    </row>
    <row r="43" spans="1:7" outlineLevel="2" x14ac:dyDescent="0.15">
      <c r="E43" s="88" t="s">
        <v>140</v>
      </c>
      <c r="F43" s="112">
        <f t="shared" si="0"/>
        <v>124.8</v>
      </c>
      <c r="G43" s="24" t="s">
        <v>118</v>
      </c>
    </row>
    <row r="44" spans="1:7" outlineLevel="2" x14ac:dyDescent="0.15">
      <c r="E44" s="88" t="s">
        <v>141</v>
      </c>
      <c r="F44" s="112">
        <f t="shared" si="0"/>
        <v>126</v>
      </c>
      <c r="G44" s="24" t="s">
        <v>118</v>
      </c>
    </row>
    <row r="45" spans="1:7" outlineLevel="2" x14ac:dyDescent="0.15">
      <c r="E45" s="88" t="s">
        <v>142</v>
      </c>
      <c r="F45" s="112">
        <f t="shared" si="0"/>
        <v>126.8</v>
      </c>
      <c r="G45" s="24" t="s">
        <v>118</v>
      </c>
    </row>
    <row r="46" spans="1:7" outlineLevel="2" x14ac:dyDescent="0.15"/>
    <row r="47" spans="1:7" outlineLevel="1" x14ac:dyDescent="0.15"/>
    <row r="48" spans="1:7" s="134" customFormat="1" outlineLevel="1" x14ac:dyDescent="0.15">
      <c r="A48" s="131"/>
      <c r="B48" s="131"/>
      <c r="C48" s="148" t="s">
        <v>143</v>
      </c>
      <c r="D48" s="133"/>
    </row>
    <row r="49" spans="1:23" s="134" customFormat="1" outlineLevel="2" x14ac:dyDescent="0.15">
      <c r="A49" s="131"/>
      <c r="B49" s="131"/>
      <c r="C49" s="132"/>
      <c r="D49" s="133"/>
      <c r="E49" s="134" t="s">
        <v>144</v>
      </c>
      <c r="F49" s="135">
        <v>2018</v>
      </c>
      <c r="G49" s="134" t="s">
        <v>145</v>
      </c>
    </row>
    <row r="50" spans="1:23" s="134" customFormat="1" outlineLevel="2" x14ac:dyDescent="0.15">
      <c r="A50" s="131"/>
      <c r="B50" s="131"/>
      <c r="C50" s="132"/>
      <c r="D50" s="133"/>
      <c r="E50" s="134" t="s">
        <v>146</v>
      </c>
      <c r="F50" s="135">
        <v>2023</v>
      </c>
      <c r="G50" s="134" t="s">
        <v>145</v>
      </c>
    </row>
    <row r="51" spans="1:23" s="134" customFormat="1" outlineLevel="2" x14ac:dyDescent="0.15">
      <c r="A51" s="131"/>
      <c r="B51" s="131"/>
      <c r="C51" s="132"/>
      <c r="D51" s="133"/>
      <c r="E51" s="134" t="s">
        <v>147</v>
      </c>
      <c r="F51" s="135">
        <v>2025</v>
      </c>
      <c r="G51" s="134" t="s">
        <v>145</v>
      </c>
    </row>
    <row r="52" spans="1:23" s="134" customFormat="1" outlineLevel="2" x14ac:dyDescent="0.15">
      <c r="A52" s="131"/>
      <c r="B52" s="131"/>
      <c r="C52" s="132"/>
      <c r="D52" s="133"/>
      <c r="E52" s="134" t="s">
        <v>148</v>
      </c>
      <c r="F52" s="135">
        <v>2018</v>
      </c>
      <c r="G52" s="134" t="s">
        <v>145</v>
      </c>
    </row>
    <row r="53" spans="1:23" s="134" customFormat="1" outlineLevel="2" x14ac:dyDescent="0.15">
      <c r="A53" s="131"/>
      <c r="B53" s="131"/>
      <c r="C53" s="132"/>
      <c r="D53" s="133"/>
      <c r="E53" s="134" t="s">
        <v>149</v>
      </c>
      <c r="F53" s="135">
        <v>2023</v>
      </c>
      <c r="G53" s="134" t="s">
        <v>145</v>
      </c>
    </row>
    <row r="54" spans="1:23" s="134" customFormat="1" outlineLevel="2" x14ac:dyDescent="0.15">
      <c r="A54" s="131"/>
      <c r="B54" s="131"/>
      <c r="C54" s="132"/>
      <c r="D54" s="133"/>
      <c r="E54" s="134" t="s">
        <v>150</v>
      </c>
      <c r="F54" s="135">
        <v>2025</v>
      </c>
      <c r="G54" s="134" t="s">
        <v>145</v>
      </c>
    </row>
    <row r="55" spans="1:23" s="134" customFormat="1" outlineLevel="1" x14ac:dyDescent="0.15">
      <c r="A55" s="131"/>
      <c r="B55" s="131"/>
      <c r="C55" s="132"/>
      <c r="D55" s="133"/>
      <c r="F55" s="196"/>
    </row>
    <row r="56" spans="1:23" s="134" customFormat="1" x14ac:dyDescent="0.15">
      <c r="A56" s="131"/>
      <c r="B56" s="131"/>
      <c r="C56" s="132"/>
      <c r="D56" s="133"/>
    </row>
    <row r="57" spans="1:23" x14ac:dyDescent="0.15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15"/>
    <row r="59" spans="1:23" outlineLevel="1" x14ac:dyDescent="0.15">
      <c r="B59" s="10" t="str">
        <f xml:space="preserve"> 'PD11'!B$9</f>
        <v>PR19 FD / CMA / IDoK closing RCV balances as at 31 March 2025</v>
      </c>
    </row>
    <row r="60" spans="1:23" outlineLevel="2" x14ac:dyDescent="0.15"/>
    <row r="61" spans="1:23" s="120" customFormat="1" outlineLevel="2" x14ac:dyDescent="0.15">
      <c r="A61" s="117" t="str">
        <f xml:space="preserve"> 'PD11'!M$10</f>
        <v>PD11.1</v>
      </c>
      <c r="B61" s="117"/>
      <c r="C61" s="118"/>
      <c r="D61" s="119"/>
      <c r="E61" s="21" t="s">
        <v>152</v>
      </c>
      <c r="F61" s="344">
        <f>'PD11'!E$10</f>
        <v>54.652999999999999</v>
      </c>
      <c r="G61" s="13" t="s">
        <v>153</v>
      </c>
    </row>
    <row r="62" spans="1:23" s="120" customFormat="1" outlineLevel="2" x14ac:dyDescent="0.15">
      <c r="A62" s="117" t="str">
        <f xml:space="preserve"> 'PD11'!M$10</f>
        <v>PD11.1</v>
      </c>
      <c r="B62" s="117"/>
      <c r="C62" s="118"/>
      <c r="D62" s="119"/>
      <c r="E62" s="13" t="s">
        <v>154</v>
      </c>
      <c r="F62" s="344">
        <f>'PD11'!F$10</f>
        <v>160.155</v>
      </c>
      <c r="G62" s="13" t="s">
        <v>153</v>
      </c>
    </row>
    <row r="63" spans="1:23" s="120" customFormat="1" outlineLevel="2" x14ac:dyDescent="0.15">
      <c r="A63" s="117" t="str">
        <f xml:space="preserve"> 'PD11'!M$10</f>
        <v>PD11.1</v>
      </c>
      <c r="B63" s="117"/>
      <c r="C63" s="118"/>
      <c r="D63" s="119"/>
      <c r="E63" s="13" t="s">
        <v>155</v>
      </c>
      <c r="F63" s="344">
        <f>'PD11'!G$10</f>
        <v>0</v>
      </c>
      <c r="G63" s="13" t="s">
        <v>153</v>
      </c>
    </row>
    <row r="64" spans="1:23" s="120" customFormat="1" outlineLevel="2" x14ac:dyDescent="0.15">
      <c r="A64" s="117" t="str">
        <f xml:space="preserve"> 'PD11'!M$10</f>
        <v>PD11.1</v>
      </c>
      <c r="B64" s="117"/>
      <c r="C64" s="118"/>
      <c r="D64" s="119"/>
      <c r="E64" s="13" t="s">
        <v>156</v>
      </c>
      <c r="F64" s="344">
        <f>'PD11'!H$10</f>
        <v>0</v>
      </c>
      <c r="G64" s="13" t="s">
        <v>153</v>
      </c>
    </row>
    <row r="65" spans="1:7" s="120" customFormat="1" outlineLevel="2" x14ac:dyDescent="0.15">
      <c r="A65" s="117" t="str">
        <f xml:space="preserve"> 'PD11'!M$10</f>
        <v>PD11.1</v>
      </c>
      <c r="B65" s="117"/>
      <c r="C65" s="118"/>
      <c r="D65" s="119"/>
      <c r="E65" s="13" t="s">
        <v>157</v>
      </c>
      <c r="F65" s="344">
        <f>'PD11'!I$10</f>
        <v>0</v>
      </c>
      <c r="G65" s="13" t="s">
        <v>153</v>
      </c>
    </row>
    <row r="66" spans="1:7" s="120" customFormat="1" outlineLevel="2" x14ac:dyDescent="0.15">
      <c r="A66" s="117" t="str">
        <f xml:space="preserve"> 'PD11'!M$10</f>
        <v>PD11.1</v>
      </c>
      <c r="B66" s="117"/>
      <c r="C66" s="118"/>
      <c r="D66" s="119"/>
      <c r="E66" s="13" t="s">
        <v>158</v>
      </c>
      <c r="F66" s="344">
        <f>'PD11'!J$10</f>
        <v>0</v>
      </c>
      <c r="G66" s="13" t="s">
        <v>153</v>
      </c>
    </row>
    <row r="67" spans="1:7" outlineLevel="2" x14ac:dyDescent="0.15">
      <c r="E67" s="13"/>
      <c r="F67" s="13"/>
      <c r="G67" s="13"/>
    </row>
    <row r="68" spans="1:7" s="120" customFormat="1" outlineLevel="2" x14ac:dyDescent="0.15">
      <c r="A68" s="117" t="str">
        <f xml:space="preserve"> 'PD11'!M$11</f>
        <v>PD11.2</v>
      </c>
      <c r="B68" s="117"/>
      <c r="C68" s="118"/>
      <c r="D68" s="119"/>
      <c r="E68" s="13" t="s">
        <v>159</v>
      </c>
      <c r="F68" s="344">
        <f>'PD11'!E$11</f>
        <v>52.219000000000001</v>
      </c>
      <c r="G68" s="13" t="s">
        <v>153</v>
      </c>
    </row>
    <row r="69" spans="1:7" s="120" customFormat="1" outlineLevel="2" x14ac:dyDescent="0.15">
      <c r="A69" s="117" t="str">
        <f xml:space="preserve"> 'PD11'!M$11</f>
        <v>PD11.2</v>
      </c>
      <c r="B69" s="117"/>
      <c r="C69" s="118"/>
      <c r="D69" s="119"/>
      <c r="E69" s="13" t="s">
        <v>160</v>
      </c>
      <c r="F69" s="344">
        <f>'PD11'!F$11</f>
        <v>155.71799999999999</v>
      </c>
      <c r="G69" s="13" t="s">
        <v>153</v>
      </c>
    </row>
    <row r="70" spans="1:7" s="120" customFormat="1" outlineLevel="2" x14ac:dyDescent="0.15">
      <c r="A70" s="117" t="str">
        <f xml:space="preserve"> 'PD11'!M$11</f>
        <v>PD11.2</v>
      </c>
      <c r="B70" s="117"/>
      <c r="C70" s="118"/>
      <c r="D70" s="119"/>
      <c r="E70" s="13" t="s">
        <v>161</v>
      </c>
      <c r="F70" s="344">
        <f>'PD11'!G$11</f>
        <v>0</v>
      </c>
      <c r="G70" s="13" t="s">
        <v>153</v>
      </c>
    </row>
    <row r="71" spans="1:7" s="120" customFormat="1" outlineLevel="2" x14ac:dyDescent="0.15">
      <c r="A71" s="117" t="str">
        <f xml:space="preserve"> 'PD11'!M$11</f>
        <v>PD11.2</v>
      </c>
      <c r="B71" s="117"/>
      <c r="C71" s="118"/>
      <c r="D71" s="119"/>
      <c r="E71" s="13" t="s">
        <v>162</v>
      </c>
      <c r="F71" s="344">
        <f>'PD11'!H$11</f>
        <v>0</v>
      </c>
      <c r="G71" s="13" t="s">
        <v>153</v>
      </c>
    </row>
    <row r="72" spans="1:7" s="120" customFormat="1" outlineLevel="2" x14ac:dyDescent="0.15">
      <c r="A72" s="117" t="str">
        <f xml:space="preserve"> 'PD11'!M$11</f>
        <v>PD11.2</v>
      </c>
      <c r="B72" s="117"/>
      <c r="C72" s="118"/>
      <c r="D72" s="119"/>
      <c r="E72" s="13" t="s">
        <v>163</v>
      </c>
      <c r="F72" s="344">
        <f>'PD11'!I$11</f>
        <v>0</v>
      </c>
      <c r="G72" s="13" t="s">
        <v>153</v>
      </c>
    </row>
    <row r="73" spans="1:7" s="120" customFormat="1" outlineLevel="2" x14ac:dyDescent="0.15">
      <c r="A73" s="117" t="str">
        <f xml:space="preserve"> 'PD11'!M$11</f>
        <v>PD11.2</v>
      </c>
      <c r="B73" s="117"/>
      <c r="C73" s="118"/>
      <c r="D73" s="119"/>
      <c r="E73" s="13" t="s">
        <v>164</v>
      </c>
      <c r="F73" s="344">
        <f>'PD11'!J$11</f>
        <v>0</v>
      </c>
      <c r="G73" s="13" t="s">
        <v>153</v>
      </c>
    </row>
    <row r="74" spans="1:7" outlineLevel="2" x14ac:dyDescent="0.15">
      <c r="E74" s="13"/>
      <c r="F74" s="13"/>
      <c r="G74" s="13"/>
    </row>
    <row r="75" spans="1:7" s="120" customFormat="1" outlineLevel="2" x14ac:dyDescent="0.15">
      <c r="A75" s="117" t="str">
        <f xml:space="preserve"> 'PD11'!M$12</f>
        <v>PD11.3</v>
      </c>
      <c r="B75" s="117"/>
      <c r="C75" s="118"/>
      <c r="D75" s="119"/>
      <c r="E75" s="13" t="s">
        <v>165</v>
      </c>
      <c r="F75" s="344">
        <f>'PD11'!E$12</f>
        <v>15.340999999999999</v>
      </c>
      <c r="G75" s="13" t="s">
        <v>153</v>
      </c>
    </row>
    <row r="76" spans="1:7" s="120" customFormat="1" outlineLevel="2" x14ac:dyDescent="0.15">
      <c r="A76" s="117" t="str">
        <f xml:space="preserve"> 'PD11'!M$12</f>
        <v>PD11.3</v>
      </c>
      <c r="B76" s="117"/>
      <c r="C76" s="118"/>
      <c r="D76" s="119"/>
      <c r="E76" s="13" t="s">
        <v>166</v>
      </c>
      <c r="F76" s="344">
        <f>'PD11'!F$12</f>
        <v>79.462999999999994</v>
      </c>
      <c r="G76" s="13" t="s">
        <v>153</v>
      </c>
    </row>
    <row r="77" spans="1:7" s="120" customFormat="1" outlineLevel="2" x14ac:dyDescent="0.15">
      <c r="A77" s="117" t="str">
        <f xml:space="preserve"> 'PD11'!M$12</f>
        <v>PD11.3</v>
      </c>
      <c r="B77" s="117"/>
      <c r="C77" s="118"/>
      <c r="D77" s="119"/>
      <c r="E77" s="13" t="s">
        <v>167</v>
      </c>
      <c r="F77" s="344">
        <f>'PD11'!G$12</f>
        <v>0</v>
      </c>
      <c r="G77" s="13" t="s">
        <v>153</v>
      </c>
    </row>
    <row r="78" spans="1:7" s="120" customFormat="1" outlineLevel="2" x14ac:dyDescent="0.15">
      <c r="A78" s="117" t="str">
        <f xml:space="preserve"> 'PD11'!M$12</f>
        <v>PD11.3</v>
      </c>
      <c r="B78" s="117"/>
      <c r="C78" s="118"/>
      <c r="D78" s="119"/>
      <c r="E78" s="13" t="s">
        <v>168</v>
      </c>
      <c r="F78" s="344">
        <f>'PD11'!H$12</f>
        <v>0</v>
      </c>
      <c r="G78" s="13" t="s">
        <v>153</v>
      </c>
    </row>
    <row r="79" spans="1:7" s="120" customFormat="1" outlineLevel="2" x14ac:dyDescent="0.15">
      <c r="A79" s="117" t="str">
        <f xml:space="preserve"> 'PD11'!M$12</f>
        <v>PD11.3</v>
      </c>
      <c r="B79" s="117"/>
      <c r="C79" s="118"/>
      <c r="D79" s="119"/>
      <c r="E79" s="13" t="s">
        <v>169</v>
      </c>
      <c r="F79" s="344">
        <f>'PD11'!I$12</f>
        <v>0</v>
      </c>
      <c r="G79" s="13" t="s">
        <v>153</v>
      </c>
    </row>
    <row r="80" spans="1:7" s="120" customFormat="1" outlineLevel="2" x14ac:dyDescent="0.15">
      <c r="A80" s="117" t="str">
        <f xml:space="preserve"> 'PD11'!M$12</f>
        <v>PD11.3</v>
      </c>
      <c r="B80" s="117"/>
      <c r="C80" s="118"/>
      <c r="D80" s="119"/>
      <c r="E80" s="13" t="s">
        <v>170</v>
      </c>
      <c r="F80" s="344">
        <f>'PD11'!J$12</f>
        <v>0</v>
      </c>
      <c r="G80" s="13" t="s">
        <v>153</v>
      </c>
    </row>
    <row r="81" spans="1:7" outlineLevel="1" x14ac:dyDescent="0.15">
      <c r="E81" s="13"/>
      <c r="F81" s="13"/>
      <c r="G81" s="13"/>
    </row>
    <row r="82" spans="1:7" outlineLevel="1" x14ac:dyDescent="0.15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15">
      <c r="E83" s="13"/>
      <c r="F83" s="13"/>
      <c r="G83" s="13"/>
    </row>
    <row r="84" spans="1:7" s="120" customFormat="1" outlineLevel="2" x14ac:dyDescent="0.15">
      <c r="A84" s="117" t="str">
        <f xml:space="preserve"> 'PD11'!M$16</f>
        <v>PD11.5</v>
      </c>
      <c r="B84" s="117"/>
      <c r="C84" s="118"/>
      <c r="D84" s="119"/>
      <c r="E84" s="13" t="s">
        <v>171</v>
      </c>
      <c r="F84" s="344">
        <f>'PD11'!E$16</f>
        <v>0</v>
      </c>
      <c r="G84" s="13" t="s">
        <v>153</v>
      </c>
    </row>
    <row r="85" spans="1:7" s="120" customFormat="1" outlineLevel="2" x14ac:dyDescent="0.15">
      <c r="A85" s="117" t="str">
        <f xml:space="preserve"> 'PD11'!M$16</f>
        <v>PD11.5</v>
      </c>
      <c r="B85" s="117"/>
      <c r="C85" s="118"/>
      <c r="D85" s="119"/>
      <c r="E85" s="13" t="s">
        <v>172</v>
      </c>
      <c r="F85" s="344">
        <f>'PD11'!F$16</f>
        <v>0</v>
      </c>
      <c r="G85" s="13" t="s">
        <v>153</v>
      </c>
    </row>
    <row r="86" spans="1:7" s="120" customFormat="1" outlineLevel="2" x14ac:dyDescent="0.15">
      <c r="A86" s="117" t="str">
        <f xml:space="preserve"> 'PD11'!M$16</f>
        <v>PD11.5</v>
      </c>
      <c r="B86" s="117"/>
      <c r="C86" s="118"/>
      <c r="D86" s="119"/>
      <c r="E86" s="13" t="s">
        <v>173</v>
      </c>
      <c r="F86" s="344">
        <f>'PD11'!G$16</f>
        <v>0</v>
      </c>
      <c r="G86" s="13" t="s">
        <v>153</v>
      </c>
    </row>
    <row r="87" spans="1:7" s="120" customFormat="1" outlineLevel="2" x14ac:dyDescent="0.15">
      <c r="A87" s="117" t="str">
        <f xml:space="preserve"> 'PD11'!M$16</f>
        <v>PD11.5</v>
      </c>
      <c r="B87" s="117"/>
      <c r="C87" s="118"/>
      <c r="D87" s="119"/>
      <c r="E87" s="13" t="s">
        <v>174</v>
      </c>
      <c r="F87" s="13" t="s">
        <v>14</v>
      </c>
      <c r="G87" s="13"/>
    </row>
    <row r="88" spans="1:7" s="120" customFormat="1" outlineLevel="2" x14ac:dyDescent="0.15">
      <c r="A88" s="117" t="str">
        <f xml:space="preserve"> 'PD11'!M$16</f>
        <v>PD11.5</v>
      </c>
      <c r="B88" s="117"/>
      <c r="C88" s="118"/>
      <c r="D88" s="119"/>
      <c r="E88" s="13" t="s">
        <v>175</v>
      </c>
      <c r="F88" s="344">
        <f>'PD11'!I$16</f>
        <v>0</v>
      </c>
      <c r="G88" s="13" t="s">
        <v>153</v>
      </c>
    </row>
    <row r="89" spans="1:7" s="120" customFormat="1" outlineLevel="2" x14ac:dyDescent="0.15">
      <c r="A89" s="117" t="str">
        <f xml:space="preserve"> 'PD11'!M$16</f>
        <v>PD11.5</v>
      </c>
      <c r="B89" s="117"/>
      <c r="C89" s="118"/>
      <c r="D89" s="119"/>
      <c r="E89" s="13" t="s">
        <v>176</v>
      </c>
      <c r="F89" s="344">
        <f>'PD11'!J$16</f>
        <v>0</v>
      </c>
      <c r="G89" s="13" t="s">
        <v>153</v>
      </c>
    </row>
    <row r="90" spans="1:7" outlineLevel="2" x14ac:dyDescent="0.15">
      <c r="E90" s="13"/>
      <c r="F90" s="13"/>
      <c r="G90" s="13"/>
    </row>
    <row r="91" spans="1:7" s="120" customFormat="1" outlineLevel="2" x14ac:dyDescent="0.15">
      <c r="A91" s="117" t="str">
        <f xml:space="preserve"> 'PD11'!M$17</f>
        <v>PD11.6</v>
      </c>
      <c r="B91" s="117"/>
      <c r="C91" s="118"/>
      <c r="D91" s="119"/>
      <c r="E91" s="13" t="s">
        <v>177</v>
      </c>
      <c r="F91" s="344">
        <f>'PD11'!E$17</f>
        <v>0</v>
      </c>
      <c r="G91" s="13" t="s">
        <v>153</v>
      </c>
    </row>
    <row r="92" spans="1:7" s="120" customFormat="1" outlineLevel="2" x14ac:dyDescent="0.15">
      <c r="A92" s="117" t="str">
        <f xml:space="preserve"> 'PD11'!M$17</f>
        <v>PD11.6</v>
      </c>
      <c r="B92" s="117"/>
      <c r="C92" s="118"/>
      <c r="D92" s="119"/>
      <c r="E92" s="13" t="s">
        <v>178</v>
      </c>
      <c r="F92" s="344">
        <f>'PD11'!F$17</f>
        <v>3.6720000000000002</v>
      </c>
      <c r="G92" s="13" t="s">
        <v>153</v>
      </c>
    </row>
    <row r="93" spans="1:7" s="120" customFormat="1" outlineLevel="2" x14ac:dyDescent="0.15">
      <c r="A93" s="117" t="str">
        <f xml:space="preserve"> 'PD11'!M$17</f>
        <v>PD11.6</v>
      </c>
      <c r="B93" s="117"/>
      <c r="C93" s="118"/>
      <c r="D93" s="119"/>
      <c r="E93" s="13" t="s">
        <v>179</v>
      </c>
      <c r="F93" s="344">
        <f>'PD11'!G$17</f>
        <v>0</v>
      </c>
      <c r="G93" s="13" t="s">
        <v>153</v>
      </c>
    </row>
    <row r="94" spans="1:7" s="120" customFormat="1" outlineLevel="2" x14ac:dyDescent="0.15">
      <c r="A94" s="117" t="str">
        <f xml:space="preserve"> 'PD11'!M$17</f>
        <v>PD11.6</v>
      </c>
      <c r="B94" s="117"/>
      <c r="C94" s="118"/>
      <c r="D94" s="119"/>
      <c r="E94" s="13" t="s">
        <v>180</v>
      </c>
      <c r="F94" s="13" t="s">
        <v>14</v>
      </c>
      <c r="G94" s="13"/>
    </row>
    <row r="95" spans="1:7" s="120" customFormat="1" outlineLevel="2" x14ac:dyDescent="0.15">
      <c r="A95" s="117" t="str">
        <f xml:space="preserve"> 'PD11'!M$17</f>
        <v>PD11.6</v>
      </c>
      <c r="B95" s="117"/>
      <c r="C95" s="118"/>
      <c r="D95" s="119"/>
      <c r="E95" s="13" t="s">
        <v>181</v>
      </c>
      <c r="F95" s="344">
        <f>'PD11'!I$17</f>
        <v>0</v>
      </c>
      <c r="G95" s="13" t="s">
        <v>153</v>
      </c>
    </row>
    <row r="96" spans="1:7" s="120" customFormat="1" outlineLevel="2" x14ac:dyDescent="0.15">
      <c r="A96" s="117" t="str">
        <f xml:space="preserve"> 'PD11'!M$17</f>
        <v>PD11.6</v>
      </c>
      <c r="B96" s="117"/>
      <c r="C96" s="118"/>
      <c r="D96" s="119"/>
      <c r="E96" s="13" t="s">
        <v>182</v>
      </c>
      <c r="F96" s="344">
        <f>'PD11'!J$17</f>
        <v>0</v>
      </c>
      <c r="G96" s="13" t="s">
        <v>153</v>
      </c>
    </row>
    <row r="97" spans="1:7" outlineLevel="2" x14ac:dyDescent="0.15">
      <c r="E97" s="13"/>
      <c r="F97" s="13"/>
      <c r="G97" s="13"/>
    </row>
    <row r="98" spans="1:7" s="120" customFormat="1" outlineLevel="2" x14ac:dyDescent="0.15">
      <c r="A98" s="117" t="str">
        <f xml:space="preserve"> 'PD11'!M$18</f>
        <v>PD11.7</v>
      </c>
      <c r="B98" s="117"/>
      <c r="C98" s="118"/>
      <c r="D98" s="119"/>
      <c r="E98" s="13" t="s">
        <v>183</v>
      </c>
      <c r="F98" s="344">
        <f>'PD11'!E$18</f>
        <v>0</v>
      </c>
      <c r="G98" s="13" t="s">
        <v>153</v>
      </c>
    </row>
    <row r="99" spans="1:7" s="120" customFormat="1" outlineLevel="2" x14ac:dyDescent="0.15">
      <c r="A99" s="117" t="str">
        <f xml:space="preserve"> 'PD11'!M$18</f>
        <v>PD11.7</v>
      </c>
      <c r="B99" s="117"/>
      <c r="C99" s="118"/>
      <c r="D99" s="119"/>
      <c r="E99" s="13" t="s">
        <v>184</v>
      </c>
      <c r="F99" s="344">
        <f>'PD11'!F$18</f>
        <v>-5.0000000000000001E-3</v>
      </c>
      <c r="G99" s="13" t="s">
        <v>153</v>
      </c>
    </row>
    <row r="100" spans="1:7" s="120" customFormat="1" outlineLevel="2" x14ac:dyDescent="0.15">
      <c r="A100" s="117" t="str">
        <f xml:space="preserve"> 'PD11'!M$18</f>
        <v>PD11.7</v>
      </c>
      <c r="B100" s="117"/>
      <c r="C100" s="118"/>
      <c r="D100" s="119"/>
      <c r="E100" s="13" t="s">
        <v>185</v>
      </c>
      <c r="F100" s="344">
        <f>'PD11'!G$18</f>
        <v>0</v>
      </c>
      <c r="G100" s="13" t="s">
        <v>153</v>
      </c>
    </row>
    <row r="101" spans="1:7" s="120" customFormat="1" outlineLevel="2" x14ac:dyDescent="0.15">
      <c r="A101" s="117" t="str">
        <f xml:space="preserve"> 'PD11'!M$18</f>
        <v>PD11.7</v>
      </c>
      <c r="B101" s="117"/>
      <c r="C101" s="118"/>
      <c r="D101" s="119"/>
      <c r="E101" s="13" t="s">
        <v>186</v>
      </c>
      <c r="F101" s="13" t="s">
        <v>14</v>
      </c>
      <c r="G101" s="13"/>
    </row>
    <row r="102" spans="1:7" s="120" customFormat="1" outlineLevel="2" x14ac:dyDescent="0.15">
      <c r="A102" s="117" t="str">
        <f xml:space="preserve"> 'PD11'!M$18</f>
        <v>PD11.7</v>
      </c>
      <c r="B102" s="117"/>
      <c r="C102" s="118"/>
      <c r="D102" s="119"/>
      <c r="E102" s="13" t="s">
        <v>187</v>
      </c>
      <c r="F102" s="344">
        <f>'PD11'!I$18</f>
        <v>0</v>
      </c>
      <c r="G102" s="13" t="s">
        <v>153</v>
      </c>
    </row>
    <row r="103" spans="1:7" s="120" customFormat="1" outlineLevel="2" x14ac:dyDescent="0.15">
      <c r="A103" s="117" t="str">
        <f xml:space="preserve"> 'PD11'!M$18</f>
        <v>PD11.7</v>
      </c>
      <c r="B103" s="117"/>
      <c r="C103" s="118"/>
      <c r="D103" s="119"/>
      <c r="E103" s="13" t="s">
        <v>188</v>
      </c>
      <c r="F103" s="344">
        <f>'PD11'!J$18</f>
        <v>0</v>
      </c>
      <c r="G103" s="13" t="s">
        <v>153</v>
      </c>
    </row>
    <row r="104" spans="1:7" outlineLevel="2" x14ac:dyDescent="0.15">
      <c r="E104" s="13"/>
      <c r="F104" s="13"/>
      <c r="G104" s="13"/>
    </row>
    <row r="105" spans="1:7" s="120" customFormat="1" outlineLevel="2" x14ac:dyDescent="0.15">
      <c r="A105" s="117" t="str">
        <f xml:space="preserve"> 'PD11'!M$19</f>
        <v>PD11.8</v>
      </c>
      <c r="B105" s="117"/>
      <c r="C105" s="118"/>
      <c r="D105" s="119"/>
      <c r="E105" s="13" t="s">
        <v>189</v>
      </c>
      <c r="F105" s="344">
        <f>'PD11'!E$19</f>
        <v>0.38900000000000001</v>
      </c>
      <c r="G105" s="13" t="s">
        <v>153</v>
      </c>
    </row>
    <row r="106" spans="1:7" s="120" customFormat="1" outlineLevel="2" x14ac:dyDescent="0.15">
      <c r="A106" s="117" t="str">
        <f xml:space="preserve"> 'PD11'!M$19</f>
        <v>PD11.8</v>
      </c>
      <c r="B106" s="117"/>
      <c r="C106" s="118"/>
      <c r="D106" s="119"/>
      <c r="E106" s="13" t="s">
        <v>190</v>
      </c>
      <c r="F106" s="344">
        <f>'PD11'!F$19</f>
        <v>1.3720000000000001</v>
      </c>
      <c r="G106" s="13" t="s">
        <v>153</v>
      </c>
    </row>
    <row r="107" spans="1:7" s="120" customFormat="1" outlineLevel="2" x14ac:dyDescent="0.15">
      <c r="A107" s="117" t="str">
        <f xml:space="preserve"> 'PD11'!M$19</f>
        <v>PD11.8</v>
      </c>
      <c r="B107" s="117"/>
      <c r="C107" s="118"/>
      <c r="D107" s="119"/>
      <c r="E107" s="13" t="s">
        <v>191</v>
      </c>
      <c r="F107" s="344">
        <f>'PD11'!G$19</f>
        <v>0</v>
      </c>
      <c r="G107" s="13" t="s">
        <v>153</v>
      </c>
    </row>
    <row r="108" spans="1:7" s="120" customFormat="1" outlineLevel="2" x14ac:dyDescent="0.15">
      <c r="A108" s="117" t="str">
        <f xml:space="preserve"> 'PD11'!M$19</f>
        <v>PD11.8</v>
      </c>
      <c r="B108" s="117"/>
      <c r="C108" s="118"/>
      <c r="D108" s="119"/>
      <c r="E108" s="13" t="s">
        <v>192</v>
      </c>
      <c r="F108" s="344">
        <f>'PD11'!H$19</f>
        <v>0</v>
      </c>
      <c r="G108" s="13" t="s">
        <v>153</v>
      </c>
    </row>
    <row r="109" spans="1:7" s="120" customFormat="1" outlineLevel="2" x14ac:dyDescent="0.15">
      <c r="A109" s="117" t="str">
        <f xml:space="preserve"> 'PD11'!M$19</f>
        <v>PD11.8</v>
      </c>
      <c r="B109" s="117"/>
      <c r="C109" s="118"/>
      <c r="D109" s="119"/>
      <c r="E109" s="13" t="s">
        <v>193</v>
      </c>
      <c r="F109" s="344">
        <f>'PD11'!I$19</f>
        <v>0</v>
      </c>
      <c r="G109" s="13" t="s">
        <v>153</v>
      </c>
    </row>
    <row r="110" spans="1:7" s="120" customFormat="1" outlineLevel="2" x14ac:dyDescent="0.15">
      <c r="A110" s="117" t="str">
        <f xml:space="preserve"> 'PD11'!M$19</f>
        <v>PD11.8</v>
      </c>
      <c r="B110" s="117"/>
      <c r="C110" s="118"/>
      <c r="D110" s="119"/>
      <c r="E110" s="13" t="s">
        <v>194</v>
      </c>
      <c r="F110" s="344">
        <f>'PD11'!J$19</f>
        <v>0</v>
      </c>
      <c r="G110" s="13" t="s">
        <v>153</v>
      </c>
    </row>
    <row r="111" spans="1:7" outlineLevel="2" x14ac:dyDescent="0.15">
      <c r="E111" s="13"/>
      <c r="F111" s="13"/>
      <c r="G111" s="13"/>
    </row>
    <row r="112" spans="1:7" s="120" customFormat="1" outlineLevel="2" x14ac:dyDescent="0.15">
      <c r="A112" s="117" t="str">
        <f xml:space="preserve"> 'PD11'!M$20</f>
        <v>PD11.9</v>
      </c>
      <c r="B112" s="117"/>
      <c r="C112" s="118"/>
      <c r="D112" s="119"/>
      <c r="E112" s="13" t="s">
        <v>195</v>
      </c>
      <c r="F112" s="344">
        <f>'PD11'!E$20</f>
        <v>0</v>
      </c>
      <c r="G112" s="13" t="s">
        <v>153</v>
      </c>
    </row>
    <row r="113" spans="1:7" s="120" customFormat="1" outlineLevel="2" x14ac:dyDescent="0.15">
      <c r="A113" s="117" t="str">
        <f xml:space="preserve"> 'PD11'!M$20</f>
        <v>PD11.9</v>
      </c>
      <c r="B113" s="117"/>
      <c r="C113" s="118"/>
      <c r="D113" s="119"/>
      <c r="E113" s="13" t="s">
        <v>196</v>
      </c>
      <c r="F113" s="344">
        <f>'PD11'!F$20</f>
        <v>-1.6E-2</v>
      </c>
      <c r="G113" s="13" t="s">
        <v>153</v>
      </c>
    </row>
    <row r="114" spans="1:7" s="120" customFormat="1" outlineLevel="2" x14ac:dyDescent="0.15">
      <c r="A114" s="117" t="str">
        <f xml:space="preserve"> 'PD11'!M$20</f>
        <v>PD11.9</v>
      </c>
      <c r="B114" s="117"/>
      <c r="C114" s="118"/>
      <c r="D114" s="119"/>
      <c r="E114" s="13" t="s">
        <v>197</v>
      </c>
      <c r="F114" s="344">
        <f>'PD11'!G$20</f>
        <v>0</v>
      </c>
      <c r="G114" s="13" t="s">
        <v>153</v>
      </c>
    </row>
    <row r="115" spans="1:7" s="120" customFormat="1" outlineLevel="2" x14ac:dyDescent="0.15">
      <c r="A115" s="117" t="str">
        <f xml:space="preserve"> 'PD11'!M$20</f>
        <v>PD11.9</v>
      </c>
      <c r="B115" s="117"/>
      <c r="C115" s="118"/>
      <c r="D115" s="119"/>
      <c r="E115" s="13" t="s">
        <v>198</v>
      </c>
      <c r="F115" s="13" t="s">
        <v>14</v>
      </c>
      <c r="G115" s="13"/>
    </row>
    <row r="116" spans="1:7" s="120" customFormat="1" outlineLevel="2" x14ac:dyDescent="0.15">
      <c r="A116" s="117" t="str">
        <f xml:space="preserve"> 'PD11'!M$20</f>
        <v>PD11.9</v>
      </c>
      <c r="B116" s="117"/>
      <c r="C116" s="118"/>
      <c r="D116" s="119"/>
      <c r="E116" s="13" t="s">
        <v>199</v>
      </c>
      <c r="F116" s="344">
        <f>'PD11'!I$20</f>
        <v>0</v>
      </c>
      <c r="G116" s="13" t="s">
        <v>153</v>
      </c>
    </row>
    <row r="117" spans="1:7" s="120" customFormat="1" outlineLevel="2" x14ac:dyDescent="0.15">
      <c r="A117" s="117" t="str">
        <f xml:space="preserve"> 'PD11'!M$20</f>
        <v>PD11.9</v>
      </c>
      <c r="B117" s="117"/>
      <c r="C117" s="118"/>
      <c r="D117" s="119"/>
      <c r="E117" s="13" t="s">
        <v>200</v>
      </c>
      <c r="F117" s="344">
        <f>'PD11'!J$20</f>
        <v>0</v>
      </c>
      <c r="G117" s="13" t="s">
        <v>153</v>
      </c>
    </row>
    <row r="118" spans="1:7" outlineLevel="2" x14ac:dyDescent="0.15">
      <c r="E118" s="13"/>
      <c r="F118" s="13"/>
      <c r="G118" s="13"/>
    </row>
    <row r="119" spans="1:7" s="120" customFormat="1" outlineLevel="2" x14ac:dyDescent="0.15">
      <c r="A119" s="117" t="str">
        <f xml:space="preserve"> 'PD11'!M$21</f>
        <v>PD11.10</v>
      </c>
      <c r="B119" s="117"/>
      <c r="C119" s="118"/>
      <c r="D119" s="119"/>
      <c r="E119" s="13" t="s">
        <v>201</v>
      </c>
      <c r="F119" s="344">
        <f>'PD11'!E$21</f>
        <v>0</v>
      </c>
      <c r="G119" s="13" t="s">
        <v>153</v>
      </c>
    </row>
    <row r="120" spans="1:7" s="120" customFormat="1" outlineLevel="2" x14ac:dyDescent="0.15">
      <c r="A120" s="117" t="str">
        <f xml:space="preserve"> 'PD11'!M$21</f>
        <v>PD11.10</v>
      </c>
      <c r="B120" s="117"/>
      <c r="C120" s="118"/>
      <c r="D120" s="119"/>
      <c r="E120" s="13" t="s">
        <v>202</v>
      </c>
      <c r="F120" s="344">
        <f>'PD11'!F$21</f>
        <v>0</v>
      </c>
      <c r="G120" s="13" t="s">
        <v>153</v>
      </c>
    </row>
    <row r="121" spans="1:7" s="120" customFormat="1" outlineLevel="2" x14ac:dyDescent="0.15">
      <c r="A121" s="117" t="str">
        <f xml:space="preserve"> 'PD11'!M$21</f>
        <v>PD11.10</v>
      </c>
      <c r="B121" s="117"/>
      <c r="C121" s="118"/>
      <c r="D121" s="119"/>
      <c r="E121" s="13" t="s">
        <v>203</v>
      </c>
      <c r="F121" s="344">
        <f>'PD11'!G$21</f>
        <v>0</v>
      </c>
      <c r="G121" s="13" t="s">
        <v>153</v>
      </c>
    </row>
    <row r="122" spans="1:7" s="120" customFormat="1" outlineLevel="2" x14ac:dyDescent="0.15">
      <c r="A122" s="117" t="str">
        <f xml:space="preserve"> 'PD11'!M$21</f>
        <v>PD11.10</v>
      </c>
      <c r="B122" s="117"/>
      <c r="C122" s="118"/>
      <c r="D122" s="119"/>
      <c r="E122" s="13" t="s">
        <v>204</v>
      </c>
      <c r="F122" s="344">
        <f>'PD11'!H$21</f>
        <v>0</v>
      </c>
      <c r="G122" s="13" t="s">
        <v>153</v>
      </c>
    </row>
    <row r="123" spans="1:7" s="120" customFormat="1" outlineLevel="2" x14ac:dyDescent="0.15">
      <c r="A123" s="117" t="str">
        <f xml:space="preserve"> 'PD11'!M$21</f>
        <v>PD11.10</v>
      </c>
      <c r="B123" s="117"/>
      <c r="C123" s="118"/>
      <c r="D123" s="119"/>
      <c r="E123" s="13" t="s">
        <v>205</v>
      </c>
      <c r="F123" s="344">
        <f>'PD11'!I$21</f>
        <v>0</v>
      </c>
      <c r="G123" s="13" t="s">
        <v>153</v>
      </c>
    </row>
    <row r="124" spans="1:7" s="120" customFormat="1" outlineLevel="2" x14ac:dyDescent="0.15">
      <c r="A124" s="117" t="str">
        <f xml:space="preserve"> 'PD11'!M$21</f>
        <v>PD11.10</v>
      </c>
      <c r="B124" s="117"/>
      <c r="C124" s="118"/>
      <c r="D124" s="119"/>
      <c r="E124" s="13" t="s">
        <v>206</v>
      </c>
      <c r="F124" s="344">
        <f>'PD11'!J$21</f>
        <v>0</v>
      </c>
      <c r="G124" s="13" t="s">
        <v>153</v>
      </c>
    </row>
    <row r="125" spans="1:7" outlineLevel="1" x14ac:dyDescent="0.15">
      <c r="E125" s="13"/>
      <c r="F125" s="13"/>
      <c r="G125" s="13"/>
    </row>
    <row r="126" spans="1:7" outlineLevel="1" x14ac:dyDescent="0.15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15">
      <c r="E127" s="13"/>
      <c r="F127" s="13"/>
      <c r="G127" s="13"/>
    </row>
    <row r="128" spans="1:7" s="120" customFormat="1" outlineLevel="2" x14ac:dyDescent="0.15">
      <c r="A128" s="117" t="str">
        <f xml:space="preserve"> 'PD11'!M$24</f>
        <v>PD11.11</v>
      </c>
      <c r="B128" s="117"/>
      <c r="C128" s="118"/>
      <c r="D128" s="119"/>
      <c r="E128" s="13" t="s">
        <v>207</v>
      </c>
      <c r="F128" s="344">
        <f>'PD11'!E$24</f>
        <v>0</v>
      </c>
      <c r="G128" s="13" t="s">
        <v>153</v>
      </c>
    </row>
    <row r="129" spans="1:7" s="120" customFormat="1" outlineLevel="2" x14ac:dyDescent="0.15">
      <c r="A129" s="117" t="str">
        <f xml:space="preserve"> 'PD11'!M$24</f>
        <v>PD11.11</v>
      </c>
      <c r="B129" s="117"/>
      <c r="C129" s="118"/>
      <c r="D129" s="119"/>
      <c r="E129" s="13" t="s">
        <v>208</v>
      </c>
      <c r="F129" s="344">
        <f>'PD11'!F$24</f>
        <v>0</v>
      </c>
      <c r="G129" s="13" t="s">
        <v>153</v>
      </c>
    </row>
    <row r="130" spans="1:7" s="120" customFormat="1" outlineLevel="2" x14ac:dyDescent="0.15">
      <c r="A130" s="117" t="str">
        <f xml:space="preserve"> 'PD11'!M$24</f>
        <v>PD11.11</v>
      </c>
      <c r="B130" s="117"/>
      <c r="C130" s="118"/>
      <c r="D130" s="119"/>
      <c r="E130" s="13" t="s">
        <v>209</v>
      </c>
      <c r="F130" s="344">
        <f>'PD11'!G$24</f>
        <v>0</v>
      </c>
      <c r="G130" s="13" t="s">
        <v>153</v>
      </c>
    </row>
    <row r="131" spans="1:7" s="120" customFormat="1" outlineLevel="2" x14ac:dyDescent="0.15">
      <c r="A131" s="117" t="str">
        <f xml:space="preserve"> 'PD11'!M$24</f>
        <v>PD11.11</v>
      </c>
      <c r="B131" s="117"/>
      <c r="C131" s="118"/>
      <c r="D131" s="119"/>
      <c r="E131" s="13" t="s">
        <v>210</v>
      </c>
      <c r="F131" s="344">
        <f>'PD11'!H$24</f>
        <v>0</v>
      </c>
      <c r="G131" s="13" t="s">
        <v>153</v>
      </c>
    </row>
    <row r="132" spans="1:7" s="120" customFormat="1" outlineLevel="2" x14ac:dyDescent="0.15">
      <c r="A132" s="117" t="str">
        <f xml:space="preserve"> 'PD11'!M$24</f>
        <v>PD11.11</v>
      </c>
      <c r="B132" s="117"/>
      <c r="C132" s="118"/>
      <c r="D132" s="119"/>
      <c r="E132" s="13" t="s">
        <v>211</v>
      </c>
      <c r="F132" s="344">
        <f>'PD11'!I$24</f>
        <v>0</v>
      </c>
      <c r="G132" s="13" t="s">
        <v>153</v>
      </c>
    </row>
    <row r="133" spans="1:7" s="120" customFormat="1" outlineLevel="2" x14ac:dyDescent="0.15">
      <c r="A133" s="117" t="str">
        <f xml:space="preserve"> 'PD11'!M$24</f>
        <v>PD11.11</v>
      </c>
      <c r="B133" s="117"/>
      <c r="C133" s="118"/>
      <c r="D133" s="119"/>
      <c r="E133" s="13" t="s">
        <v>212</v>
      </c>
      <c r="F133" s="344">
        <f>'PD11'!J$24</f>
        <v>0</v>
      </c>
      <c r="G133" s="13" t="s">
        <v>153</v>
      </c>
    </row>
    <row r="134" spans="1:7" outlineLevel="2" x14ac:dyDescent="0.15">
      <c r="E134" s="13"/>
      <c r="F134" s="13"/>
      <c r="G134" s="13"/>
    </row>
    <row r="135" spans="1:7" s="120" customFormat="1" outlineLevel="2" x14ac:dyDescent="0.15">
      <c r="A135" s="117" t="str">
        <f xml:space="preserve"> 'PD11'!M$25</f>
        <v>PD11.12</v>
      </c>
      <c r="B135" s="117"/>
      <c r="C135" s="118"/>
      <c r="D135" s="119"/>
      <c r="E135" s="13" t="s">
        <v>213</v>
      </c>
      <c r="F135" s="344">
        <f>'PD11'!E$25</f>
        <v>0</v>
      </c>
      <c r="G135" s="13" t="s">
        <v>153</v>
      </c>
    </row>
    <row r="136" spans="1:7" s="120" customFormat="1" outlineLevel="2" x14ac:dyDescent="0.15">
      <c r="A136" s="117" t="str">
        <f xml:space="preserve"> 'PD11'!M$25</f>
        <v>PD11.12</v>
      </c>
      <c r="B136" s="117"/>
      <c r="C136" s="118"/>
      <c r="D136" s="119"/>
      <c r="E136" s="13" t="s">
        <v>214</v>
      </c>
      <c r="F136" s="344">
        <f>'PD11'!F$25</f>
        <v>0</v>
      </c>
      <c r="G136" s="13" t="s">
        <v>153</v>
      </c>
    </row>
    <row r="137" spans="1:7" s="120" customFormat="1" outlineLevel="2" x14ac:dyDescent="0.15">
      <c r="A137" s="117" t="str">
        <f xml:space="preserve"> 'PD11'!M$25</f>
        <v>PD11.12</v>
      </c>
      <c r="B137" s="117"/>
      <c r="C137" s="118"/>
      <c r="D137" s="119"/>
      <c r="E137" s="13" t="s">
        <v>215</v>
      </c>
      <c r="F137" s="344">
        <f>'PD11'!G$25</f>
        <v>0</v>
      </c>
      <c r="G137" s="13" t="s">
        <v>153</v>
      </c>
    </row>
    <row r="138" spans="1:7" s="120" customFormat="1" outlineLevel="2" x14ac:dyDescent="0.15">
      <c r="A138" s="117" t="str">
        <f xml:space="preserve"> 'PD11'!M$25</f>
        <v>PD11.12</v>
      </c>
      <c r="B138" s="117"/>
      <c r="C138" s="118"/>
      <c r="D138" s="119"/>
      <c r="E138" s="13" t="s">
        <v>216</v>
      </c>
      <c r="F138" s="344">
        <f>'PD11'!H$25</f>
        <v>0</v>
      </c>
      <c r="G138" s="13" t="s">
        <v>153</v>
      </c>
    </row>
    <row r="139" spans="1:7" s="120" customFormat="1" outlineLevel="2" x14ac:dyDescent="0.15">
      <c r="A139" s="117" t="str">
        <f xml:space="preserve"> 'PD11'!M$25</f>
        <v>PD11.12</v>
      </c>
      <c r="B139" s="117"/>
      <c r="C139" s="118"/>
      <c r="D139" s="119"/>
      <c r="E139" s="13" t="s">
        <v>217</v>
      </c>
      <c r="F139" s="344">
        <f>'PD11'!I$25</f>
        <v>0</v>
      </c>
      <c r="G139" s="13" t="s">
        <v>153</v>
      </c>
    </row>
    <row r="140" spans="1:7" s="120" customFormat="1" outlineLevel="2" x14ac:dyDescent="0.15">
      <c r="A140" s="117" t="str">
        <f xml:space="preserve"> 'PD11'!M$25</f>
        <v>PD11.12</v>
      </c>
      <c r="B140" s="117"/>
      <c r="C140" s="118"/>
      <c r="D140" s="119"/>
      <c r="E140" s="13" t="s">
        <v>218</v>
      </c>
      <c r="F140" s="344">
        <f>'PD11'!J$25</f>
        <v>0</v>
      </c>
      <c r="G140" s="13" t="s">
        <v>153</v>
      </c>
    </row>
    <row r="141" spans="1:7" outlineLevel="2" x14ac:dyDescent="0.15">
      <c r="E141" s="13"/>
      <c r="F141" s="13"/>
      <c r="G141" s="13"/>
    </row>
    <row r="142" spans="1:7" s="120" customFormat="1" outlineLevel="2" x14ac:dyDescent="0.15">
      <c r="A142" s="117" t="str">
        <f xml:space="preserve"> 'PD11'!M$26</f>
        <v>PD11.13</v>
      </c>
      <c r="B142" s="117"/>
      <c r="C142" s="118"/>
      <c r="D142" s="119"/>
      <c r="E142" s="13" t="s">
        <v>219</v>
      </c>
      <c r="F142" s="344">
        <f>'PD11'!E$26</f>
        <v>-11.69239401352446</v>
      </c>
      <c r="G142" s="13" t="s">
        <v>153</v>
      </c>
    </row>
    <row r="143" spans="1:7" s="120" customFormat="1" outlineLevel="2" x14ac:dyDescent="0.15">
      <c r="A143" s="117" t="str">
        <f xml:space="preserve"> 'PD11'!M$26</f>
        <v>PD11.13</v>
      </c>
      <c r="B143" s="117"/>
      <c r="C143" s="118"/>
      <c r="D143" s="119"/>
      <c r="E143" s="13" t="s">
        <v>220</v>
      </c>
      <c r="F143" s="344">
        <f>'PD11'!F$26</f>
        <v>17.141416083893464</v>
      </c>
      <c r="G143" s="13" t="s">
        <v>153</v>
      </c>
    </row>
    <row r="144" spans="1:7" s="120" customFormat="1" outlineLevel="2" x14ac:dyDescent="0.15">
      <c r="A144" s="117" t="str">
        <f xml:space="preserve"> 'PD11'!M$26</f>
        <v>PD11.13</v>
      </c>
      <c r="B144" s="117"/>
      <c r="C144" s="118"/>
      <c r="D144" s="119"/>
      <c r="E144" s="13" t="s">
        <v>221</v>
      </c>
      <c r="F144" s="344">
        <f>'PD11'!G$26</f>
        <v>0</v>
      </c>
      <c r="G144" s="13" t="s">
        <v>153</v>
      </c>
    </row>
    <row r="145" spans="1:7" s="120" customFormat="1" outlineLevel="2" x14ac:dyDescent="0.15">
      <c r="A145" s="117" t="str">
        <f xml:space="preserve"> 'PD11'!M$26</f>
        <v>PD11.13</v>
      </c>
      <c r="B145" s="117"/>
      <c r="C145" s="118"/>
      <c r="D145" s="119"/>
      <c r="E145" s="13" t="s">
        <v>222</v>
      </c>
      <c r="F145" s="344">
        <f>'PD11'!H$26</f>
        <v>0</v>
      </c>
      <c r="G145" s="13" t="s">
        <v>153</v>
      </c>
    </row>
    <row r="146" spans="1:7" s="120" customFormat="1" outlineLevel="2" x14ac:dyDescent="0.15">
      <c r="A146" s="117" t="str">
        <f xml:space="preserve"> 'PD11'!M$26</f>
        <v>PD11.13</v>
      </c>
      <c r="B146" s="117"/>
      <c r="C146" s="118"/>
      <c r="D146" s="119"/>
      <c r="E146" s="13" t="s">
        <v>223</v>
      </c>
      <c r="F146" s="344">
        <f>'PD11'!I$26</f>
        <v>0</v>
      </c>
      <c r="G146" s="13" t="s">
        <v>153</v>
      </c>
    </row>
    <row r="147" spans="1:7" s="120" customFormat="1" outlineLevel="2" x14ac:dyDescent="0.15">
      <c r="A147" s="117" t="str">
        <f xml:space="preserve"> 'PD11'!M$26</f>
        <v>PD11.13</v>
      </c>
      <c r="B147" s="117"/>
      <c r="C147" s="118"/>
      <c r="D147" s="119"/>
      <c r="E147" s="13" t="s">
        <v>224</v>
      </c>
      <c r="F147" s="344">
        <f>'PD11'!J$26</f>
        <v>0</v>
      </c>
      <c r="G147" s="13" t="s">
        <v>153</v>
      </c>
    </row>
    <row r="148" spans="1:7" outlineLevel="2" x14ac:dyDescent="0.15">
      <c r="E148" s="13"/>
      <c r="F148" s="13"/>
      <c r="G148" s="13"/>
    </row>
    <row r="149" spans="1:7" s="120" customFormat="1" outlineLevel="2" x14ac:dyDescent="0.15">
      <c r="A149" s="117" t="str">
        <f xml:space="preserve"> 'PD11'!M$27</f>
        <v>PD11.14</v>
      </c>
      <c r="B149" s="117"/>
      <c r="C149" s="118"/>
      <c r="D149" s="119"/>
      <c r="E149" s="13" t="s">
        <v>225</v>
      </c>
      <c r="F149" s="344">
        <f>'PD11'!E$27</f>
        <v>-0.19005409675625781</v>
      </c>
      <c r="G149" s="13" t="s">
        <v>153</v>
      </c>
    </row>
    <row r="150" spans="1:7" s="120" customFormat="1" outlineLevel="2" x14ac:dyDescent="0.15">
      <c r="A150" s="117" t="str">
        <f xml:space="preserve"> 'PD11'!M$27</f>
        <v>PD11.14</v>
      </c>
      <c r="B150" s="117"/>
      <c r="C150" s="118"/>
      <c r="D150" s="119"/>
      <c r="E150" s="13" t="s">
        <v>226</v>
      </c>
      <c r="F150" s="344">
        <f>'PD11'!F$27</f>
        <v>-4.0103521277429575E-2</v>
      </c>
      <c r="G150" s="13" t="s">
        <v>153</v>
      </c>
    </row>
    <row r="151" spans="1:7" s="120" customFormat="1" outlineLevel="2" x14ac:dyDescent="0.15">
      <c r="A151" s="117" t="str">
        <f xml:space="preserve"> 'PD11'!M$27</f>
        <v>PD11.14</v>
      </c>
      <c r="B151" s="117"/>
      <c r="C151" s="118"/>
      <c r="D151" s="119"/>
      <c r="E151" s="13" t="s">
        <v>227</v>
      </c>
      <c r="F151" s="344">
        <f>'PD11'!G$27</f>
        <v>0</v>
      </c>
      <c r="G151" s="13" t="s">
        <v>153</v>
      </c>
    </row>
    <row r="152" spans="1:7" s="120" customFormat="1" outlineLevel="2" x14ac:dyDescent="0.15">
      <c r="A152" s="117" t="str">
        <f xml:space="preserve"> 'PD11'!M$27</f>
        <v>PD11.14</v>
      </c>
      <c r="B152" s="117"/>
      <c r="C152" s="118"/>
      <c r="D152" s="119"/>
      <c r="E152" s="13" t="s">
        <v>228</v>
      </c>
      <c r="F152" s="13" t="s">
        <v>14</v>
      </c>
      <c r="G152" s="13"/>
    </row>
    <row r="153" spans="1:7" s="120" customFormat="1" outlineLevel="2" x14ac:dyDescent="0.15">
      <c r="A153" s="117" t="str">
        <f xml:space="preserve"> 'PD11'!M$27</f>
        <v>PD11.14</v>
      </c>
      <c r="B153" s="117"/>
      <c r="C153" s="118"/>
      <c r="D153" s="119"/>
      <c r="E153" s="13" t="s">
        <v>229</v>
      </c>
      <c r="F153" s="344">
        <f>'PD11'!I$27</f>
        <v>0</v>
      </c>
      <c r="G153" s="13" t="s">
        <v>153</v>
      </c>
    </row>
    <row r="154" spans="1:7" s="120" customFormat="1" outlineLevel="2" x14ac:dyDescent="0.15">
      <c r="A154" s="117" t="str">
        <f xml:space="preserve"> 'PD11'!M$27</f>
        <v>PD11.14</v>
      </c>
      <c r="B154" s="117"/>
      <c r="C154" s="118"/>
      <c r="D154" s="119"/>
      <c r="E154" s="13" t="s">
        <v>230</v>
      </c>
      <c r="F154" s="344">
        <f>'PD11'!J$27</f>
        <v>0</v>
      </c>
      <c r="G154" s="13" t="s">
        <v>153</v>
      </c>
    </row>
    <row r="155" spans="1:7" outlineLevel="2" x14ac:dyDescent="0.15">
      <c r="E155" s="13"/>
      <c r="F155" s="13"/>
      <c r="G155" s="13"/>
    </row>
    <row r="156" spans="1:7" s="120" customFormat="1" outlineLevel="2" x14ac:dyDescent="0.15">
      <c r="A156" s="117" t="str">
        <f xml:space="preserve"> 'PD11'!M$28</f>
        <v>PD11.15</v>
      </c>
      <c r="B156" s="117"/>
      <c r="C156" s="118"/>
      <c r="D156" s="119"/>
      <c r="E156" s="13" t="s">
        <v>231</v>
      </c>
      <c r="F156" s="344">
        <f>'PD11'!E$28</f>
        <v>2.1935567809610887</v>
      </c>
      <c r="G156" s="13" t="s">
        <v>153</v>
      </c>
    </row>
    <row r="157" spans="1:7" s="120" customFormat="1" outlineLevel="2" x14ac:dyDescent="0.15">
      <c r="A157" s="117" t="str">
        <f xml:space="preserve"> 'PD11'!M$28</f>
        <v>PD11.15</v>
      </c>
      <c r="B157" s="117"/>
      <c r="C157" s="118"/>
      <c r="D157" s="119"/>
      <c r="E157" s="13" t="s">
        <v>232</v>
      </c>
      <c r="F157" s="344">
        <f>'PD11'!F$28</f>
        <v>6.5501934510454873</v>
      </c>
      <c r="G157" s="13" t="s">
        <v>153</v>
      </c>
    </row>
    <row r="158" spans="1:7" s="120" customFormat="1" outlineLevel="2" x14ac:dyDescent="0.15">
      <c r="A158" s="117" t="str">
        <f xml:space="preserve"> 'PD11'!M$28</f>
        <v>PD11.15</v>
      </c>
      <c r="B158" s="117"/>
      <c r="C158" s="118"/>
      <c r="D158" s="119"/>
      <c r="E158" s="13" t="s">
        <v>233</v>
      </c>
      <c r="F158" s="344">
        <f>'PD11'!G$28</f>
        <v>0</v>
      </c>
      <c r="G158" s="13" t="s">
        <v>153</v>
      </c>
    </row>
    <row r="159" spans="1:7" s="120" customFormat="1" outlineLevel="2" x14ac:dyDescent="0.15">
      <c r="A159" s="117" t="str">
        <f xml:space="preserve"> 'PD11'!M$28</f>
        <v>PD11.15</v>
      </c>
      <c r="B159" s="117"/>
      <c r="C159" s="118"/>
      <c r="D159" s="119"/>
      <c r="E159" s="13" t="s">
        <v>234</v>
      </c>
      <c r="F159" s="344">
        <f>'PD11'!H$28</f>
        <v>0</v>
      </c>
      <c r="G159" s="13" t="s">
        <v>153</v>
      </c>
    </row>
    <row r="160" spans="1:7" s="120" customFormat="1" outlineLevel="2" x14ac:dyDescent="0.15">
      <c r="A160" s="117" t="str">
        <f xml:space="preserve"> 'PD11'!M$28</f>
        <v>PD11.15</v>
      </c>
      <c r="B160" s="117"/>
      <c r="C160" s="118"/>
      <c r="D160" s="119"/>
      <c r="E160" s="13" t="s">
        <v>235</v>
      </c>
      <c r="F160" s="344">
        <f>'PD11'!I$28</f>
        <v>0</v>
      </c>
      <c r="G160" s="13" t="s">
        <v>153</v>
      </c>
    </row>
    <row r="161" spans="1:7" s="120" customFormat="1" outlineLevel="2" x14ac:dyDescent="0.15">
      <c r="A161" s="117" t="str">
        <f xml:space="preserve"> 'PD11'!M$28</f>
        <v>PD11.15</v>
      </c>
      <c r="B161" s="117"/>
      <c r="C161" s="118"/>
      <c r="D161" s="119"/>
      <c r="E161" s="13" t="s">
        <v>236</v>
      </c>
      <c r="F161" s="344">
        <f>'PD11'!J$28</f>
        <v>0</v>
      </c>
      <c r="G161" s="13" t="s">
        <v>153</v>
      </c>
    </row>
    <row r="162" spans="1:7" outlineLevel="2" x14ac:dyDescent="0.15">
      <c r="E162" s="13"/>
      <c r="F162" s="13"/>
      <c r="G162" s="13"/>
    </row>
    <row r="163" spans="1:7" s="120" customFormat="1" outlineLevel="2" x14ac:dyDescent="0.15">
      <c r="A163" s="117" t="str">
        <f xml:space="preserve"> 'PD11'!M$29</f>
        <v>PD11.16</v>
      </c>
      <c r="B163" s="117"/>
      <c r="C163" s="118"/>
      <c r="D163" s="119"/>
      <c r="E163" s="13" t="s">
        <v>237</v>
      </c>
      <c r="F163" s="344">
        <f>'PD11'!E$29</f>
        <v>-0.11145599999999999</v>
      </c>
      <c r="G163" s="13" t="s">
        <v>153</v>
      </c>
    </row>
    <row r="164" spans="1:7" s="120" customFormat="1" outlineLevel="2" x14ac:dyDescent="0.15">
      <c r="A164" s="117" t="str">
        <f xml:space="preserve"> 'PD11'!M$29</f>
        <v>PD11.16</v>
      </c>
      <c r="B164" s="117"/>
      <c r="C164" s="118"/>
      <c r="D164" s="119"/>
      <c r="E164" s="13" t="s">
        <v>238</v>
      </c>
      <c r="F164" s="344">
        <f>'PD11'!F$29</f>
        <v>-7.7964000000000019E-2</v>
      </c>
      <c r="G164" s="13" t="s">
        <v>153</v>
      </c>
    </row>
    <row r="165" spans="1:7" s="120" customFormat="1" outlineLevel="2" x14ac:dyDescent="0.15">
      <c r="A165" s="117" t="str">
        <f xml:space="preserve"> 'PD11'!M$29</f>
        <v>PD11.16</v>
      </c>
      <c r="B165" s="117"/>
      <c r="C165" s="118"/>
      <c r="D165" s="119"/>
      <c r="E165" s="13" t="s">
        <v>239</v>
      </c>
      <c r="F165" s="13" t="s">
        <v>14</v>
      </c>
      <c r="G165" s="13"/>
    </row>
    <row r="166" spans="1:7" s="120" customFormat="1" outlineLevel="2" x14ac:dyDescent="0.15">
      <c r="A166" s="117" t="str">
        <f xml:space="preserve"> 'PD11'!M$29</f>
        <v>PD11.16</v>
      </c>
      <c r="B166" s="117"/>
      <c r="C166" s="118"/>
      <c r="D166" s="119"/>
      <c r="E166" s="13" t="s">
        <v>240</v>
      </c>
      <c r="F166" s="13" t="s">
        <v>14</v>
      </c>
      <c r="G166" s="13"/>
    </row>
    <row r="167" spans="1:7" s="120" customFormat="1" outlineLevel="2" x14ac:dyDescent="0.15">
      <c r="A167" s="117" t="str">
        <f xml:space="preserve"> 'PD11'!M$29</f>
        <v>PD11.16</v>
      </c>
      <c r="B167" s="117"/>
      <c r="C167" s="118"/>
      <c r="D167" s="119"/>
      <c r="E167" s="13" t="s">
        <v>241</v>
      </c>
      <c r="F167" s="13" t="s">
        <v>14</v>
      </c>
      <c r="G167" s="13"/>
    </row>
    <row r="168" spans="1:7" s="120" customFormat="1" outlineLevel="2" x14ac:dyDescent="0.15">
      <c r="A168" s="117" t="str">
        <f xml:space="preserve"> 'PD11'!M$29</f>
        <v>PD11.16</v>
      </c>
      <c r="B168" s="117"/>
      <c r="C168" s="118"/>
      <c r="D168" s="119"/>
      <c r="E168" s="13" t="s">
        <v>242</v>
      </c>
      <c r="F168" s="13" t="s">
        <v>14</v>
      </c>
      <c r="G168" s="13"/>
    </row>
    <row r="169" spans="1:7" outlineLevel="2" x14ac:dyDescent="0.15">
      <c r="E169" s="13"/>
      <c r="F169" s="13"/>
      <c r="G169" s="13"/>
    </row>
    <row r="170" spans="1:7" s="120" customFormat="1" outlineLevel="2" x14ac:dyDescent="0.15">
      <c r="A170" s="117" t="str">
        <f xml:space="preserve"> 'PD11'!M$30</f>
        <v>PD11.17</v>
      </c>
      <c r="B170" s="117"/>
      <c r="C170" s="118"/>
      <c r="D170" s="119"/>
      <c r="E170" s="13" t="s">
        <v>243</v>
      </c>
      <c r="F170" s="344">
        <f>'PD11'!E$30</f>
        <v>0</v>
      </c>
      <c r="G170" s="13" t="s">
        <v>153</v>
      </c>
    </row>
    <row r="171" spans="1:7" s="120" customFormat="1" outlineLevel="2" x14ac:dyDescent="0.15">
      <c r="A171" s="117" t="str">
        <f xml:space="preserve"> 'PD11'!M$30</f>
        <v>PD11.17</v>
      </c>
      <c r="B171" s="117"/>
      <c r="C171" s="118"/>
      <c r="D171" s="119"/>
      <c r="E171" s="13" t="s">
        <v>244</v>
      </c>
      <c r="F171" s="344">
        <f>'PD11'!F$30</f>
        <v>0</v>
      </c>
      <c r="G171" s="13" t="s">
        <v>153</v>
      </c>
    </row>
    <row r="172" spans="1:7" s="120" customFormat="1" outlineLevel="2" x14ac:dyDescent="0.15">
      <c r="A172" s="117" t="str">
        <f xml:space="preserve"> 'PD11'!M$30</f>
        <v>PD11.17</v>
      </c>
      <c r="B172" s="117"/>
      <c r="C172" s="118"/>
      <c r="D172" s="119"/>
      <c r="E172" s="13" t="s">
        <v>245</v>
      </c>
      <c r="F172" s="344">
        <f>'PD11'!G$30</f>
        <v>0</v>
      </c>
      <c r="G172" s="13" t="s">
        <v>153</v>
      </c>
    </row>
    <row r="173" spans="1:7" s="120" customFormat="1" outlineLevel="2" x14ac:dyDescent="0.15">
      <c r="A173" s="117" t="str">
        <f xml:space="preserve"> 'PD11'!M$30</f>
        <v>PD11.17</v>
      </c>
      <c r="B173" s="117"/>
      <c r="C173" s="118"/>
      <c r="D173" s="119"/>
      <c r="E173" s="13" t="s">
        <v>246</v>
      </c>
      <c r="F173" s="344">
        <f>'PD11'!H$30</f>
        <v>0</v>
      </c>
      <c r="G173" s="13" t="s">
        <v>153</v>
      </c>
    </row>
    <row r="174" spans="1:7" s="120" customFormat="1" outlineLevel="2" x14ac:dyDescent="0.15">
      <c r="A174" s="117" t="str">
        <f xml:space="preserve"> 'PD11'!M$30</f>
        <v>PD11.17</v>
      </c>
      <c r="B174" s="117"/>
      <c r="C174" s="118"/>
      <c r="D174" s="119"/>
      <c r="E174" s="13" t="s">
        <v>247</v>
      </c>
      <c r="F174" s="13" t="s">
        <v>14</v>
      </c>
      <c r="G174" s="13"/>
    </row>
    <row r="175" spans="1:7" s="120" customFormat="1" outlineLevel="2" x14ac:dyDescent="0.15">
      <c r="A175" s="117" t="str">
        <f xml:space="preserve"> 'PD11'!M$30</f>
        <v>PD11.17</v>
      </c>
      <c r="B175" s="117"/>
      <c r="C175" s="118"/>
      <c r="D175" s="119"/>
      <c r="E175" s="13" t="s">
        <v>248</v>
      </c>
      <c r="F175" s="13" t="s">
        <v>14</v>
      </c>
      <c r="G175" s="13"/>
    </row>
    <row r="176" spans="1:7" outlineLevel="2" x14ac:dyDescent="0.15">
      <c r="E176" s="13"/>
      <c r="F176" s="13"/>
      <c r="G176" s="13"/>
    </row>
    <row r="177" spans="1:7" s="120" customFormat="1" outlineLevel="2" x14ac:dyDescent="0.15">
      <c r="A177" s="117" t="str">
        <f xml:space="preserve"> 'PD11'!M$31</f>
        <v>PD11.18</v>
      </c>
      <c r="B177" s="117"/>
      <c r="C177" s="118"/>
      <c r="D177" s="119"/>
      <c r="E177" s="13" t="s">
        <v>249</v>
      </c>
      <c r="F177" s="13" t="s">
        <v>14</v>
      </c>
      <c r="G177" s="13"/>
    </row>
    <row r="178" spans="1:7" s="120" customFormat="1" outlineLevel="2" x14ac:dyDescent="0.15">
      <c r="A178" s="117" t="str">
        <f xml:space="preserve"> 'PD11'!M$31</f>
        <v>PD11.18</v>
      </c>
      <c r="B178" s="117"/>
      <c r="C178" s="118"/>
      <c r="D178" s="119"/>
      <c r="E178" s="13" t="s">
        <v>250</v>
      </c>
      <c r="F178" s="13" t="s">
        <v>14</v>
      </c>
      <c r="G178" s="13"/>
    </row>
    <row r="179" spans="1:7" s="120" customFormat="1" outlineLevel="2" x14ac:dyDescent="0.15">
      <c r="A179" s="117" t="str">
        <f xml:space="preserve"> 'PD11'!M$31</f>
        <v>PD11.18</v>
      </c>
      <c r="B179" s="117"/>
      <c r="C179" s="118"/>
      <c r="D179" s="119"/>
      <c r="E179" s="13" t="s">
        <v>251</v>
      </c>
      <c r="F179" s="13" t="s">
        <v>14</v>
      </c>
      <c r="G179" s="13"/>
    </row>
    <row r="180" spans="1:7" s="120" customFormat="1" outlineLevel="2" x14ac:dyDescent="0.15">
      <c r="A180" s="117" t="str">
        <f xml:space="preserve"> 'PD11'!M$31</f>
        <v>PD11.18</v>
      </c>
      <c r="B180" s="117"/>
      <c r="C180" s="118"/>
      <c r="D180" s="119"/>
      <c r="E180" s="13" t="s">
        <v>252</v>
      </c>
      <c r="F180" s="13" t="s">
        <v>14</v>
      </c>
      <c r="G180" s="13"/>
    </row>
    <row r="181" spans="1:7" s="120" customFormat="1" outlineLevel="2" x14ac:dyDescent="0.15">
      <c r="A181" s="117" t="str">
        <f xml:space="preserve"> 'PD11'!M$31</f>
        <v>PD11.18</v>
      </c>
      <c r="B181" s="117"/>
      <c r="C181" s="118"/>
      <c r="D181" s="119"/>
      <c r="E181" s="13" t="s">
        <v>253</v>
      </c>
      <c r="F181" s="344">
        <f>'PD11'!I$31</f>
        <v>0</v>
      </c>
      <c r="G181" s="13" t="s">
        <v>153</v>
      </c>
    </row>
    <row r="182" spans="1:7" s="120" customFormat="1" outlineLevel="2" x14ac:dyDescent="0.15">
      <c r="A182" s="117" t="str">
        <f xml:space="preserve"> 'PD11'!M$31</f>
        <v>PD11.18</v>
      </c>
      <c r="B182" s="117"/>
      <c r="C182" s="118"/>
      <c r="D182" s="119"/>
      <c r="E182" s="13" t="s">
        <v>254</v>
      </c>
      <c r="F182" s="344">
        <f>'PD11'!J$31</f>
        <v>0</v>
      </c>
      <c r="G182" s="13" t="s">
        <v>153</v>
      </c>
    </row>
    <row r="183" spans="1:7" outlineLevel="2" x14ac:dyDescent="0.15">
      <c r="E183" s="13"/>
      <c r="F183" s="13"/>
      <c r="G183" s="13"/>
    </row>
    <row r="184" spans="1:7" s="120" customFormat="1" outlineLevel="2" x14ac:dyDescent="0.15">
      <c r="A184" s="117" t="str">
        <f xml:space="preserve"> 'PD11'!M$32</f>
        <v>PD11.19</v>
      </c>
      <c r="B184" s="117"/>
      <c r="C184" s="118"/>
      <c r="D184" s="119"/>
      <c r="E184" s="13" t="s">
        <v>255</v>
      </c>
      <c r="F184" s="344">
        <f>'PD11'!E$32</f>
        <v>0</v>
      </c>
      <c r="G184" s="13" t="s">
        <v>153</v>
      </c>
    </row>
    <row r="185" spans="1:7" s="120" customFormat="1" outlineLevel="2" x14ac:dyDescent="0.15">
      <c r="A185" s="117" t="str">
        <f xml:space="preserve"> 'PD11'!M$32</f>
        <v>PD11.19</v>
      </c>
      <c r="B185" s="117"/>
      <c r="C185" s="118"/>
      <c r="D185" s="119"/>
      <c r="E185" s="13" t="s">
        <v>256</v>
      </c>
      <c r="F185" s="344">
        <f>'PD11'!F$32</f>
        <v>0</v>
      </c>
      <c r="G185" s="13" t="s">
        <v>153</v>
      </c>
    </row>
    <row r="186" spans="1:7" s="120" customFormat="1" outlineLevel="2" x14ac:dyDescent="0.15">
      <c r="A186" s="117" t="str">
        <f xml:space="preserve"> 'PD11'!M$32</f>
        <v>PD11.19</v>
      </c>
      <c r="B186" s="117"/>
      <c r="C186" s="118"/>
      <c r="D186" s="119"/>
      <c r="E186" s="13" t="s">
        <v>257</v>
      </c>
      <c r="F186" s="344">
        <f>'PD11'!G$32</f>
        <v>0</v>
      </c>
      <c r="G186" s="13" t="s">
        <v>153</v>
      </c>
    </row>
    <row r="187" spans="1:7" s="120" customFormat="1" outlineLevel="2" x14ac:dyDescent="0.15">
      <c r="A187" s="117" t="str">
        <f xml:space="preserve"> 'PD11'!M$32</f>
        <v>PD11.19</v>
      </c>
      <c r="B187" s="117"/>
      <c r="C187" s="118"/>
      <c r="D187" s="119"/>
      <c r="E187" s="13" t="s">
        <v>258</v>
      </c>
      <c r="F187" s="344">
        <f>'PD11'!H$32</f>
        <v>0</v>
      </c>
      <c r="G187" s="13" t="s">
        <v>153</v>
      </c>
    </row>
    <row r="188" spans="1:7" s="120" customFormat="1" outlineLevel="2" x14ac:dyDescent="0.15">
      <c r="A188" s="117" t="str">
        <f xml:space="preserve"> 'PD11'!M$32</f>
        <v>PD11.19</v>
      </c>
      <c r="B188" s="117"/>
      <c r="C188" s="118"/>
      <c r="D188" s="119"/>
      <c r="E188" s="13" t="s">
        <v>259</v>
      </c>
      <c r="F188" s="344">
        <f>'PD11'!I$32</f>
        <v>0</v>
      </c>
      <c r="G188" s="13" t="s">
        <v>153</v>
      </c>
    </row>
    <row r="189" spans="1:7" s="120" customFormat="1" outlineLevel="2" x14ac:dyDescent="0.15">
      <c r="A189" s="117" t="str">
        <f xml:space="preserve"> 'PD11'!M$32</f>
        <v>PD11.19</v>
      </c>
      <c r="B189" s="117"/>
      <c r="C189" s="118"/>
      <c r="D189" s="119"/>
      <c r="E189" s="13" t="s">
        <v>260</v>
      </c>
      <c r="F189" s="344">
        <f>'PD11'!J$32</f>
        <v>0</v>
      </c>
      <c r="G189" s="13" t="s">
        <v>153</v>
      </c>
    </row>
    <row r="190" spans="1:7" outlineLevel="1" x14ac:dyDescent="0.15">
      <c r="E190" s="13"/>
      <c r="F190" s="13"/>
      <c r="G190" s="13"/>
    </row>
    <row r="191" spans="1:7" outlineLevel="1" x14ac:dyDescent="0.15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15">
      <c r="E192" s="13"/>
      <c r="F192" s="13"/>
      <c r="G192" s="13"/>
    </row>
    <row r="193" spans="1:7" s="120" customFormat="1" outlineLevel="2" x14ac:dyDescent="0.15">
      <c r="A193" s="117" t="str">
        <f xml:space="preserve"> 'PD11'!M$35</f>
        <v>PD11.20</v>
      </c>
      <c r="B193" s="117"/>
      <c r="C193" s="118"/>
      <c r="D193" s="119"/>
      <c r="E193" s="13" t="s">
        <v>261</v>
      </c>
      <c r="F193" s="344">
        <f>'PD11'!E$35</f>
        <v>0</v>
      </c>
      <c r="G193" s="13" t="s">
        <v>153</v>
      </c>
    </row>
    <row r="194" spans="1:7" s="120" customFormat="1" outlineLevel="2" x14ac:dyDescent="0.15">
      <c r="A194" s="117" t="str">
        <f xml:space="preserve"> 'PD11'!M$35</f>
        <v>PD11.20</v>
      </c>
      <c r="B194" s="117"/>
      <c r="C194" s="118"/>
      <c r="D194" s="119"/>
      <c r="E194" s="13" t="s">
        <v>262</v>
      </c>
      <c r="F194" s="344">
        <f>'PD11'!F$35</f>
        <v>0</v>
      </c>
      <c r="G194" s="13" t="s">
        <v>153</v>
      </c>
    </row>
    <row r="195" spans="1:7" s="120" customFormat="1" outlineLevel="2" x14ac:dyDescent="0.15">
      <c r="A195" s="117" t="str">
        <f xml:space="preserve"> 'PD11'!M$35</f>
        <v>PD11.20</v>
      </c>
      <c r="B195" s="117"/>
      <c r="C195" s="118"/>
      <c r="D195" s="119"/>
      <c r="E195" s="13" t="s">
        <v>263</v>
      </c>
      <c r="F195" s="344">
        <f>'PD11'!G$35</f>
        <v>0</v>
      </c>
      <c r="G195" s="13" t="s">
        <v>153</v>
      </c>
    </row>
    <row r="196" spans="1:7" s="120" customFormat="1" outlineLevel="2" x14ac:dyDescent="0.15">
      <c r="A196" s="117" t="str">
        <f xml:space="preserve"> 'PD11'!M$35</f>
        <v>PD11.20</v>
      </c>
      <c r="B196" s="117"/>
      <c r="C196" s="118"/>
      <c r="D196" s="119"/>
      <c r="E196" s="13" t="s">
        <v>264</v>
      </c>
      <c r="F196" s="344">
        <f>'PD11'!H$35</f>
        <v>0</v>
      </c>
      <c r="G196" s="13" t="s">
        <v>153</v>
      </c>
    </row>
    <row r="197" spans="1:7" s="120" customFormat="1" outlineLevel="2" x14ac:dyDescent="0.15">
      <c r="A197" s="117" t="str">
        <f xml:space="preserve"> 'PD11'!M$35</f>
        <v>PD11.20</v>
      </c>
      <c r="B197" s="117"/>
      <c r="C197" s="118"/>
      <c r="D197" s="119"/>
      <c r="E197" s="13" t="s">
        <v>265</v>
      </c>
      <c r="F197" s="344">
        <f>'PD11'!I$35</f>
        <v>0</v>
      </c>
      <c r="G197" s="13" t="s">
        <v>153</v>
      </c>
    </row>
    <row r="198" spans="1:7" s="120" customFormat="1" outlineLevel="2" x14ac:dyDescent="0.15">
      <c r="A198" s="117" t="str">
        <f xml:space="preserve"> 'PD11'!M$35</f>
        <v>PD11.20</v>
      </c>
      <c r="B198" s="117"/>
      <c r="C198" s="118"/>
      <c r="D198" s="119"/>
      <c r="E198" s="13" t="s">
        <v>266</v>
      </c>
      <c r="F198" s="344">
        <f>'PD11'!J$35</f>
        <v>0</v>
      </c>
      <c r="G198" s="13" t="s">
        <v>153</v>
      </c>
    </row>
    <row r="199" spans="1:7" outlineLevel="2" x14ac:dyDescent="0.15">
      <c r="E199" s="13"/>
      <c r="F199" s="13"/>
      <c r="G199" s="13"/>
    </row>
    <row r="200" spans="1:7" s="120" customFormat="1" outlineLevel="2" x14ac:dyDescent="0.15">
      <c r="A200" s="117" t="str">
        <f xml:space="preserve"> 'PD11'!M$36</f>
        <v>PD11.21</v>
      </c>
      <c r="B200" s="117"/>
      <c r="C200" s="118"/>
      <c r="D200" s="119"/>
      <c r="E200" s="13" t="s">
        <v>267</v>
      </c>
      <c r="F200" s="344">
        <f>'PD11'!E$36</f>
        <v>0</v>
      </c>
      <c r="G200" s="13" t="s">
        <v>153</v>
      </c>
    </row>
    <row r="201" spans="1:7" s="120" customFormat="1" outlineLevel="2" x14ac:dyDescent="0.15">
      <c r="A201" s="117" t="str">
        <f xml:space="preserve"> 'PD11'!M$36</f>
        <v>PD11.21</v>
      </c>
      <c r="B201" s="117"/>
      <c r="C201" s="118"/>
      <c r="D201" s="119"/>
      <c r="E201" s="13" t="s">
        <v>268</v>
      </c>
      <c r="F201" s="344">
        <f>'PD11'!F$36</f>
        <v>0</v>
      </c>
      <c r="G201" s="13" t="s">
        <v>153</v>
      </c>
    </row>
    <row r="202" spans="1:7" s="120" customFormat="1" outlineLevel="2" x14ac:dyDescent="0.15">
      <c r="A202" s="117" t="str">
        <f xml:space="preserve"> 'PD11'!M$36</f>
        <v>PD11.21</v>
      </c>
      <c r="B202" s="117"/>
      <c r="C202" s="118"/>
      <c r="D202" s="119"/>
      <c r="E202" s="13" t="s">
        <v>269</v>
      </c>
      <c r="F202" s="344">
        <f>'PD11'!G$36</f>
        <v>0</v>
      </c>
      <c r="G202" s="13" t="s">
        <v>153</v>
      </c>
    </row>
    <row r="203" spans="1:7" s="120" customFormat="1" outlineLevel="2" x14ac:dyDescent="0.15">
      <c r="A203" s="117" t="str">
        <f xml:space="preserve"> 'PD11'!M$36</f>
        <v>PD11.21</v>
      </c>
      <c r="B203" s="117"/>
      <c r="C203" s="118"/>
      <c r="D203" s="119"/>
      <c r="E203" s="13" t="s">
        <v>270</v>
      </c>
      <c r="F203" s="344">
        <f>'PD11'!H$36</f>
        <v>0</v>
      </c>
      <c r="G203" s="13" t="s">
        <v>153</v>
      </c>
    </row>
    <row r="204" spans="1:7" s="120" customFormat="1" outlineLevel="2" x14ac:dyDescent="0.15">
      <c r="A204" s="117" t="str">
        <f xml:space="preserve"> 'PD11'!M$36</f>
        <v>PD11.21</v>
      </c>
      <c r="B204" s="117"/>
      <c r="C204" s="118"/>
      <c r="D204" s="119"/>
      <c r="E204" s="13" t="s">
        <v>271</v>
      </c>
      <c r="F204" s="344">
        <f>'PD11'!I$36</f>
        <v>0</v>
      </c>
      <c r="G204" s="13" t="s">
        <v>153</v>
      </c>
    </row>
    <row r="205" spans="1:7" s="120" customFormat="1" outlineLevel="2" x14ac:dyDescent="0.15">
      <c r="A205" s="117" t="str">
        <f xml:space="preserve"> 'PD11'!M$36</f>
        <v>PD11.21</v>
      </c>
      <c r="B205" s="117"/>
      <c r="C205" s="118"/>
      <c r="D205" s="119"/>
      <c r="E205" s="13" t="s">
        <v>272</v>
      </c>
      <c r="F205" s="344">
        <f>'PD11'!J$36</f>
        <v>0</v>
      </c>
      <c r="G205" s="13" t="s">
        <v>153</v>
      </c>
    </row>
    <row r="206" spans="1:7" s="120" customFormat="1" outlineLevel="1" x14ac:dyDescent="0.15">
      <c r="A206" s="117"/>
      <c r="B206" s="117"/>
      <c r="C206" s="118"/>
      <c r="D206" s="119"/>
      <c r="F206" s="24"/>
    </row>
    <row r="207" spans="1:7" s="120" customFormat="1" outlineLevel="1" x14ac:dyDescent="0.15">
      <c r="A207" s="117"/>
      <c r="B207" s="117"/>
      <c r="C207" s="118"/>
      <c r="D207" s="119"/>
      <c r="F207" s="24"/>
    </row>
    <row r="209" spans="1:1" x14ac:dyDescent="0.15">
      <c r="A209" s="10" t="s">
        <v>90</v>
      </c>
    </row>
  </sheetData>
  <conditionalFormatting sqref="GP4">
    <cfRule type="cellIs" dxfId="113" priority="25" stopIfTrue="1" operator="equal">
      <formula>"Actuals"</formula>
    </cfRule>
    <cfRule type="cellIs" dxfId="112" priority="26" stopIfTrue="1" operator="equal">
      <formula>"Forecast"</formula>
    </cfRule>
  </conditionalFormatting>
  <conditionalFormatting sqref="GP4">
    <cfRule type="cellIs" dxfId="111" priority="24" stopIfTrue="1" operator="equal">
      <formula>"Budget"</formula>
    </cfRule>
  </conditionalFormatting>
  <conditionalFormatting sqref="GQ4:LI4">
    <cfRule type="cellIs" dxfId="110" priority="22" stopIfTrue="1" operator="equal">
      <formula>"Actuals"</formula>
    </cfRule>
    <cfRule type="cellIs" dxfId="109" priority="23" stopIfTrue="1" operator="equal">
      <formula>"Forecast"</formula>
    </cfRule>
  </conditionalFormatting>
  <conditionalFormatting sqref="GQ4:LI4">
    <cfRule type="cellIs" dxfId="108" priority="21" stopIfTrue="1" operator="equal">
      <formula>"Budget"</formula>
    </cfRule>
  </conditionalFormatting>
  <conditionalFormatting sqref="GP4:XFD4">
    <cfRule type="cellIs" dxfId="107" priority="19" stopIfTrue="1" operator="equal">
      <formula>"Const"</formula>
    </cfRule>
    <cfRule type="cellIs" dxfId="106" priority="20" stopIfTrue="1" operator="equal">
      <formula>"Ops"</formula>
    </cfRule>
  </conditionalFormatting>
  <conditionalFormatting sqref="GP4:XFD4">
    <cfRule type="cellIs" dxfId="105" priority="14" operator="equal">
      <formula>"Ops/Post-cont."</formula>
    </cfRule>
    <cfRule type="cellIs" dxfId="104" priority="15" operator="equal">
      <formula>"Const/Ops"</formula>
    </cfRule>
    <cfRule type="cellIs" dxfId="103" priority="17" stopIfTrue="1" operator="equal">
      <formula>"Const"</formula>
    </cfRule>
    <cfRule type="cellIs" dxfId="102" priority="18" stopIfTrue="1" operator="equal">
      <formula>"Ops"</formula>
    </cfRule>
  </conditionalFormatting>
  <conditionalFormatting sqref="GP4:XFD4">
    <cfRule type="cellIs" dxfId="101" priority="16" operator="equal">
      <formula>"Fin-close"</formula>
    </cfRule>
  </conditionalFormatting>
  <conditionalFormatting sqref="GP4:XFD4">
    <cfRule type="cellIs" dxfId="100" priority="13" operator="equal">
      <formula xml:space="preserve"> "FC/Const."</formula>
    </cfRule>
  </conditionalFormatting>
  <conditionalFormatting sqref="X3:GO3">
    <cfRule type="cellIs" dxfId="99" priority="11" stopIfTrue="1" operator="equal">
      <formula>"Construction"</formula>
    </cfRule>
    <cfRule type="cellIs" dxfId="98" priority="12" stopIfTrue="1" operator="equal">
      <formula>"Operations"</formula>
    </cfRule>
  </conditionalFormatting>
  <conditionalFormatting sqref="X3:GO3">
    <cfRule type="cellIs" dxfId="97" priority="10" operator="equal">
      <formula>"Fin Close"</formula>
    </cfRule>
  </conditionalFormatting>
  <conditionalFormatting sqref="X3:GO3">
    <cfRule type="cellIs" dxfId="96" priority="8" operator="equal">
      <formula>"PPA ext."</formula>
    </cfRule>
    <cfRule type="cellIs" dxfId="95" priority="9" operator="equal">
      <formula>"Delay"</formula>
    </cfRule>
  </conditionalFormatting>
  <conditionalFormatting sqref="F2">
    <cfRule type="cellIs" dxfId="94" priority="6" stopIfTrue="1" operator="notEqual">
      <formula>0</formula>
    </cfRule>
    <cfRule type="cellIs" dxfId="93" priority="7" stopIfTrue="1" operator="equal">
      <formula>""</formula>
    </cfRule>
  </conditionalFormatting>
  <conditionalFormatting sqref="J3:W3">
    <cfRule type="cellIs" dxfId="92" priority="4" stopIfTrue="1" operator="equal">
      <formula>"Construction"</formula>
    </cfRule>
    <cfRule type="cellIs" dxfId="91" priority="5" stopIfTrue="1" operator="equal">
      <formula>"Operations"</formula>
    </cfRule>
  </conditionalFormatting>
  <conditionalFormatting sqref="J3:W3">
    <cfRule type="cellIs" dxfId="90" priority="3" operator="equal">
      <formula>"Fin Close"</formula>
    </cfRule>
  </conditionalFormatting>
  <conditionalFormatting sqref="J3:W3">
    <cfRule type="cellIs" dxfId="89" priority="1" operator="equal">
      <formula>"PPA ext."</formula>
    </cfRule>
    <cfRule type="cellIs" dxfId="88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 activeCell="I7" sqref="I7"/>
    </sheetView>
  </sheetViews>
  <sheetFormatPr defaultColWidth="0" defaultRowHeight="12.75" x14ac:dyDescent="0.15"/>
  <cols>
    <col min="1" max="2" width="1.5" style="10" customWidth="1"/>
    <col min="3" max="3" width="1.5" style="19" customWidth="1"/>
    <col min="4" max="4" width="1.5" style="31" customWidth="1"/>
    <col min="5" max="5" width="36.83203125" style="24" bestFit="1" customWidth="1"/>
    <col min="6" max="6" width="14.5" style="24" bestFit="1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8" spans="1:707" x14ac:dyDescent="0.15">
      <c r="A8" s="10" t="s">
        <v>273</v>
      </c>
    </row>
    <row r="9" spans="1:707" x14ac:dyDescent="0.15">
      <c r="B9" s="10" t="s">
        <v>274</v>
      </c>
    </row>
    <row r="10" spans="1:707" x14ac:dyDescent="0.15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15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15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2">
        <f t="shared" ref="J12:W12" si="5" xml:space="preserve">  EDATE( J10, $F11 ) - 1</f>
        <v>42825</v>
      </c>
      <c r="K12" s="92">
        <f t="shared" si="5"/>
        <v>43190</v>
      </c>
      <c r="L12" s="92">
        <f t="shared" si="5"/>
        <v>43555</v>
      </c>
      <c r="M12" s="92">
        <f t="shared" si="5"/>
        <v>43921</v>
      </c>
      <c r="N12" s="92">
        <f t="shared" si="5"/>
        <v>44286</v>
      </c>
      <c r="O12" s="92">
        <f t="shared" si="5"/>
        <v>44651</v>
      </c>
      <c r="P12" s="92">
        <f t="shared" si="5"/>
        <v>45016</v>
      </c>
      <c r="Q12" s="92">
        <f t="shared" si="5"/>
        <v>45382</v>
      </c>
      <c r="R12" s="92">
        <f t="shared" si="5"/>
        <v>45747</v>
      </c>
      <c r="S12" s="92">
        <f t="shared" si="5"/>
        <v>46112</v>
      </c>
      <c r="T12" s="92">
        <f t="shared" si="5"/>
        <v>46477</v>
      </c>
      <c r="U12" s="92">
        <f t="shared" si="5"/>
        <v>46843</v>
      </c>
      <c r="V12" s="92">
        <f t="shared" si="5"/>
        <v>47208</v>
      </c>
      <c r="W12" s="92">
        <f t="shared" si="5"/>
        <v>47573</v>
      </c>
    </row>
    <row r="14" spans="1:707" x14ac:dyDescent="0.15">
      <c r="B14" s="10" t="s">
        <v>275</v>
      </c>
    </row>
    <row r="15" spans="1:707" x14ac:dyDescent="0.15">
      <c r="A15" s="39"/>
      <c r="B15" s="39"/>
      <c r="C15" s="53"/>
      <c r="D15" s="45"/>
      <c r="E15" s="72" t="s">
        <v>275</v>
      </c>
      <c r="F15" s="72"/>
      <c r="G15" s="94" t="s">
        <v>276</v>
      </c>
      <c r="H15" s="94"/>
      <c r="I15" s="94"/>
      <c r="J15" s="95">
        <f t="shared" ref="J15:W15" si="6" xml:space="preserve">  I15 + 1</f>
        <v>1</v>
      </c>
      <c r="K15" s="95">
        <f t="shared" si="6"/>
        <v>2</v>
      </c>
      <c r="L15" s="95">
        <f t="shared" si="6"/>
        <v>3</v>
      </c>
      <c r="M15" s="95">
        <f t="shared" si="6"/>
        <v>4</v>
      </c>
      <c r="N15" s="95">
        <f t="shared" si="6"/>
        <v>5</v>
      </c>
      <c r="O15" s="95">
        <f t="shared" si="6"/>
        <v>6</v>
      </c>
      <c r="P15" s="95">
        <f t="shared" si="6"/>
        <v>7</v>
      </c>
      <c r="Q15" s="95">
        <f t="shared" si="6"/>
        <v>8</v>
      </c>
      <c r="R15" s="95">
        <f t="shared" si="6"/>
        <v>9</v>
      </c>
      <c r="S15" s="95">
        <f t="shared" si="6"/>
        <v>10</v>
      </c>
      <c r="T15" s="95">
        <f t="shared" si="6"/>
        <v>11</v>
      </c>
      <c r="U15" s="95">
        <f t="shared" si="6"/>
        <v>12</v>
      </c>
      <c r="V15" s="95">
        <f t="shared" si="6"/>
        <v>13</v>
      </c>
      <c r="W15" s="95">
        <f t="shared" si="6"/>
        <v>14</v>
      </c>
    </row>
    <row r="17" spans="1:23" x14ac:dyDescent="0.15">
      <c r="B17" s="10" t="s">
        <v>277</v>
      </c>
    </row>
    <row r="18" spans="1:23" x14ac:dyDescent="0.15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15">
      <c r="A19" s="38"/>
      <c r="B19" s="38"/>
      <c r="C19" s="44"/>
      <c r="D19" s="48"/>
      <c r="E19" s="63" t="str">
        <f xml:space="preserve">  InpS!E$9</f>
        <v>Start date</v>
      </c>
      <c r="F19" s="93">
        <f xml:space="preserve">  InpS!F$9</f>
        <v>42461</v>
      </c>
      <c r="G19" s="89" t="str">
        <f xml:space="preserve">  InpS!G$9</f>
        <v>date</v>
      </c>
    </row>
    <row r="20" spans="1:23" x14ac:dyDescent="0.15">
      <c r="A20" s="38"/>
      <c r="B20" s="38"/>
      <c r="C20" s="44"/>
      <c r="D20" s="48"/>
      <c r="E20" s="63" t="str">
        <f xml:space="preserve">  InpS!E$11</f>
        <v>Months per period (Primary)</v>
      </c>
      <c r="F20" s="91">
        <f xml:space="preserve">  InpS!F$11</f>
        <v>12</v>
      </c>
      <c r="G20" s="89" t="str">
        <f xml:space="preserve">  InpS!G$11</f>
        <v>Months</v>
      </c>
    </row>
    <row r="21" spans="1:23" x14ac:dyDescent="0.15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15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15">
      <c r="B24" s="10" t="s">
        <v>278</v>
      </c>
    </row>
    <row r="25" spans="1:23" x14ac:dyDescent="0.15">
      <c r="A25" s="38"/>
      <c r="B25" s="38"/>
      <c r="C25" s="44"/>
      <c r="D25" s="48"/>
      <c r="E25" s="63" t="str">
        <f>InpS!E12</f>
        <v>Forecast start date</v>
      </c>
      <c r="F25" s="93">
        <f>InpS!F12</f>
        <v>45748</v>
      </c>
      <c r="G25" s="89" t="str">
        <f>InpS!G12</f>
        <v>date</v>
      </c>
    </row>
    <row r="26" spans="1:23" x14ac:dyDescent="0.15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15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15">
      <c r="A28" s="39"/>
      <c r="B28" s="39"/>
      <c r="C28" s="53"/>
      <c r="D28" s="45"/>
      <c r="E28" s="72" t="s">
        <v>278</v>
      </c>
      <c r="F28" s="72"/>
      <c r="G28" s="94" t="s">
        <v>279</v>
      </c>
      <c r="H28" s="94">
        <f xml:space="preserve"> SUM( J28:W28 )</f>
        <v>1</v>
      </c>
      <c r="I28" s="94"/>
      <c r="J28" s="95">
        <f xml:space="preserve">  IF( AND( $F25 &gt;= J26, $F25 &lt;= J27 ), 1, 0 )</f>
        <v>0</v>
      </c>
      <c r="K28" s="95">
        <f t="shared" ref="K28:W28" si="11" xml:space="preserve">  IF( AND( $F25 &gt;= K26, $F25 &lt;= K27 ), 1, 0 )</f>
        <v>0</v>
      </c>
      <c r="L28" s="95">
        <f t="shared" si="11"/>
        <v>0</v>
      </c>
      <c r="M28" s="95">
        <f t="shared" si="11"/>
        <v>0</v>
      </c>
      <c r="N28" s="95">
        <f t="shared" si="11"/>
        <v>0</v>
      </c>
      <c r="O28" s="95">
        <f t="shared" si="11"/>
        <v>0</v>
      </c>
      <c r="P28" s="95">
        <f t="shared" si="11"/>
        <v>0</v>
      </c>
      <c r="Q28" s="95">
        <f t="shared" si="11"/>
        <v>0</v>
      </c>
      <c r="R28" s="95">
        <f t="shared" si="11"/>
        <v>0</v>
      </c>
      <c r="S28" s="95">
        <f t="shared" si="11"/>
        <v>1</v>
      </c>
      <c r="T28" s="95">
        <f t="shared" si="11"/>
        <v>0</v>
      </c>
      <c r="U28" s="95">
        <f t="shared" si="11"/>
        <v>0</v>
      </c>
      <c r="V28" s="95">
        <f t="shared" si="11"/>
        <v>0</v>
      </c>
      <c r="W28" s="95">
        <f t="shared" si="11"/>
        <v>0</v>
      </c>
    </row>
    <row r="29" spans="1:23" x14ac:dyDescent="0.15">
      <c r="A29" s="39"/>
      <c r="B29" s="39"/>
      <c r="C29" s="53"/>
      <c r="D29" s="45"/>
      <c r="E29" s="72"/>
      <c r="F29" s="72"/>
      <c r="G29" s="94"/>
      <c r="H29" s="94"/>
      <c r="I29" s="94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x14ac:dyDescent="0.15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15">
      <c r="B31" s="10" t="s">
        <v>280</v>
      </c>
    </row>
    <row r="32" spans="1:23" x14ac:dyDescent="0.15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15">
      <c r="A33" s="38"/>
      <c r="B33" s="38"/>
      <c r="C33" s="44"/>
      <c r="D33" s="48"/>
      <c r="E33" s="63" t="str">
        <f>InpS!E12</f>
        <v>Forecast start date</v>
      </c>
      <c r="F33" s="93">
        <f>InpS!F12</f>
        <v>45748</v>
      </c>
      <c r="G33" s="89" t="str">
        <f>InpS!G12</f>
        <v>date</v>
      </c>
    </row>
    <row r="34" spans="1:23" x14ac:dyDescent="0.15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15">
      <c r="E35" s="63" t="str">
        <f>InpS!E13</f>
        <v>End of AMP period flag date</v>
      </c>
      <c r="F35" s="93">
        <f>InpS!F13</f>
        <v>47573</v>
      </c>
      <c r="G35" s="89" t="str">
        <f>InpS!G13</f>
        <v>date</v>
      </c>
    </row>
    <row r="36" spans="1:23" s="116" customFormat="1" x14ac:dyDescent="0.15">
      <c r="A36" s="113"/>
      <c r="B36" s="113"/>
      <c r="C36" s="114"/>
      <c r="D36" s="137"/>
      <c r="E36" s="116" t="s">
        <v>280</v>
      </c>
      <c r="G36" s="116" t="s">
        <v>279</v>
      </c>
      <c r="H36" s="138">
        <f xml:space="preserve"> SUM( J36:W36 )</f>
        <v>5</v>
      </c>
      <c r="J36" s="138">
        <f xml:space="preserve">  IF( AND( J32 &gt;= $F33, J34 &lt;= $F35 ), 1, 0 )</f>
        <v>0</v>
      </c>
      <c r="K36" s="138">
        <f t="shared" ref="K36:W36" si="14" xml:space="preserve">  IF( AND( K32 &gt;= $F33, K34 &lt;= $F35 ), 1, 0 )</f>
        <v>0</v>
      </c>
      <c r="L36" s="138">
        <f t="shared" si="14"/>
        <v>0</v>
      </c>
      <c r="M36" s="138">
        <f t="shared" si="14"/>
        <v>0</v>
      </c>
      <c r="N36" s="138">
        <f t="shared" si="14"/>
        <v>0</v>
      </c>
      <c r="O36" s="138">
        <f t="shared" si="14"/>
        <v>0</v>
      </c>
      <c r="P36" s="138">
        <f t="shared" si="14"/>
        <v>0</v>
      </c>
      <c r="Q36" s="138">
        <f t="shared" si="14"/>
        <v>0</v>
      </c>
      <c r="R36" s="138">
        <f t="shared" si="14"/>
        <v>0</v>
      </c>
      <c r="S36" s="138">
        <f t="shared" si="14"/>
        <v>1</v>
      </c>
      <c r="T36" s="138">
        <f t="shared" si="14"/>
        <v>1</v>
      </c>
      <c r="U36" s="138">
        <f t="shared" si="14"/>
        <v>1</v>
      </c>
      <c r="V36" s="138">
        <f t="shared" si="14"/>
        <v>1</v>
      </c>
      <c r="W36" s="138">
        <f t="shared" si="14"/>
        <v>1</v>
      </c>
    </row>
    <row r="37" spans="1:23" x14ac:dyDescent="0.15">
      <c r="A37" s="39"/>
      <c r="B37" s="39"/>
      <c r="C37" s="53"/>
      <c r="D37" s="45"/>
      <c r="E37" s="72"/>
      <c r="F37" s="72"/>
      <c r="G37" s="94"/>
      <c r="H37" s="94"/>
      <c r="I37" s="94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1:23" x14ac:dyDescent="0.15">
      <c r="B38" s="10" t="s">
        <v>97</v>
      </c>
    </row>
    <row r="39" spans="1:23" x14ac:dyDescent="0.15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6" customFormat="1" x14ac:dyDescent="0.15">
      <c r="A40" s="113"/>
      <c r="B40" s="113"/>
      <c r="C40" s="114"/>
      <c r="D40" s="137"/>
      <c r="E40" s="116" t="s">
        <v>97</v>
      </c>
      <c r="G40" s="116" t="s">
        <v>281</v>
      </c>
      <c r="H40" s="138">
        <f xml:space="preserve"> SUM( J40:AH40 )</f>
        <v>0</v>
      </c>
      <c r="J40" s="138" t="str">
        <f t="shared" ref="J40:W40" si="16" xml:space="preserve">  IF( J39 = 1, "PR24", "" )</f>
        <v/>
      </c>
      <c r="K40" s="138" t="str">
        <f t="shared" si="16"/>
        <v/>
      </c>
      <c r="L40" s="138" t="str">
        <f t="shared" si="16"/>
        <v/>
      </c>
      <c r="M40" s="138" t="str">
        <f t="shared" si="16"/>
        <v/>
      </c>
      <c r="N40" s="138" t="str">
        <f t="shared" si="16"/>
        <v/>
      </c>
      <c r="O40" s="138" t="str">
        <f t="shared" si="16"/>
        <v/>
      </c>
      <c r="P40" s="138" t="str">
        <f t="shared" si="16"/>
        <v/>
      </c>
      <c r="Q40" s="138" t="str">
        <f t="shared" si="16"/>
        <v/>
      </c>
      <c r="R40" s="138" t="str">
        <f t="shared" si="16"/>
        <v/>
      </c>
      <c r="S40" s="138" t="str">
        <f t="shared" si="16"/>
        <v>PR24</v>
      </c>
      <c r="T40" s="138" t="str">
        <f t="shared" si="16"/>
        <v>PR24</v>
      </c>
      <c r="U40" s="138" t="str">
        <f t="shared" si="16"/>
        <v>PR24</v>
      </c>
      <c r="V40" s="138" t="str">
        <f t="shared" si="16"/>
        <v>PR24</v>
      </c>
      <c r="W40" s="138" t="str">
        <f t="shared" si="16"/>
        <v>PR24</v>
      </c>
    </row>
    <row r="41" spans="1:23" x14ac:dyDescent="0.15">
      <c r="A41" s="39"/>
      <c r="B41" s="39"/>
      <c r="C41" s="53"/>
      <c r="D41" s="45"/>
      <c r="E41" s="72"/>
      <c r="F41" s="72"/>
      <c r="G41" s="94"/>
      <c r="H41" s="94"/>
      <c r="I41" s="9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</row>
    <row r="42" spans="1:23" x14ac:dyDescent="0.15">
      <c r="B42" s="10" t="s">
        <v>282</v>
      </c>
    </row>
    <row r="43" spans="1:23" x14ac:dyDescent="0.15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15">
      <c r="A44" s="38"/>
      <c r="B44" s="38"/>
      <c r="C44" s="44"/>
      <c r="D44" s="48"/>
      <c r="E44" s="63" t="str">
        <f xml:space="preserve">  InpS!E$9</f>
        <v>Start date</v>
      </c>
      <c r="F44" s="93">
        <f xml:space="preserve">  InpS!F$9</f>
        <v>42461</v>
      </c>
      <c r="G44" s="89" t="str">
        <f xml:space="preserve">  InpS!G$9</f>
        <v>date</v>
      </c>
    </row>
    <row r="45" spans="1:23" s="116" customFormat="1" x14ac:dyDescent="0.15">
      <c r="A45" s="113"/>
      <c r="B45" s="113"/>
      <c r="C45" s="114"/>
      <c r="D45" s="137"/>
      <c r="E45" s="116" t="s">
        <v>98</v>
      </c>
      <c r="F45" s="139"/>
      <c r="G45" s="139" t="s">
        <v>145</v>
      </c>
      <c r="H45" s="139"/>
      <c r="I45" s="139"/>
      <c r="J45" s="139">
        <f xml:space="preserve">  IF( J43 &lt;&gt;0, YEAR( $F44) + J43 )</f>
        <v>2017</v>
      </c>
      <c r="K45" s="139">
        <f t="shared" ref="K45:W45" si="18" xml:space="preserve">  IF( K43 &lt;&gt;0, YEAR( $F44) + K43 )</f>
        <v>2018</v>
      </c>
      <c r="L45" s="139">
        <f t="shared" si="18"/>
        <v>2019</v>
      </c>
      <c r="M45" s="139">
        <f t="shared" si="18"/>
        <v>2020</v>
      </c>
      <c r="N45" s="139">
        <f t="shared" si="18"/>
        <v>2021</v>
      </c>
      <c r="O45" s="139">
        <f t="shared" si="18"/>
        <v>2022</v>
      </c>
      <c r="P45" s="139">
        <f t="shared" si="18"/>
        <v>2023</v>
      </c>
      <c r="Q45" s="139">
        <f t="shared" si="18"/>
        <v>2024</v>
      </c>
      <c r="R45" s="139">
        <f t="shared" si="18"/>
        <v>2025</v>
      </c>
      <c r="S45" s="139">
        <f t="shared" si="18"/>
        <v>2026</v>
      </c>
      <c r="T45" s="139">
        <f t="shared" si="18"/>
        <v>2027</v>
      </c>
      <c r="U45" s="139">
        <f t="shared" si="18"/>
        <v>2028</v>
      </c>
      <c r="V45" s="139">
        <f t="shared" si="18"/>
        <v>2029</v>
      </c>
      <c r="W45" s="139">
        <f t="shared" si="18"/>
        <v>2030</v>
      </c>
    </row>
    <row r="47" spans="1:23" x14ac:dyDescent="0.15">
      <c r="B47" s="10" t="s">
        <v>283</v>
      </c>
    </row>
    <row r="48" spans="1:23" x14ac:dyDescent="0.15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15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6" customFormat="1" x14ac:dyDescent="0.15">
      <c r="A50" s="113"/>
      <c r="B50" s="113"/>
      <c r="C50" s="114"/>
      <c r="D50" s="137"/>
      <c r="E50" s="116" t="s">
        <v>284</v>
      </c>
      <c r="F50" s="139"/>
      <c r="G50" s="139" t="s">
        <v>279</v>
      </c>
      <c r="H50" s="138">
        <f xml:space="preserve"> SUM( J50:W50 )</f>
        <v>9</v>
      </c>
      <c r="I50" s="139"/>
      <c r="J50" s="139">
        <f xml:space="preserve"> IF( J$48 &gt; $F$49, 0, 1)</f>
        <v>1</v>
      </c>
      <c r="K50" s="139">
        <f t="shared" ref="K50:W50" si="20" xml:space="preserve"> IF( K$48 &gt; $F$49, 0, 1)</f>
        <v>1</v>
      </c>
      <c r="L50" s="139">
        <f t="shared" si="20"/>
        <v>1</v>
      </c>
      <c r="M50" s="139">
        <f t="shared" si="20"/>
        <v>1</v>
      </c>
      <c r="N50" s="139">
        <f t="shared" si="20"/>
        <v>1</v>
      </c>
      <c r="O50" s="139">
        <f t="shared" si="20"/>
        <v>1</v>
      </c>
      <c r="P50" s="139">
        <f t="shared" si="20"/>
        <v>1</v>
      </c>
      <c r="Q50" s="139">
        <f t="shared" si="20"/>
        <v>1</v>
      </c>
      <c r="R50" s="139">
        <f t="shared" si="20"/>
        <v>1</v>
      </c>
      <c r="S50" s="139">
        <f t="shared" si="20"/>
        <v>0</v>
      </c>
      <c r="T50" s="139">
        <f t="shared" si="20"/>
        <v>0</v>
      </c>
      <c r="U50" s="139">
        <f t="shared" si="20"/>
        <v>0</v>
      </c>
      <c r="V50" s="139">
        <f t="shared" si="20"/>
        <v>0</v>
      </c>
      <c r="W50" s="139">
        <f t="shared" si="20"/>
        <v>0</v>
      </c>
    </row>
    <row r="52" spans="1:23" x14ac:dyDescent="0.15">
      <c r="B52" s="10" t="s">
        <v>90</v>
      </c>
    </row>
  </sheetData>
  <conditionalFormatting sqref="J3:EE3">
    <cfRule type="cellIs" dxfId="87" priority="13" stopIfTrue="1" operator="equal">
      <formula>"Construction"</formula>
    </cfRule>
    <cfRule type="cellIs" dxfId="86" priority="14" stopIfTrue="1" operator="equal">
      <formula>"Operations"</formula>
    </cfRule>
  </conditionalFormatting>
  <conditionalFormatting sqref="J3:EE3">
    <cfRule type="cellIs" dxfId="85" priority="12" operator="equal">
      <formula>"Fin Close"</formula>
    </cfRule>
  </conditionalFormatting>
  <conditionalFormatting sqref="J3:EE3">
    <cfRule type="cellIs" dxfId="84" priority="10" operator="equal">
      <formula>"PPA ext."</formula>
    </cfRule>
    <cfRule type="cellIs" dxfId="83" priority="11" operator="equal">
      <formula>"Delay"</formula>
    </cfRule>
  </conditionalFormatting>
  <conditionalFormatting sqref="EF3:AAE3">
    <cfRule type="cellIs" dxfId="82" priority="8" stopIfTrue="1" operator="equal">
      <formula>"Construction"</formula>
    </cfRule>
    <cfRule type="cellIs" dxfId="81" priority="9" stopIfTrue="1" operator="equal">
      <formula>"Operations"</formula>
    </cfRule>
  </conditionalFormatting>
  <conditionalFormatting sqref="EF3:AAE3">
    <cfRule type="cellIs" dxfId="80" priority="7" operator="equal">
      <formula>"Fin Close"</formula>
    </cfRule>
  </conditionalFormatting>
  <conditionalFormatting sqref="EF3:AAE3">
    <cfRule type="cellIs" dxfId="79" priority="5" operator="equal">
      <formula>"PPA ext."</formula>
    </cfRule>
    <cfRule type="cellIs" dxfId="78" priority="6" operator="equal">
      <formula>"Delay"</formula>
    </cfRule>
  </conditionalFormatting>
  <conditionalFormatting sqref="F2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 activeCell="E3" sqref="E3"/>
    </sheetView>
  </sheetViews>
  <sheetFormatPr defaultColWidth="0" defaultRowHeight="12.75" zeroHeight="1" outlineLevelRow="1" x14ac:dyDescent="0.15"/>
  <cols>
    <col min="1" max="2" width="1.5" style="10" customWidth="1"/>
    <col min="3" max="3" width="1.5" style="19" customWidth="1"/>
    <col min="4" max="4" width="1.5" style="31" customWidth="1"/>
    <col min="5" max="5" width="108.83203125" style="24" customWidth="1"/>
    <col min="6" max="6" width="12.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7" spans="1:707" x14ac:dyDescent="0.15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15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15">
      <c r="B9" s="10" t="s">
        <v>286</v>
      </c>
    </row>
    <row r="10" spans="1:707" hidden="1" outlineLevel="1" x14ac:dyDescent="0.15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89">
        <f xml:space="preserve"> InpS!F$20</f>
        <v>0</v>
      </c>
      <c r="G10" s="89" t="str">
        <f xml:space="preserve"> InpS!G$20</f>
        <v>index</v>
      </c>
      <c r="H10" s="89">
        <f xml:space="preserve"> InpS!H$20</f>
        <v>0</v>
      </c>
      <c r="I10" s="89">
        <f xml:space="preserve"> InpS!I$20</f>
        <v>0</v>
      </c>
      <c r="J10" s="89">
        <f xml:space="preserve"> InpS!J$20</f>
        <v>100.6</v>
      </c>
      <c r="K10" s="89">
        <f xml:space="preserve"> InpS!K$20</f>
        <v>103.2</v>
      </c>
      <c r="L10" s="89">
        <f xml:space="preserve"> InpS!L$20</f>
        <v>105.5</v>
      </c>
      <c r="M10" s="89">
        <f xml:space="preserve"> InpS!M$20</f>
        <v>107.6</v>
      </c>
      <c r="N10" s="89">
        <f xml:space="preserve"> InpS!N$20</f>
        <v>108.6</v>
      </c>
      <c r="O10" s="89">
        <f xml:space="preserve"> InpS!O$20</f>
        <v>110.4</v>
      </c>
      <c r="P10" s="89">
        <f xml:space="preserve"> InpS!P$20</f>
        <v>119</v>
      </c>
      <c r="Q10" s="89">
        <f xml:space="preserve"> InpS!Q$20</f>
        <v>128.30000000000004</v>
      </c>
      <c r="R10" s="89">
        <f xml:space="preserve"> InpS!R$20</f>
        <v>132.20000000000002</v>
      </c>
      <c r="S10" s="89">
        <f xml:space="preserve"> InpS!S$20</f>
        <v>134.84400000000002</v>
      </c>
      <c r="T10" s="89">
        <f xml:space="preserve"> InpS!T$20</f>
        <v>137.54088000000002</v>
      </c>
      <c r="U10" s="89">
        <f xml:space="preserve"> InpS!U$20</f>
        <v>140.29169760000002</v>
      </c>
      <c r="V10" s="89">
        <f xml:space="preserve"> InpS!V$20</f>
        <v>143.09753155200002</v>
      </c>
      <c r="W10" s="89">
        <f xml:space="preserve"> InpS!W$20</f>
        <v>145.95948218304002</v>
      </c>
    </row>
    <row r="11" spans="1:707" hidden="1" outlineLevel="1" x14ac:dyDescent="0.15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0">
        <f xml:space="preserve"> InpS!F$19</f>
        <v>0</v>
      </c>
      <c r="G11" s="90" t="str">
        <f xml:space="preserve"> InpS!G$19</f>
        <v>%</v>
      </c>
      <c r="H11" s="90">
        <f xml:space="preserve"> InpS!H$19</f>
        <v>0</v>
      </c>
      <c r="I11" s="90">
        <f xml:space="preserve"> InpS!I$19</f>
        <v>0</v>
      </c>
      <c r="J11" s="90">
        <f xml:space="preserve"> InpS!J$19</f>
        <v>0</v>
      </c>
      <c r="K11" s="90">
        <f xml:space="preserve"> InpS!K$19</f>
        <v>0</v>
      </c>
      <c r="L11" s="90">
        <f xml:space="preserve"> InpS!L$19</f>
        <v>0</v>
      </c>
      <c r="M11" s="90">
        <f xml:space="preserve"> InpS!M$19</f>
        <v>0</v>
      </c>
      <c r="N11" s="90">
        <f xml:space="preserve"> InpS!N$19</f>
        <v>0</v>
      </c>
      <c r="O11" s="90">
        <f xml:space="preserve"> InpS!O$19</f>
        <v>0</v>
      </c>
      <c r="P11" s="90">
        <f xml:space="preserve"> InpS!P$19</f>
        <v>0</v>
      </c>
      <c r="Q11" s="90">
        <f xml:space="preserve"> InpS!Q$19</f>
        <v>1.4999999999999999E-2</v>
      </c>
      <c r="R11" s="90">
        <f xml:space="preserve"> InpS!R$19</f>
        <v>1.4999999999999999E-2</v>
      </c>
      <c r="S11" s="90">
        <f xml:space="preserve"> InpS!S$19</f>
        <v>0.02</v>
      </c>
      <c r="T11" s="90">
        <f xml:space="preserve"> InpS!T$19</f>
        <v>0.02</v>
      </c>
      <c r="U11" s="90">
        <f xml:space="preserve"> InpS!U$19</f>
        <v>0.02</v>
      </c>
      <c r="V11" s="90">
        <f xml:space="preserve"> InpS!V$19</f>
        <v>0.02</v>
      </c>
      <c r="W11" s="90">
        <f xml:space="preserve"> InpS!W$19</f>
        <v>0.02</v>
      </c>
    </row>
    <row r="12" spans="1:707" hidden="1" outlineLevel="1" x14ac:dyDescent="0.15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128.30000000000004</v>
      </c>
      <c r="R12" s="82">
        <f t="shared" si="1"/>
        <v>132.20000000000002</v>
      </c>
      <c r="S12" s="82">
        <f t="shared" si="1"/>
        <v>134.84400000000002</v>
      </c>
      <c r="T12" s="82">
        <f t="shared" si="1"/>
        <v>137.54088000000002</v>
      </c>
      <c r="U12" s="82">
        <f t="shared" si="1"/>
        <v>140.29169760000002</v>
      </c>
      <c r="V12" s="82">
        <f t="shared" si="1"/>
        <v>143.09753155200002</v>
      </c>
      <c r="W12" s="82">
        <f t="shared" si="1"/>
        <v>145.95948218304002</v>
      </c>
    </row>
    <row r="13" spans="1:707" hidden="1" outlineLevel="1" x14ac:dyDescent="0.15"/>
    <row r="14" spans="1:707" hidden="1" outlineLevel="1" x14ac:dyDescent="0.15">
      <c r="B14" s="10" t="s">
        <v>287</v>
      </c>
    </row>
    <row r="15" spans="1:707" hidden="1" outlineLevel="1" x14ac:dyDescent="0.15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89">
        <f xml:space="preserve"> InpS!F$21</f>
        <v>0</v>
      </c>
      <c r="G15" s="89" t="str">
        <f xml:space="preserve"> InpS!G$21</f>
        <v>index</v>
      </c>
      <c r="H15" s="89">
        <f xml:space="preserve"> InpS!H$21</f>
        <v>0</v>
      </c>
      <c r="I15" s="89">
        <f xml:space="preserve"> InpS!I$21</f>
        <v>0</v>
      </c>
      <c r="J15" s="89">
        <f xml:space="preserve"> InpS!J$21</f>
        <v>100.8</v>
      </c>
      <c r="K15" s="89">
        <f xml:space="preserve"> InpS!K$21</f>
        <v>103.5</v>
      </c>
      <c r="L15" s="89">
        <f xml:space="preserve"> InpS!L$21</f>
        <v>105.9</v>
      </c>
      <c r="M15" s="89">
        <f xml:space="preserve"> InpS!M$21</f>
        <v>107.9</v>
      </c>
      <c r="N15" s="89">
        <f xml:space="preserve"> InpS!N$21</f>
        <v>108.6</v>
      </c>
      <c r="O15" s="89">
        <f xml:space="preserve"> InpS!O$21</f>
        <v>111</v>
      </c>
      <c r="P15" s="89">
        <f xml:space="preserve"> InpS!P$21</f>
        <v>119.7</v>
      </c>
      <c r="Q15" s="89">
        <f xml:space="preserve"> InpS!Q$21</f>
        <v>129.1</v>
      </c>
      <c r="R15" s="89">
        <f xml:space="preserve"> InpS!R$21</f>
        <v>132.69999999999999</v>
      </c>
      <c r="S15" s="89">
        <f xml:space="preserve"> InpS!S$21</f>
        <v>135.35399999999998</v>
      </c>
      <c r="T15" s="89">
        <f xml:space="preserve"> InpS!T$21</f>
        <v>138.06107999999998</v>
      </c>
      <c r="U15" s="89">
        <f xml:space="preserve"> InpS!U$21</f>
        <v>140.82230159999997</v>
      </c>
      <c r="V15" s="89">
        <f xml:space="preserve"> InpS!V$21</f>
        <v>143.63874763199999</v>
      </c>
      <c r="W15" s="89">
        <f xml:space="preserve"> InpS!W$21</f>
        <v>146.51152258464001</v>
      </c>
    </row>
    <row r="16" spans="1:707" hidden="1" outlineLevel="1" x14ac:dyDescent="0.15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0">
        <f xml:space="preserve"> InpS!F$19</f>
        <v>0</v>
      </c>
      <c r="G16" s="90" t="str">
        <f xml:space="preserve"> InpS!G$19</f>
        <v>%</v>
      </c>
      <c r="H16" s="90">
        <f xml:space="preserve"> InpS!H$19</f>
        <v>0</v>
      </c>
      <c r="I16" s="90">
        <f xml:space="preserve"> InpS!I$19</f>
        <v>0</v>
      </c>
      <c r="J16" s="90">
        <f xml:space="preserve"> InpS!J$19</f>
        <v>0</v>
      </c>
      <c r="K16" s="90">
        <f xml:space="preserve"> InpS!K$19</f>
        <v>0</v>
      </c>
      <c r="L16" s="90">
        <f xml:space="preserve"> InpS!L$19</f>
        <v>0</v>
      </c>
      <c r="M16" s="90">
        <f xml:space="preserve"> InpS!M$19</f>
        <v>0</v>
      </c>
      <c r="N16" s="90">
        <f xml:space="preserve"> InpS!N$19</f>
        <v>0</v>
      </c>
      <c r="O16" s="90">
        <f xml:space="preserve"> InpS!O$19</f>
        <v>0</v>
      </c>
      <c r="P16" s="90">
        <f xml:space="preserve"> InpS!P$19</f>
        <v>0</v>
      </c>
      <c r="Q16" s="90">
        <f xml:space="preserve"> InpS!Q$19</f>
        <v>1.4999999999999999E-2</v>
      </c>
      <c r="R16" s="90">
        <f xml:space="preserve"> InpS!R$19</f>
        <v>1.4999999999999999E-2</v>
      </c>
      <c r="S16" s="90">
        <f xml:space="preserve"> InpS!S$19</f>
        <v>0.02</v>
      </c>
      <c r="T16" s="90">
        <f xml:space="preserve"> InpS!T$19</f>
        <v>0.02</v>
      </c>
      <c r="U16" s="90">
        <f xml:space="preserve"> InpS!U$19</f>
        <v>0.02</v>
      </c>
      <c r="V16" s="90">
        <f xml:space="preserve"> InpS!V$19</f>
        <v>0.02</v>
      </c>
      <c r="W16" s="90">
        <f xml:space="preserve"> InpS!W$19</f>
        <v>0.02</v>
      </c>
    </row>
    <row r="17" spans="1:23" hidden="1" outlineLevel="1" x14ac:dyDescent="0.15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129.1</v>
      </c>
      <c r="R17" s="82">
        <f t="shared" si="2"/>
        <v>132.69999999999999</v>
      </c>
      <c r="S17" s="82">
        <f t="shared" si="2"/>
        <v>135.35399999999998</v>
      </c>
      <c r="T17" s="82">
        <f t="shared" si="2"/>
        <v>138.06107999999998</v>
      </c>
      <c r="U17" s="82">
        <f t="shared" si="2"/>
        <v>140.82230159999997</v>
      </c>
      <c r="V17" s="82">
        <f t="shared" si="2"/>
        <v>143.63874763199999</v>
      </c>
      <c r="W17" s="82">
        <f t="shared" si="2"/>
        <v>146.51152258464001</v>
      </c>
    </row>
    <row r="18" spans="1:23" hidden="1" outlineLevel="1" x14ac:dyDescent="0.15"/>
    <row r="19" spans="1:23" hidden="1" outlineLevel="1" x14ac:dyDescent="0.15">
      <c r="B19" s="10" t="s">
        <v>288</v>
      </c>
    </row>
    <row r="20" spans="1:23" hidden="1" outlineLevel="1" x14ac:dyDescent="0.15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89">
        <f xml:space="preserve"> InpS!F$22</f>
        <v>0</v>
      </c>
      <c r="G20" s="89" t="str">
        <f xml:space="preserve"> InpS!G$22</f>
        <v>index</v>
      </c>
      <c r="H20" s="89">
        <f xml:space="preserve"> InpS!H$22</f>
        <v>0</v>
      </c>
      <c r="I20" s="89">
        <f xml:space="preserve"> InpS!I$22</f>
        <v>0</v>
      </c>
      <c r="J20" s="89">
        <f xml:space="preserve"> InpS!J$22</f>
        <v>101</v>
      </c>
      <c r="K20" s="89">
        <f xml:space="preserve"> InpS!K$22</f>
        <v>103.5</v>
      </c>
      <c r="L20" s="89">
        <f xml:space="preserve"> InpS!L$22</f>
        <v>105.9</v>
      </c>
      <c r="M20" s="89">
        <f xml:space="preserve"> InpS!M$22</f>
        <v>107.9</v>
      </c>
      <c r="N20" s="89">
        <f xml:space="preserve"> InpS!N$22</f>
        <v>108.8</v>
      </c>
      <c r="O20" s="89">
        <f xml:space="preserve"> InpS!O$22</f>
        <v>111.4</v>
      </c>
      <c r="P20" s="89">
        <f xml:space="preserve"> InpS!P$22</f>
        <v>120.5</v>
      </c>
      <c r="Q20" s="89">
        <f xml:space="preserve"> InpS!Q$22</f>
        <v>129.39999999999998</v>
      </c>
      <c r="R20" s="89">
        <f xml:space="preserve"> InpS!R$22</f>
        <v>133.28199999999998</v>
      </c>
      <c r="S20" s="89">
        <f xml:space="preserve"> InpS!S$22</f>
        <v>135.94763999999998</v>
      </c>
      <c r="T20" s="89">
        <f xml:space="preserve"> InpS!T$22</f>
        <v>138.66659279999999</v>
      </c>
      <c r="U20" s="89">
        <f xml:space="preserve"> InpS!U$22</f>
        <v>141.43992465599999</v>
      </c>
      <c r="V20" s="89">
        <f xml:space="preserve"> InpS!V$22</f>
        <v>144.26872314911998</v>
      </c>
      <c r="W20" s="89">
        <f xml:space="preserve"> InpS!W$22</f>
        <v>147.15409761210239</v>
      </c>
    </row>
    <row r="21" spans="1:23" hidden="1" outlineLevel="1" x14ac:dyDescent="0.15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0">
        <f xml:space="preserve"> InpS!F$19</f>
        <v>0</v>
      </c>
      <c r="G21" s="90" t="str">
        <f xml:space="preserve"> InpS!G$19</f>
        <v>%</v>
      </c>
      <c r="H21" s="90">
        <f xml:space="preserve"> InpS!H$19</f>
        <v>0</v>
      </c>
      <c r="I21" s="90">
        <f xml:space="preserve"> InpS!I$19</f>
        <v>0</v>
      </c>
      <c r="J21" s="90">
        <f xml:space="preserve"> InpS!J$19</f>
        <v>0</v>
      </c>
      <c r="K21" s="90">
        <f xml:space="preserve"> InpS!K$19</f>
        <v>0</v>
      </c>
      <c r="L21" s="90">
        <f xml:space="preserve"> InpS!L$19</f>
        <v>0</v>
      </c>
      <c r="M21" s="90">
        <f xml:space="preserve"> InpS!M$19</f>
        <v>0</v>
      </c>
      <c r="N21" s="90">
        <f xml:space="preserve"> InpS!N$19</f>
        <v>0</v>
      </c>
      <c r="O21" s="90">
        <f xml:space="preserve"> InpS!O$19</f>
        <v>0</v>
      </c>
      <c r="P21" s="90">
        <f xml:space="preserve"> InpS!P$19</f>
        <v>0</v>
      </c>
      <c r="Q21" s="90">
        <f xml:space="preserve"> InpS!Q$19</f>
        <v>1.4999999999999999E-2</v>
      </c>
      <c r="R21" s="90">
        <f xml:space="preserve"> InpS!R$19</f>
        <v>1.4999999999999999E-2</v>
      </c>
      <c r="S21" s="90">
        <f xml:space="preserve"> InpS!S$19</f>
        <v>0.02</v>
      </c>
      <c r="T21" s="90">
        <f xml:space="preserve"> InpS!T$19</f>
        <v>0.02</v>
      </c>
      <c r="U21" s="90">
        <f xml:space="preserve"> InpS!U$19</f>
        <v>0.02</v>
      </c>
      <c r="V21" s="90">
        <f xml:space="preserve"> InpS!V$19</f>
        <v>0.02</v>
      </c>
      <c r="W21" s="90">
        <f xml:space="preserve"> InpS!W$19</f>
        <v>0.02</v>
      </c>
    </row>
    <row r="22" spans="1:23" hidden="1" outlineLevel="1" x14ac:dyDescent="0.15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129.39999999999998</v>
      </c>
      <c r="R22" s="82">
        <f t="shared" si="3"/>
        <v>133.28199999999998</v>
      </c>
      <c r="S22" s="82">
        <f t="shared" si="3"/>
        <v>135.94763999999998</v>
      </c>
      <c r="T22" s="82">
        <f t="shared" si="3"/>
        <v>138.66659279999999</v>
      </c>
      <c r="U22" s="82">
        <f t="shared" si="3"/>
        <v>141.43992465599999</v>
      </c>
      <c r="V22" s="82">
        <f t="shared" si="3"/>
        <v>144.26872314911998</v>
      </c>
      <c r="W22" s="82">
        <f t="shared" si="3"/>
        <v>147.15409761210239</v>
      </c>
    </row>
    <row r="23" spans="1:23" hidden="1" outlineLevel="1" x14ac:dyDescent="0.15"/>
    <row r="24" spans="1:23" hidden="1" outlineLevel="1" x14ac:dyDescent="0.15">
      <c r="B24" s="10" t="s">
        <v>289</v>
      </c>
    </row>
    <row r="25" spans="1:23" hidden="1" outlineLevel="1" x14ac:dyDescent="0.15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89">
        <f xml:space="preserve"> InpS!F$23</f>
        <v>0</v>
      </c>
      <c r="G25" s="89" t="str">
        <f xml:space="preserve"> InpS!G$23</f>
        <v>index</v>
      </c>
      <c r="H25" s="89">
        <f xml:space="preserve"> InpS!H$23</f>
        <v>0</v>
      </c>
      <c r="I25" s="89">
        <f xml:space="preserve"> InpS!I$23</f>
        <v>0</v>
      </c>
      <c r="J25" s="89">
        <f xml:space="preserve"> InpS!J$23</f>
        <v>100.9</v>
      </c>
      <c r="K25" s="89">
        <f xml:space="preserve"> InpS!K$23</f>
        <v>103.5</v>
      </c>
      <c r="L25" s="89">
        <f xml:space="preserve"> InpS!L$23</f>
        <v>105.9</v>
      </c>
      <c r="M25" s="89">
        <f xml:space="preserve"> InpS!M$23</f>
        <v>108</v>
      </c>
      <c r="N25" s="89">
        <f xml:space="preserve"> InpS!N$23</f>
        <v>109.2</v>
      </c>
      <c r="O25" s="89">
        <f xml:space="preserve"> InpS!O$23</f>
        <v>111.4</v>
      </c>
      <c r="P25" s="89">
        <f xml:space="preserve"> InpS!P$23</f>
        <v>121.2</v>
      </c>
      <c r="Q25" s="89">
        <f xml:space="preserve"> InpS!Q$23</f>
        <v>129</v>
      </c>
      <c r="R25" s="89">
        <f xml:space="preserve"> InpS!R$23</f>
        <v>132.22499999999999</v>
      </c>
      <c r="S25" s="89">
        <f xml:space="preserve"> InpS!S$23</f>
        <v>134.86949999999999</v>
      </c>
      <c r="T25" s="89">
        <f xml:space="preserve"> InpS!T$23</f>
        <v>137.56689</v>
      </c>
      <c r="U25" s="89">
        <f xml:space="preserve"> InpS!U$23</f>
        <v>140.31822780000002</v>
      </c>
      <c r="V25" s="89">
        <f xml:space="preserve"> InpS!V$23</f>
        <v>143.12459235600002</v>
      </c>
      <c r="W25" s="89">
        <f xml:space="preserve"> InpS!W$23</f>
        <v>145.98708420312002</v>
      </c>
    </row>
    <row r="26" spans="1:23" hidden="1" outlineLevel="1" x14ac:dyDescent="0.15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0">
        <f xml:space="preserve"> InpS!F$19</f>
        <v>0</v>
      </c>
      <c r="G26" s="90" t="str">
        <f xml:space="preserve"> InpS!G$19</f>
        <v>%</v>
      </c>
      <c r="H26" s="90">
        <f xml:space="preserve"> InpS!H$19</f>
        <v>0</v>
      </c>
      <c r="I26" s="90">
        <f xml:space="preserve"> InpS!I$19</f>
        <v>0</v>
      </c>
      <c r="J26" s="90">
        <f xml:space="preserve"> InpS!J$19</f>
        <v>0</v>
      </c>
      <c r="K26" s="90">
        <f xml:space="preserve"> InpS!K$19</f>
        <v>0</v>
      </c>
      <c r="L26" s="90">
        <f xml:space="preserve"> InpS!L$19</f>
        <v>0</v>
      </c>
      <c r="M26" s="90">
        <f xml:space="preserve"> InpS!M$19</f>
        <v>0</v>
      </c>
      <c r="N26" s="90">
        <f xml:space="preserve"> InpS!N$19</f>
        <v>0</v>
      </c>
      <c r="O26" s="90">
        <f xml:space="preserve"> InpS!O$19</f>
        <v>0</v>
      </c>
      <c r="P26" s="90">
        <f xml:space="preserve"> InpS!P$19</f>
        <v>0</v>
      </c>
      <c r="Q26" s="90">
        <f xml:space="preserve"> InpS!Q$19</f>
        <v>1.4999999999999999E-2</v>
      </c>
      <c r="R26" s="90">
        <f xml:space="preserve"> InpS!R$19</f>
        <v>1.4999999999999999E-2</v>
      </c>
      <c r="S26" s="90">
        <f xml:space="preserve"> InpS!S$19</f>
        <v>0.02</v>
      </c>
      <c r="T26" s="90">
        <f xml:space="preserve"> InpS!T$19</f>
        <v>0.02</v>
      </c>
      <c r="U26" s="90">
        <f xml:space="preserve"> InpS!U$19</f>
        <v>0.02</v>
      </c>
      <c r="V26" s="90">
        <f xml:space="preserve"> InpS!V$19</f>
        <v>0.02</v>
      </c>
      <c r="W26" s="90">
        <f xml:space="preserve"> InpS!W$19</f>
        <v>0.02</v>
      </c>
    </row>
    <row r="27" spans="1:23" hidden="1" outlineLevel="1" x14ac:dyDescent="0.15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129</v>
      </c>
      <c r="R27" s="82">
        <f t="shared" si="4"/>
        <v>132.22499999999999</v>
      </c>
      <c r="S27" s="82">
        <f t="shared" si="4"/>
        <v>134.86949999999999</v>
      </c>
      <c r="T27" s="82">
        <f t="shared" si="4"/>
        <v>137.56689</v>
      </c>
      <c r="U27" s="82">
        <f t="shared" si="4"/>
        <v>140.31822780000002</v>
      </c>
      <c r="V27" s="82">
        <f t="shared" si="4"/>
        <v>143.12459235600002</v>
      </c>
      <c r="W27" s="82">
        <f t="shared" si="4"/>
        <v>145.98708420312002</v>
      </c>
    </row>
    <row r="28" spans="1:23" hidden="1" outlineLevel="1" x14ac:dyDescent="0.15"/>
    <row r="29" spans="1:23" hidden="1" outlineLevel="1" x14ac:dyDescent="0.15">
      <c r="B29" s="10" t="s">
        <v>290</v>
      </c>
    </row>
    <row r="30" spans="1:23" hidden="1" outlineLevel="1" x14ac:dyDescent="0.15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89">
        <f xml:space="preserve"> InpS!F$24</f>
        <v>0</v>
      </c>
      <c r="G30" s="89" t="str">
        <f xml:space="preserve"> InpS!G$24</f>
        <v>index</v>
      </c>
      <c r="H30" s="89">
        <f xml:space="preserve"> InpS!H$24</f>
        <v>0</v>
      </c>
      <c r="I30" s="89">
        <f xml:space="preserve"> InpS!I$24</f>
        <v>0</v>
      </c>
      <c r="J30" s="89">
        <f xml:space="preserve"> InpS!J$24</f>
        <v>101.2</v>
      </c>
      <c r="K30" s="89">
        <f xml:space="preserve"> InpS!K$24</f>
        <v>104</v>
      </c>
      <c r="L30" s="89">
        <f xml:space="preserve"> InpS!L$24</f>
        <v>106.5</v>
      </c>
      <c r="M30" s="89">
        <f xml:space="preserve"> InpS!M$24</f>
        <v>108.3</v>
      </c>
      <c r="N30" s="89">
        <f xml:space="preserve"> InpS!N$24</f>
        <v>108.8</v>
      </c>
      <c r="O30" s="89">
        <f xml:space="preserve"> InpS!O$24</f>
        <v>112.1</v>
      </c>
      <c r="P30" s="89">
        <f xml:space="preserve"> InpS!P$24</f>
        <v>121.8</v>
      </c>
      <c r="Q30" s="89">
        <f xml:space="preserve"> InpS!Q$24</f>
        <v>129.4</v>
      </c>
      <c r="R30" s="89">
        <f xml:space="preserve"> InpS!R$24</f>
        <v>132.63499999999999</v>
      </c>
      <c r="S30" s="89">
        <f xml:space="preserve"> InpS!S$24</f>
        <v>135.2877</v>
      </c>
      <c r="T30" s="89">
        <f xml:space="preserve"> InpS!T$24</f>
        <v>137.99345400000001</v>
      </c>
      <c r="U30" s="89">
        <f xml:space="preserve"> InpS!U$24</f>
        <v>140.75332308000003</v>
      </c>
      <c r="V30" s="89">
        <f xml:space="preserve"> InpS!V$24</f>
        <v>143.56838954160003</v>
      </c>
      <c r="W30" s="89">
        <f xml:space="preserve"> InpS!W$24</f>
        <v>146.43975733243204</v>
      </c>
    </row>
    <row r="31" spans="1:23" hidden="1" outlineLevel="1" x14ac:dyDescent="0.15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0">
        <f xml:space="preserve"> InpS!F$19</f>
        <v>0</v>
      </c>
      <c r="G31" s="90" t="str">
        <f xml:space="preserve"> InpS!G$19</f>
        <v>%</v>
      </c>
      <c r="H31" s="90">
        <f xml:space="preserve"> InpS!H$19</f>
        <v>0</v>
      </c>
      <c r="I31" s="90">
        <f xml:space="preserve"> InpS!I$19</f>
        <v>0</v>
      </c>
      <c r="J31" s="90">
        <f xml:space="preserve"> InpS!J$19</f>
        <v>0</v>
      </c>
      <c r="K31" s="90">
        <f xml:space="preserve"> InpS!K$19</f>
        <v>0</v>
      </c>
      <c r="L31" s="90">
        <f xml:space="preserve"> InpS!L$19</f>
        <v>0</v>
      </c>
      <c r="M31" s="90">
        <f xml:space="preserve"> InpS!M$19</f>
        <v>0</v>
      </c>
      <c r="N31" s="90">
        <f xml:space="preserve"> InpS!N$19</f>
        <v>0</v>
      </c>
      <c r="O31" s="90">
        <f xml:space="preserve"> InpS!O$19</f>
        <v>0</v>
      </c>
      <c r="P31" s="90">
        <f xml:space="preserve"> InpS!P$19</f>
        <v>0</v>
      </c>
      <c r="Q31" s="90">
        <f xml:space="preserve"> InpS!Q$19</f>
        <v>1.4999999999999999E-2</v>
      </c>
      <c r="R31" s="90">
        <f xml:space="preserve"> InpS!R$19</f>
        <v>1.4999999999999999E-2</v>
      </c>
      <c r="S31" s="90">
        <f xml:space="preserve"> InpS!S$19</f>
        <v>0.02</v>
      </c>
      <c r="T31" s="90">
        <f xml:space="preserve"> InpS!T$19</f>
        <v>0.02</v>
      </c>
      <c r="U31" s="90">
        <f xml:space="preserve"> InpS!U$19</f>
        <v>0.02</v>
      </c>
      <c r="V31" s="90">
        <f xml:space="preserve"> InpS!V$19</f>
        <v>0.02</v>
      </c>
      <c r="W31" s="90">
        <f xml:space="preserve"> InpS!W$19</f>
        <v>0.02</v>
      </c>
    </row>
    <row r="32" spans="1:23" hidden="1" outlineLevel="1" x14ac:dyDescent="0.15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129.4</v>
      </c>
      <c r="R32" s="82">
        <f t="shared" si="5"/>
        <v>132.63499999999999</v>
      </c>
      <c r="S32" s="82">
        <f t="shared" si="5"/>
        <v>135.2877</v>
      </c>
      <c r="T32" s="82">
        <f t="shared" si="5"/>
        <v>137.99345400000001</v>
      </c>
      <c r="U32" s="82">
        <f t="shared" si="5"/>
        <v>140.75332308000003</v>
      </c>
      <c r="V32" s="82">
        <f t="shared" si="5"/>
        <v>143.56838954160003</v>
      </c>
      <c r="W32" s="82">
        <f t="shared" si="5"/>
        <v>146.43975733243204</v>
      </c>
    </row>
    <row r="33" spans="1:23" hidden="1" outlineLevel="1" x14ac:dyDescent="0.15"/>
    <row r="34" spans="1:23" hidden="1" outlineLevel="1" x14ac:dyDescent="0.15">
      <c r="B34" s="10" t="s">
        <v>291</v>
      </c>
    </row>
    <row r="35" spans="1:23" hidden="1" outlineLevel="1" x14ac:dyDescent="0.15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89">
        <f xml:space="preserve"> InpS!F$25</f>
        <v>0</v>
      </c>
      <c r="G35" s="89" t="str">
        <f xml:space="preserve"> InpS!G$25</f>
        <v>index</v>
      </c>
      <c r="H35" s="89">
        <f xml:space="preserve"> InpS!H$25</f>
        <v>0</v>
      </c>
      <c r="I35" s="89">
        <f xml:space="preserve"> InpS!I$25</f>
        <v>0</v>
      </c>
      <c r="J35" s="89">
        <f xml:space="preserve"> InpS!J$25</f>
        <v>101.5</v>
      </c>
      <c r="K35" s="89">
        <f xml:space="preserve"> InpS!K$25</f>
        <v>104.3</v>
      </c>
      <c r="L35" s="89">
        <f xml:space="preserve"> InpS!L$25</f>
        <v>106.6</v>
      </c>
      <c r="M35" s="89">
        <f xml:space="preserve"> InpS!M$25</f>
        <v>108.4</v>
      </c>
      <c r="N35" s="89">
        <f xml:space="preserve"> InpS!N$25</f>
        <v>109.2</v>
      </c>
      <c r="O35" s="89">
        <f xml:space="preserve"> InpS!O$25</f>
        <v>112.4</v>
      </c>
      <c r="P35" s="89">
        <f xml:space="preserve"> InpS!P$25</f>
        <v>122.3</v>
      </c>
      <c r="Q35" s="89">
        <f xml:space="preserve"> InpS!Q$25</f>
        <v>130.1</v>
      </c>
      <c r="R35" s="89">
        <f xml:space="preserve"> InpS!R$25</f>
        <v>133.35249999999999</v>
      </c>
      <c r="S35" s="89">
        <f xml:space="preserve"> InpS!S$25</f>
        <v>136.01954999999998</v>
      </c>
      <c r="T35" s="89">
        <f xml:space="preserve"> InpS!T$25</f>
        <v>138.73994099999999</v>
      </c>
      <c r="U35" s="89">
        <f xml:space="preserve"> InpS!U$25</f>
        <v>141.51473981999999</v>
      </c>
      <c r="V35" s="89">
        <f xml:space="preserve"> InpS!V$25</f>
        <v>144.3450346164</v>
      </c>
      <c r="W35" s="89">
        <f xml:space="preserve"> InpS!W$25</f>
        <v>147.231935308728</v>
      </c>
    </row>
    <row r="36" spans="1:23" hidden="1" outlineLevel="1" x14ac:dyDescent="0.15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0">
        <f xml:space="preserve"> InpS!F$19</f>
        <v>0</v>
      </c>
      <c r="G36" s="90" t="str">
        <f xml:space="preserve"> InpS!G$19</f>
        <v>%</v>
      </c>
      <c r="H36" s="90">
        <f xml:space="preserve"> InpS!H$19</f>
        <v>0</v>
      </c>
      <c r="I36" s="90">
        <f xml:space="preserve"> InpS!I$19</f>
        <v>0</v>
      </c>
      <c r="J36" s="90">
        <f xml:space="preserve"> InpS!J$19</f>
        <v>0</v>
      </c>
      <c r="K36" s="90">
        <f xml:space="preserve"> InpS!K$19</f>
        <v>0</v>
      </c>
      <c r="L36" s="90">
        <f xml:space="preserve"> InpS!L$19</f>
        <v>0</v>
      </c>
      <c r="M36" s="90">
        <f xml:space="preserve"> InpS!M$19</f>
        <v>0</v>
      </c>
      <c r="N36" s="90">
        <f xml:space="preserve"> InpS!N$19</f>
        <v>0</v>
      </c>
      <c r="O36" s="90">
        <f xml:space="preserve"> InpS!O$19</f>
        <v>0</v>
      </c>
      <c r="P36" s="90">
        <f xml:space="preserve"> InpS!P$19</f>
        <v>0</v>
      </c>
      <c r="Q36" s="90">
        <f xml:space="preserve"> InpS!Q$19</f>
        <v>1.4999999999999999E-2</v>
      </c>
      <c r="R36" s="90">
        <f xml:space="preserve"> InpS!R$19</f>
        <v>1.4999999999999999E-2</v>
      </c>
      <c r="S36" s="90">
        <f xml:space="preserve"> InpS!S$19</f>
        <v>0.02</v>
      </c>
      <c r="T36" s="90">
        <f xml:space="preserve"> InpS!T$19</f>
        <v>0.02</v>
      </c>
      <c r="U36" s="90">
        <f xml:space="preserve"> InpS!U$19</f>
        <v>0.02</v>
      </c>
      <c r="V36" s="90">
        <f xml:space="preserve"> InpS!V$19</f>
        <v>0.02</v>
      </c>
      <c r="W36" s="90">
        <f xml:space="preserve"> InpS!W$19</f>
        <v>0.02</v>
      </c>
    </row>
    <row r="37" spans="1:23" hidden="1" outlineLevel="1" x14ac:dyDescent="0.15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130.1</v>
      </c>
      <c r="R37" s="82">
        <f t="shared" si="6"/>
        <v>133.35249999999999</v>
      </c>
      <c r="S37" s="82">
        <f t="shared" si="6"/>
        <v>136.01954999999998</v>
      </c>
      <c r="T37" s="82">
        <f t="shared" si="6"/>
        <v>138.73994099999999</v>
      </c>
      <c r="U37" s="82">
        <f t="shared" si="6"/>
        <v>141.51473981999999</v>
      </c>
      <c r="V37" s="82">
        <f t="shared" si="6"/>
        <v>144.3450346164</v>
      </c>
      <c r="W37" s="82">
        <f t="shared" si="6"/>
        <v>147.231935308728</v>
      </c>
    </row>
    <row r="38" spans="1:23" hidden="1" outlineLevel="1" x14ac:dyDescent="0.15"/>
    <row r="39" spans="1:23" hidden="1" outlineLevel="1" x14ac:dyDescent="0.15">
      <c r="B39" s="10" t="s">
        <v>292</v>
      </c>
    </row>
    <row r="40" spans="1:23" hidden="1" outlineLevel="1" x14ac:dyDescent="0.15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89">
        <f xml:space="preserve"> InpS!F$26</f>
        <v>0</v>
      </c>
      <c r="G40" s="89" t="str">
        <f xml:space="preserve"> InpS!G$26</f>
        <v>index</v>
      </c>
      <c r="H40" s="89">
        <f xml:space="preserve"> InpS!H$26</f>
        <v>0</v>
      </c>
      <c r="I40" s="89">
        <f xml:space="preserve"> InpS!I$26</f>
        <v>0</v>
      </c>
      <c r="J40" s="89">
        <f xml:space="preserve"> InpS!J$26</f>
        <v>101.6</v>
      </c>
      <c r="K40" s="89">
        <f xml:space="preserve"> InpS!K$26</f>
        <v>104.4</v>
      </c>
      <c r="L40" s="89">
        <f xml:space="preserve"> InpS!L$26</f>
        <v>106.7</v>
      </c>
      <c r="M40" s="89">
        <f xml:space="preserve"> InpS!M$26</f>
        <v>108.3</v>
      </c>
      <c r="N40" s="89">
        <f xml:space="preserve"> InpS!N$26</f>
        <v>109.2</v>
      </c>
      <c r="O40" s="89">
        <f xml:space="preserve"> InpS!O$26</f>
        <v>113.4</v>
      </c>
      <c r="P40" s="89">
        <f xml:space="preserve"> InpS!P$26</f>
        <v>124.3</v>
      </c>
      <c r="Q40" s="89">
        <f xml:space="preserve"> InpS!Q$26</f>
        <v>130.19999999999996</v>
      </c>
      <c r="R40" s="89">
        <f xml:space="preserve"> InpS!R$26</f>
        <v>133.45499999999996</v>
      </c>
      <c r="S40" s="89">
        <f xml:space="preserve"> InpS!S$26</f>
        <v>136.12409999999997</v>
      </c>
      <c r="T40" s="89">
        <f xml:space="preserve"> InpS!T$26</f>
        <v>138.84658199999998</v>
      </c>
      <c r="U40" s="89">
        <f xml:space="preserve"> InpS!U$26</f>
        <v>141.62351364</v>
      </c>
      <c r="V40" s="89">
        <f xml:space="preserve"> InpS!V$26</f>
        <v>144.45598391280001</v>
      </c>
      <c r="W40" s="89">
        <f xml:space="preserve"> InpS!W$26</f>
        <v>147.34510359105602</v>
      </c>
    </row>
    <row r="41" spans="1:23" hidden="1" outlineLevel="1" x14ac:dyDescent="0.15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0">
        <f xml:space="preserve"> InpS!F$19</f>
        <v>0</v>
      </c>
      <c r="G41" s="90" t="str">
        <f xml:space="preserve"> InpS!G$19</f>
        <v>%</v>
      </c>
      <c r="H41" s="90">
        <f xml:space="preserve"> InpS!H$19</f>
        <v>0</v>
      </c>
      <c r="I41" s="90">
        <f xml:space="preserve"> InpS!I$19</f>
        <v>0</v>
      </c>
      <c r="J41" s="90">
        <f xml:space="preserve"> InpS!J$19</f>
        <v>0</v>
      </c>
      <c r="K41" s="90">
        <f xml:space="preserve"> InpS!K$19</f>
        <v>0</v>
      </c>
      <c r="L41" s="90">
        <f xml:space="preserve"> InpS!L$19</f>
        <v>0</v>
      </c>
      <c r="M41" s="90">
        <f xml:space="preserve"> InpS!M$19</f>
        <v>0</v>
      </c>
      <c r="N41" s="90">
        <f xml:space="preserve"> InpS!N$19</f>
        <v>0</v>
      </c>
      <c r="O41" s="90">
        <f xml:space="preserve"> InpS!O$19</f>
        <v>0</v>
      </c>
      <c r="P41" s="90">
        <f xml:space="preserve"> InpS!P$19</f>
        <v>0</v>
      </c>
      <c r="Q41" s="90">
        <f xml:space="preserve"> InpS!Q$19</f>
        <v>1.4999999999999999E-2</v>
      </c>
      <c r="R41" s="90">
        <f xml:space="preserve"> InpS!R$19</f>
        <v>1.4999999999999999E-2</v>
      </c>
      <c r="S41" s="90">
        <f xml:space="preserve"> InpS!S$19</f>
        <v>0.02</v>
      </c>
      <c r="T41" s="90">
        <f xml:space="preserve"> InpS!T$19</f>
        <v>0.02</v>
      </c>
      <c r="U41" s="90">
        <f xml:space="preserve"> InpS!U$19</f>
        <v>0.02</v>
      </c>
      <c r="V41" s="90">
        <f xml:space="preserve"> InpS!V$19</f>
        <v>0.02</v>
      </c>
      <c r="W41" s="90">
        <f xml:space="preserve"> InpS!W$19</f>
        <v>0.02</v>
      </c>
    </row>
    <row r="42" spans="1:23" hidden="1" outlineLevel="1" x14ac:dyDescent="0.15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130.19999999999996</v>
      </c>
      <c r="R42" s="82">
        <f t="shared" si="7"/>
        <v>133.45499999999996</v>
      </c>
      <c r="S42" s="82">
        <f t="shared" si="7"/>
        <v>136.12409999999997</v>
      </c>
      <c r="T42" s="82">
        <f t="shared" si="7"/>
        <v>138.84658199999998</v>
      </c>
      <c r="U42" s="82">
        <f t="shared" si="7"/>
        <v>141.62351364</v>
      </c>
      <c r="V42" s="82">
        <f t="shared" si="7"/>
        <v>144.45598391280001</v>
      </c>
      <c r="W42" s="82">
        <f t="shared" si="7"/>
        <v>147.34510359105602</v>
      </c>
    </row>
    <row r="43" spans="1:23" hidden="1" outlineLevel="1" x14ac:dyDescent="0.15"/>
    <row r="44" spans="1:23" hidden="1" outlineLevel="1" x14ac:dyDescent="0.15">
      <c r="B44" s="10" t="s">
        <v>293</v>
      </c>
    </row>
    <row r="45" spans="1:23" hidden="1" outlineLevel="1" x14ac:dyDescent="0.15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89">
        <f xml:space="preserve"> InpS!F$27</f>
        <v>0</v>
      </c>
      <c r="G45" s="89" t="str">
        <f xml:space="preserve"> InpS!G$27</f>
        <v>index</v>
      </c>
      <c r="H45" s="89">
        <f xml:space="preserve"> InpS!H$27</f>
        <v>0</v>
      </c>
      <c r="I45" s="89">
        <f xml:space="preserve"> InpS!I$27</f>
        <v>0</v>
      </c>
      <c r="J45" s="89">
        <f xml:space="preserve"> InpS!J$27</f>
        <v>101.8</v>
      </c>
      <c r="K45" s="89">
        <f xml:space="preserve"> InpS!K$27</f>
        <v>104.7</v>
      </c>
      <c r="L45" s="89">
        <f xml:space="preserve"> InpS!L$27</f>
        <v>106.9</v>
      </c>
      <c r="M45" s="89">
        <f xml:space="preserve"> InpS!M$27</f>
        <v>108.5</v>
      </c>
      <c r="N45" s="89">
        <f xml:space="preserve"> InpS!N$27</f>
        <v>109.1</v>
      </c>
      <c r="O45" s="89">
        <f xml:space="preserve"> InpS!O$27</f>
        <v>114.1</v>
      </c>
      <c r="P45" s="89">
        <f xml:space="preserve"> InpS!P$27</f>
        <v>124.8</v>
      </c>
      <c r="Q45" s="89">
        <f xml:space="preserve"> InpS!Q$27</f>
        <v>130</v>
      </c>
      <c r="R45" s="89">
        <f xml:space="preserve"> InpS!R$27</f>
        <v>133.25</v>
      </c>
      <c r="S45" s="89">
        <f xml:space="preserve"> InpS!S$27</f>
        <v>135.91499999999999</v>
      </c>
      <c r="T45" s="89">
        <f xml:space="preserve"> InpS!T$27</f>
        <v>138.63329999999999</v>
      </c>
      <c r="U45" s="89">
        <f xml:space="preserve"> InpS!U$27</f>
        <v>141.40596600000001</v>
      </c>
      <c r="V45" s="89">
        <f xml:space="preserve"> InpS!V$27</f>
        <v>144.23408532000002</v>
      </c>
      <c r="W45" s="89">
        <f xml:space="preserve"> InpS!W$27</f>
        <v>147.11876702640004</v>
      </c>
    </row>
    <row r="46" spans="1:23" hidden="1" outlineLevel="1" x14ac:dyDescent="0.15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0">
        <f xml:space="preserve"> InpS!F$19</f>
        <v>0</v>
      </c>
      <c r="G46" s="90" t="str">
        <f xml:space="preserve"> InpS!G$19</f>
        <v>%</v>
      </c>
      <c r="H46" s="90">
        <f xml:space="preserve"> InpS!H$19</f>
        <v>0</v>
      </c>
      <c r="I46" s="90">
        <f xml:space="preserve"> InpS!I$19</f>
        <v>0</v>
      </c>
      <c r="J46" s="90">
        <f xml:space="preserve"> InpS!J$19</f>
        <v>0</v>
      </c>
      <c r="K46" s="90">
        <f xml:space="preserve"> InpS!K$19</f>
        <v>0</v>
      </c>
      <c r="L46" s="90">
        <f xml:space="preserve"> InpS!L$19</f>
        <v>0</v>
      </c>
      <c r="M46" s="90">
        <f xml:space="preserve"> InpS!M$19</f>
        <v>0</v>
      </c>
      <c r="N46" s="90">
        <f xml:space="preserve"> InpS!N$19</f>
        <v>0</v>
      </c>
      <c r="O46" s="90">
        <f xml:space="preserve"> InpS!O$19</f>
        <v>0</v>
      </c>
      <c r="P46" s="90">
        <f xml:space="preserve"> InpS!P$19</f>
        <v>0</v>
      </c>
      <c r="Q46" s="90">
        <f xml:space="preserve"> InpS!Q$19</f>
        <v>1.4999999999999999E-2</v>
      </c>
      <c r="R46" s="90">
        <f xml:space="preserve"> InpS!R$19</f>
        <v>1.4999999999999999E-2</v>
      </c>
      <c r="S46" s="90">
        <f xml:space="preserve"> InpS!S$19</f>
        <v>0.02</v>
      </c>
      <c r="T46" s="90">
        <f xml:space="preserve"> InpS!T$19</f>
        <v>0.02</v>
      </c>
      <c r="U46" s="90">
        <f xml:space="preserve"> InpS!U$19</f>
        <v>0.02</v>
      </c>
      <c r="V46" s="90">
        <f xml:space="preserve"> InpS!V$19</f>
        <v>0.02</v>
      </c>
      <c r="W46" s="90">
        <f xml:space="preserve"> InpS!W$19</f>
        <v>0.02</v>
      </c>
    </row>
    <row r="47" spans="1:23" hidden="1" outlineLevel="1" x14ac:dyDescent="0.15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130</v>
      </c>
      <c r="R47" s="82">
        <f t="shared" si="8"/>
        <v>133.25</v>
      </c>
      <c r="S47" s="82">
        <f t="shared" si="8"/>
        <v>135.91499999999999</v>
      </c>
      <c r="T47" s="82">
        <f t="shared" si="8"/>
        <v>138.63329999999999</v>
      </c>
      <c r="U47" s="82">
        <f t="shared" si="8"/>
        <v>141.40596600000001</v>
      </c>
      <c r="V47" s="82">
        <f t="shared" si="8"/>
        <v>144.23408532000002</v>
      </c>
      <c r="W47" s="82">
        <f t="shared" si="8"/>
        <v>147.11876702640004</v>
      </c>
    </row>
    <row r="48" spans="1:23" hidden="1" outlineLevel="1" x14ac:dyDescent="0.15"/>
    <row r="49" spans="1:23" hidden="1" outlineLevel="1" x14ac:dyDescent="0.15">
      <c r="B49" s="10" t="s">
        <v>294</v>
      </c>
    </row>
    <row r="50" spans="1:23" hidden="1" outlineLevel="1" x14ac:dyDescent="0.15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89">
        <f xml:space="preserve"> InpS!F$28</f>
        <v>0</v>
      </c>
      <c r="G50" s="89" t="str">
        <f xml:space="preserve"> InpS!G$28</f>
        <v>index</v>
      </c>
      <c r="H50" s="89">
        <f xml:space="preserve"> InpS!H$28</f>
        <v>0</v>
      </c>
      <c r="I50" s="89">
        <f xml:space="preserve"> InpS!I$28</f>
        <v>0</v>
      </c>
      <c r="J50" s="89">
        <f xml:space="preserve"> InpS!J$28</f>
        <v>102.2</v>
      </c>
      <c r="K50" s="89">
        <f xml:space="preserve"> InpS!K$28</f>
        <v>105</v>
      </c>
      <c r="L50" s="89">
        <f xml:space="preserve"> InpS!L$28</f>
        <v>107.1</v>
      </c>
      <c r="M50" s="89">
        <f xml:space="preserve"> InpS!M$28</f>
        <v>108.5</v>
      </c>
      <c r="N50" s="89">
        <f xml:space="preserve"> InpS!N$28</f>
        <v>109.4</v>
      </c>
      <c r="O50" s="89">
        <f xml:space="preserve"> InpS!O$28</f>
        <v>114.7</v>
      </c>
      <c r="P50" s="89">
        <f xml:space="preserve"> InpS!P$28</f>
        <v>125.3</v>
      </c>
      <c r="Q50" s="89">
        <f xml:space="preserve"> InpS!Q$28</f>
        <v>130.5</v>
      </c>
      <c r="R50" s="89">
        <f xml:space="preserve"> InpS!R$28</f>
        <v>133.76249999999999</v>
      </c>
      <c r="S50" s="89">
        <f xml:space="preserve"> InpS!S$28</f>
        <v>136.43774999999999</v>
      </c>
      <c r="T50" s="89">
        <f xml:space="preserve"> InpS!T$28</f>
        <v>139.166505</v>
      </c>
      <c r="U50" s="89">
        <f xml:space="preserve"> InpS!U$28</f>
        <v>141.9498351</v>
      </c>
      <c r="V50" s="89">
        <f xml:space="preserve"> InpS!V$28</f>
        <v>144.788831802</v>
      </c>
      <c r="W50" s="89">
        <f xml:space="preserve"> InpS!W$28</f>
        <v>147.68460843804002</v>
      </c>
    </row>
    <row r="51" spans="1:23" hidden="1" outlineLevel="1" x14ac:dyDescent="0.15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0">
        <f xml:space="preserve"> InpS!F$19</f>
        <v>0</v>
      </c>
      <c r="G51" s="90" t="str">
        <f xml:space="preserve"> InpS!G$19</f>
        <v>%</v>
      </c>
      <c r="H51" s="90">
        <f xml:space="preserve"> InpS!H$19</f>
        <v>0</v>
      </c>
      <c r="I51" s="90">
        <f xml:space="preserve"> InpS!I$19</f>
        <v>0</v>
      </c>
      <c r="J51" s="90">
        <f xml:space="preserve"> InpS!J$19</f>
        <v>0</v>
      </c>
      <c r="K51" s="90">
        <f xml:space="preserve"> InpS!K$19</f>
        <v>0</v>
      </c>
      <c r="L51" s="90">
        <f xml:space="preserve"> InpS!L$19</f>
        <v>0</v>
      </c>
      <c r="M51" s="90">
        <f xml:space="preserve"> InpS!M$19</f>
        <v>0</v>
      </c>
      <c r="N51" s="90">
        <f xml:space="preserve"> InpS!N$19</f>
        <v>0</v>
      </c>
      <c r="O51" s="90">
        <f xml:space="preserve"> InpS!O$19</f>
        <v>0</v>
      </c>
      <c r="P51" s="90">
        <f xml:space="preserve"> InpS!P$19</f>
        <v>0</v>
      </c>
      <c r="Q51" s="90">
        <f xml:space="preserve"> InpS!Q$19</f>
        <v>1.4999999999999999E-2</v>
      </c>
      <c r="R51" s="90">
        <f xml:space="preserve"> InpS!R$19</f>
        <v>1.4999999999999999E-2</v>
      </c>
      <c r="S51" s="90">
        <f xml:space="preserve"> InpS!S$19</f>
        <v>0.02</v>
      </c>
      <c r="T51" s="90">
        <f xml:space="preserve"> InpS!T$19</f>
        <v>0.02</v>
      </c>
      <c r="U51" s="90">
        <f xml:space="preserve"> InpS!U$19</f>
        <v>0.02</v>
      </c>
      <c r="V51" s="90">
        <f xml:space="preserve"> InpS!V$19</f>
        <v>0.02</v>
      </c>
      <c r="W51" s="90">
        <f xml:space="preserve"> InpS!W$19</f>
        <v>0.02</v>
      </c>
    </row>
    <row r="52" spans="1:23" hidden="1" outlineLevel="1" x14ac:dyDescent="0.15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130.5</v>
      </c>
      <c r="R52" s="82">
        <f t="shared" si="9"/>
        <v>133.76249999999999</v>
      </c>
      <c r="S52" s="82">
        <f t="shared" si="9"/>
        <v>136.43774999999999</v>
      </c>
      <c r="T52" s="82">
        <f t="shared" si="9"/>
        <v>139.166505</v>
      </c>
      <c r="U52" s="82">
        <f t="shared" si="9"/>
        <v>141.9498351</v>
      </c>
      <c r="V52" s="82">
        <f t="shared" si="9"/>
        <v>144.788831802</v>
      </c>
      <c r="W52" s="82">
        <f t="shared" si="9"/>
        <v>147.68460843804002</v>
      </c>
    </row>
    <row r="53" spans="1:23" hidden="1" outlineLevel="1" x14ac:dyDescent="0.15"/>
    <row r="54" spans="1:23" hidden="1" outlineLevel="1" x14ac:dyDescent="0.15">
      <c r="B54" s="10" t="s">
        <v>295</v>
      </c>
    </row>
    <row r="55" spans="1:23" hidden="1" outlineLevel="1" x14ac:dyDescent="0.15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89">
        <f xml:space="preserve"> InpS!F$29</f>
        <v>0</v>
      </c>
      <c r="G55" s="89" t="str">
        <f xml:space="preserve"> InpS!G$29</f>
        <v>index</v>
      </c>
      <c r="H55" s="89">
        <f xml:space="preserve"> InpS!H$29</f>
        <v>0</v>
      </c>
      <c r="I55" s="89">
        <f xml:space="preserve"> InpS!I$29</f>
        <v>0</v>
      </c>
      <c r="J55" s="89">
        <f xml:space="preserve"> InpS!J$29</f>
        <v>101.8</v>
      </c>
      <c r="K55" s="89">
        <f xml:space="preserve"> InpS!K$29</f>
        <v>104.5</v>
      </c>
      <c r="L55" s="89">
        <f xml:space="preserve"> InpS!L$29</f>
        <v>106.4</v>
      </c>
      <c r="M55" s="89">
        <f xml:space="preserve"> InpS!M$29</f>
        <v>108.3</v>
      </c>
      <c r="N55" s="89">
        <f xml:space="preserve"> InpS!N$29</f>
        <v>109.3</v>
      </c>
      <c r="O55" s="89">
        <f xml:space="preserve"> InpS!O$29</f>
        <v>114.6</v>
      </c>
      <c r="P55" s="89">
        <f xml:space="preserve"> InpS!P$29</f>
        <v>124.8</v>
      </c>
      <c r="Q55" s="89">
        <f xml:space="preserve"> InpS!Q$29</f>
        <v>130</v>
      </c>
      <c r="R55" s="89">
        <f xml:space="preserve"> InpS!R$29</f>
        <v>133.25</v>
      </c>
      <c r="S55" s="89">
        <f xml:space="preserve"> InpS!S$29</f>
        <v>135.91499999999999</v>
      </c>
      <c r="T55" s="89">
        <f xml:space="preserve"> InpS!T$29</f>
        <v>138.63329999999999</v>
      </c>
      <c r="U55" s="89">
        <f xml:space="preserve"> InpS!U$29</f>
        <v>141.40596600000001</v>
      </c>
      <c r="V55" s="89">
        <f xml:space="preserve"> InpS!V$29</f>
        <v>144.23408532000002</v>
      </c>
      <c r="W55" s="89">
        <f xml:space="preserve"> InpS!W$29</f>
        <v>147.11876702640004</v>
      </c>
    </row>
    <row r="56" spans="1:23" hidden="1" outlineLevel="1" x14ac:dyDescent="0.15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0">
        <f xml:space="preserve"> InpS!F$19</f>
        <v>0</v>
      </c>
      <c r="G56" s="90" t="str">
        <f xml:space="preserve"> InpS!G$19</f>
        <v>%</v>
      </c>
      <c r="H56" s="90">
        <f xml:space="preserve"> InpS!H$19</f>
        <v>0</v>
      </c>
      <c r="I56" s="90">
        <f xml:space="preserve"> InpS!I$19</f>
        <v>0</v>
      </c>
      <c r="J56" s="90">
        <f xml:space="preserve"> InpS!J$19</f>
        <v>0</v>
      </c>
      <c r="K56" s="90">
        <f xml:space="preserve"> InpS!K$19</f>
        <v>0</v>
      </c>
      <c r="L56" s="90">
        <f xml:space="preserve"> InpS!L$19</f>
        <v>0</v>
      </c>
      <c r="M56" s="90">
        <f xml:space="preserve"> InpS!M$19</f>
        <v>0</v>
      </c>
      <c r="N56" s="90">
        <f xml:space="preserve"> InpS!N$19</f>
        <v>0</v>
      </c>
      <c r="O56" s="90">
        <f xml:space="preserve"> InpS!O$19</f>
        <v>0</v>
      </c>
      <c r="P56" s="90">
        <f xml:space="preserve"> InpS!P$19</f>
        <v>0</v>
      </c>
      <c r="Q56" s="90">
        <f xml:space="preserve"> InpS!Q$19</f>
        <v>1.4999999999999999E-2</v>
      </c>
      <c r="R56" s="90">
        <f xml:space="preserve"> InpS!R$19</f>
        <v>1.4999999999999999E-2</v>
      </c>
      <c r="S56" s="90">
        <f xml:space="preserve"> InpS!S$19</f>
        <v>0.02</v>
      </c>
      <c r="T56" s="90">
        <f xml:space="preserve"> InpS!T$19</f>
        <v>0.02</v>
      </c>
      <c r="U56" s="90">
        <f xml:space="preserve"> InpS!U$19</f>
        <v>0.02</v>
      </c>
      <c r="V56" s="90">
        <f xml:space="preserve"> InpS!V$19</f>
        <v>0.02</v>
      </c>
      <c r="W56" s="90">
        <f xml:space="preserve"> InpS!W$19</f>
        <v>0.02</v>
      </c>
    </row>
    <row r="57" spans="1:23" hidden="1" outlineLevel="1" x14ac:dyDescent="0.15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130</v>
      </c>
      <c r="R57" s="82">
        <f t="shared" si="10"/>
        <v>133.25</v>
      </c>
      <c r="S57" s="82">
        <f t="shared" si="10"/>
        <v>135.91499999999999</v>
      </c>
      <c r="T57" s="82">
        <f t="shared" si="10"/>
        <v>138.63329999999999</v>
      </c>
      <c r="U57" s="82">
        <f t="shared" si="10"/>
        <v>141.40596600000001</v>
      </c>
      <c r="V57" s="82">
        <f t="shared" si="10"/>
        <v>144.23408532000002</v>
      </c>
      <c r="W57" s="82">
        <f t="shared" si="10"/>
        <v>147.11876702640004</v>
      </c>
    </row>
    <row r="58" spans="1:23" hidden="1" outlineLevel="1" x14ac:dyDescent="0.15"/>
    <row r="59" spans="1:23" hidden="1" outlineLevel="1" x14ac:dyDescent="0.15">
      <c r="B59" s="10" t="s">
        <v>296</v>
      </c>
    </row>
    <row r="60" spans="1:23" hidden="1" outlineLevel="1" x14ac:dyDescent="0.15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89">
        <f xml:space="preserve"> InpS!F$30</f>
        <v>0</v>
      </c>
      <c r="G60" s="89" t="str">
        <f xml:space="preserve"> InpS!G$30</f>
        <v>index</v>
      </c>
      <c r="H60" s="89">
        <f xml:space="preserve"> InpS!H$30</f>
        <v>0</v>
      </c>
      <c r="I60" s="89">
        <f xml:space="preserve"> InpS!I$30</f>
        <v>0</v>
      </c>
      <c r="J60" s="89">
        <f xml:space="preserve"> InpS!J$30</f>
        <v>102.4</v>
      </c>
      <c r="K60" s="89">
        <f xml:space="preserve"> InpS!K$30</f>
        <v>104.9</v>
      </c>
      <c r="L60" s="89">
        <f xml:space="preserve"> InpS!L$30</f>
        <v>106.8</v>
      </c>
      <c r="M60" s="89">
        <f xml:space="preserve"> InpS!M$30</f>
        <v>108.6</v>
      </c>
      <c r="N60" s="89">
        <f xml:space="preserve"> InpS!N$30</f>
        <v>109.4</v>
      </c>
      <c r="O60" s="89">
        <f xml:space="preserve"> InpS!O$30</f>
        <v>115.4</v>
      </c>
      <c r="P60" s="89">
        <f xml:space="preserve"> InpS!P$30</f>
        <v>126</v>
      </c>
      <c r="Q60" s="89">
        <f xml:space="preserve"> InpS!Q$30</f>
        <v>130.80000000000001</v>
      </c>
      <c r="R60" s="89">
        <f xml:space="preserve"> InpS!R$30</f>
        <v>134.07</v>
      </c>
      <c r="S60" s="89">
        <f xml:space="preserve"> InpS!S$30</f>
        <v>136.75139999999999</v>
      </c>
      <c r="T60" s="89">
        <f xml:space="preserve"> InpS!T$30</f>
        <v>139.48642799999999</v>
      </c>
      <c r="U60" s="89">
        <f xml:space="preserve"> InpS!U$30</f>
        <v>142.27615656</v>
      </c>
      <c r="V60" s="89">
        <f xml:space="preserve"> InpS!V$30</f>
        <v>145.1216796912</v>
      </c>
      <c r="W60" s="89">
        <f xml:space="preserve"> InpS!W$30</f>
        <v>148.02411328502401</v>
      </c>
    </row>
    <row r="61" spans="1:23" hidden="1" outlineLevel="1" x14ac:dyDescent="0.15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0">
        <f xml:space="preserve"> InpS!F$19</f>
        <v>0</v>
      </c>
      <c r="G61" s="90" t="str">
        <f xml:space="preserve"> InpS!G$19</f>
        <v>%</v>
      </c>
      <c r="H61" s="90">
        <f xml:space="preserve"> InpS!H$19</f>
        <v>0</v>
      </c>
      <c r="I61" s="90">
        <f xml:space="preserve"> InpS!I$19</f>
        <v>0</v>
      </c>
      <c r="J61" s="90">
        <f xml:space="preserve"> InpS!J$19</f>
        <v>0</v>
      </c>
      <c r="K61" s="90">
        <f xml:space="preserve"> InpS!K$19</f>
        <v>0</v>
      </c>
      <c r="L61" s="90">
        <f xml:space="preserve"> InpS!L$19</f>
        <v>0</v>
      </c>
      <c r="M61" s="90">
        <f xml:space="preserve"> InpS!M$19</f>
        <v>0</v>
      </c>
      <c r="N61" s="90">
        <f xml:space="preserve"> InpS!N$19</f>
        <v>0</v>
      </c>
      <c r="O61" s="90">
        <f xml:space="preserve"> InpS!O$19</f>
        <v>0</v>
      </c>
      <c r="P61" s="90">
        <f xml:space="preserve"> InpS!P$19</f>
        <v>0</v>
      </c>
      <c r="Q61" s="90">
        <f xml:space="preserve"> InpS!Q$19</f>
        <v>1.4999999999999999E-2</v>
      </c>
      <c r="R61" s="90">
        <f xml:space="preserve"> InpS!R$19</f>
        <v>1.4999999999999999E-2</v>
      </c>
      <c r="S61" s="90">
        <f xml:space="preserve"> InpS!S$19</f>
        <v>0.02</v>
      </c>
      <c r="T61" s="90">
        <f xml:space="preserve"> InpS!T$19</f>
        <v>0.02</v>
      </c>
      <c r="U61" s="90">
        <f xml:space="preserve"> InpS!U$19</f>
        <v>0.02</v>
      </c>
      <c r="V61" s="90">
        <f xml:space="preserve"> InpS!V$19</f>
        <v>0.02</v>
      </c>
      <c r="W61" s="90">
        <f xml:space="preserve"> InpS!W$19</f>
        <v>0.02</v>
      </c>
    </row>
    <row r="62" spans="1:23" hidden="1" outlineLevel="1" x14ac:dyDescent="0.15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130.80000000000001</v>
      </c>
      <c r="R62" s="82">
        <f t="shared" si="11"/>
        <v>134.07</v>
      </c>
      <c r="S62" s="82">
        <f t="shared" si="11"/>
        <v>136.75139999999999</v>
      </c>
      <c r="T62" s="82">
        <f t="shared" si="11"/>
        <v>139.48642799999999</v>
      </c>
      <c r="U62" s="82">
        <f t="shared" si="11"/>
        <v>142.27615656</v>
      </c>
      <c r="V62" s="82">
        <f t="shared" si="11"/>
        <v>145.1216796912</v>
      </c>
      <c r="W62" s="82">
        <f t="shared" si="11"/>
        <v>148.02411328502401</v>
      </c>
    </row>
    <row r="63" spans="1:23" hidden="1" outlineLevel="1" x14ac:dyDescent="0.15"/>
    <row r="64" spans="1:23" hidden="1" outlineLevel="1" x14ac:dyDescent="0.15">
      <c r="B64" s="10" t="s">
        <v>297</v>
      </c>
    </row>
    <row r="65" spans="1:23" hidden="1" outlineLevel="1" x14ac:dyDescent="0.15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89">
        <f xml:space="preserve"> InpS!F$31</f>
        <v>0</v>
      </c>
      <c r="G65" s="89" t="str">
        <f xml:space="preserve"> InpS!G$31</f>
        <v>index</v>
      </c>
      <c r="H65" s="89">
        <f xml:space="preserve"> InpS!H$31</f>
        <v>0</v>
      </c>
      <c r="I65" s="89">
        <f xml:space="preserve"> InpS!I$31</f>
        <v>0</v>
      </c>
      <c r="J65" s="89">
        <f xml:space="preserve"> InpS!J$31</f>
        <v>102.7</v>
      </c>
      <c r="K65" s="89">
        <f xml:space="preserve"> InpS!K$31</f>
        <v>105.1</v>
      </c>
      <c r="L65" s="89">
        <f xml:space="preserve"> InpS!L$31</f>
        <v>107</v>
      </c>
      <c r="M65" s="89">
        <f xml:space="preserve"> InpS!M$31</f>
        <v>108.6</v>
      </c>
      <c r="N65" s="89">
        <f xml:space="preserve"> InpS!N$31</f>
        <v>109.7</v>
      </c>
      <c r="O65" s="89">
        <f xml:space="preserve"> InpS!O$31</f>
        <v>116.5</v>
      </c>
      <c r="P65" s="89">
        <f xml:space="preserve"> InpS!P$31</f>
        <v>126.8</v>
      </c>
      <c r="Q65" s="89">
        <f xml:space="preserve"> InpS!Q$31</f>
        <v>131.6</v>
      </c>
      <c r="R65" s="89">
        <f xml:space="preserve"> InpS!R$31</f>
        <v>134.88999999999999</v>
      </c>
      <c r="S65" s="89">
        <f xml:space="preserve"> InpS!S$31</f>
        <v>137.58779999999999</v>
      </c>
      <c r="T65" s="89">
        <f xml:space="preserve"> InpS!T$31</f>
        <v>140.33955599999999</v>
      </c>
      <c r="U65" s="89">
        <f xml:space="preserve"> InpS!U$31</f>
        <v>143.14634712</v>
      </c>
      <c r="V65" s="89">
        <f xml:space="preserve"> InpS!V$31</f>
        <v>146.00927406240001</v>
      </c>
      <c r="W65" s="89">
        <f xml:space="preserve"> InpS!W$31</f>
        <v>148.92945954364802</v>
      </c>
    </row>
    <row r="66" spans="1:23" hidden="1" outlineLevel="1" x14ac:dyDescent="0.15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0">
        <f xml:space="preserve"> InpS!F$19</f>
        <v>0</v>
      </c>
      <c r="G66" s="90" t="str">
        <f xml:space="preserve"> InpS!G$19</f>
        <v>%</v>
      </c>
      <c r="H66" s="90">
        <f xml:space="preserve"> InpS!H$19</f>
        <v>0</v>
      </c>
      <c r="I66" s="90">
        <f xml:space="preserve"> InpS!I$19</f>
        <v>0</v>
      </c>
      <c r="J66" s="90">
        <f xml:space="preserve"> InpS!J$19</f>
        <v>0</v>
      </c>
      <c r="K66" s="90">
        <f xml:space="preserve"> InpS!K$19</f>
        <v>0</v>
      </c>
      <c r="L66" s="90">
        <f xml:space="preserve"> InpS!L$19</f>
        <v>0</v>
      </c>
      <c r="M66" s="90">
        <f xml:space="preserve"> InpS!M$19</f>
        <v>0</v>
      </c>
      <c r="N66" s="90">
        <f xml:space="preserve"> InpS!N$19</f>
        <v>0</v>
      </c>
      <c r="O66" s="90">
        <f xml:space="preserve"> InpS!O$19</f>
        <v>0</v>
      </c>
      <c r="P66" s="90">
        <f xml:space="preserve"> InpS!P$19</f>
        <v>0</v>
      </c>
      <c r="Q66" s="90">
        <f xml:space="preserve"> InpS!Q$19</f>
        <v>1.4999999999999999E-2</v>
      </c>
      <c r="R66" s="90">
        <f xml:space="preserve"> InpS!R$19</f>
        <v>1.4999999999999999E-2</v>
      </c>
      <c r="S66" s="90">
        <f xml:space="preserve"> InpS!S$19</f>
        <v>0.02</v>
      </c>
      <c r="T66" s="90">
        <f xml:space="preserve"> InpS!T$19</f>
        <v>0.02</v>
      </c>
      <c r="U66" s="90">
        <f xml:space="preserve"> InpS!U$19</f>
        <v>0.02</v>
      </c>
      <c r="V66" s="90">
        <f xml:space="preserve"> InpS!V$19</f>
        <v>0.02</v>
      </c>
      <c r="W66" s="90">
        <f xml:space="preserve"> InpS!W$19</f>
        <v>0.02</v>
      </c>
    </row>
    <row r="67" spans="1:23" hidden="1" outlineLevel="1" x14ac:dyDescent="0.15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131.6</v>
      </c>
      <c r="R67" s="82">
        <f t="shared" si="12"/>
        <v>134.88999999999999</v>
      </c>
      <c r="S67" s="82">
        <f t="shared" si="12"/>
        <v>137.58779999999999</v>
      </c>
      <c r="T67" s="82">
        <f t="shared" si="12"/>
        <v>140.33955599999999</v>
      </c>
      <c r="U67" s="82">
        <f t="shared" si="12"/>
        <v>143.14634712</v>
      </c>
      <c r="V67" s="82">
        <f t="shared" si="12"/>
        <v>146.00927406240001</v>
      </c>
      <c r="W67" s="82">
        <f t="shared" si="12"/>
        <v>148.92945954364802</v>
      </c>
    </row>
    <row r="68" spans="1:23" x14ac:dyDescent="0.15"/>
    <row r="69" spans="1:23" collapsed="1" x14ac:dyDescent="0.15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15">
      <c r="B70" s="10" t="s">
        <v>299</v>
      </c>
    </row>
    <row r="71" spans="1:23" hidden="1" outlineLevel="1" x14ac:dyDescent="0.15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128.30000000000004</v>
      </c>
      <c r="R71" s="82">
        <f t="shared" si="13"/>
        <v>132.20000000000002</v>
      </c>
      <c r="S71" s="82">
        <f t="shared" si="13"/>
        <v>134.84400000000002</v>
      </c>
      <c r="T71" s="82">
        <f t="shared" si="13"/>
        <v>137.54088000000002</v>
      </c>
      <c r="U71" s="82">
        <f t="shared" si="13"/>
        <v>140.29169760000002</v>
      </c>
      <c r="V71" s="82">
        <f t="shared" si="13"/>
        <v>143.09753155200002</v>
      </c>
      <c r="W71" s="82">
        <f t="shared" si="13"/>
        <v>145.95948218304002</v>
      </c>
    </row>
    <row r="72" spans="1:23" hidden="1" outlineLevel="1" x14ac:dyDescent="0.15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129.1</v>
      </c>
      <c r="R72" s="82">
        <f t="shared" si="14"/>
        <v>132.69999999999999</v>
      </c>
      <c r="S72" s="82">
        <f t="shared" si="14"/>
        <v>135.35399999999998</v>
      </c>
      <c r="T72" s="82">
        <f t="shared" si="14"/>
        <v>138.06107999999998</v>
      </c>
      <c r="U72" s="82">
        <f t="shared" si="14"/>
        <v>140.82230159999997</v>
      </c>
      <c r="V72" s="82">
        <f t="shared" si="14"/>
        <v>143.63874763199999</v>
      </c>
      <c r="W72" s="82">
        <f t="shared" si="14"/>
        <v>146.51152258464001</v>
      </c>
    </row>
    <row r="73" spans="1:23" hidden="1" outlineLevel="1" x14ac:dyDescent="0.15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129.39999999999998</v>
      </c>
      <c r="R73" s="82">
        <f t="shared" si="15"/>
        <v>133.28199999999998</v>
      </c>
      <c r="S73" s="82">
        <f t="shared" si="15"/>
        <v>135.94763999999998</v>
      </c>
      <c r="T73" s="82">
        <f t="shared" si="15"/>
        <v>138.66659279999999</v>
      </c>
      <c r="U73" s="82">
        <f t="shared" si="15"/>
        <v>141.43992465599999</v>
      </c>
      <c r="V73" s="82">
        <f t="shared" si="15"/>
        <v>144.26872314911998</v>
      </c>
      <c r="W73" s="82">
        <f t="shared" si="15"/>
        <v>147.15409761210239</v>
      </c>
    </row>
    <row r="74" spans="1:23" hidden="1" outlineLevel="1" x14ac:dyDescent="0.15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129</v>
      </c>
      <c r="R74" s="82">
        <f t="shared" si="16"/>
        <v>132.22499999999999</v>
      </c>
      <c r="S74" s="82">
        <f t="shared" si="16"/>
        <v>134.86949999999999</v>
      </c>
      <c r="T74" s="82">
        <f t="shared" si="16"/>
        <v>137.56689</v>
      </c>
      <c r="U74" s="82">
        <f t="shared" si="16"/>
        <v>140.31822780000002</v>
      </c>
      <c r="V74" s="82">
        <f t="shared" si="16"/>
        <v>143.12459235600002</v>
      </c>
      <c r="W74" s="82">
        <f t="shared" si="16"/>
        <v>145.98708420312002</v>
      </c>
    </row>
    <row r="75" spans="1:23" hidden="1" outlineLevel="1" x14ac:dyDescent="0.15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129.4</v>
      </c>
      <c r="R75" s="82">
        <f t="shared" si="17"/>
        <v>132.63499999999999</v>
      </c>
      <c r="S75" s="82">
        <f t="shared" si="17"/>
        <v>135.2877</v>
      </c>
      <c r="T75" s="82">
        <f t="shared" si="17"/>
        <v>137.99345400000001</v>
      </c>
      <c r="U75" s="82">
        <f t="shared" si="17"/>
        <v>140.75332308000003</v>
      </c>
      <c r="V75" s="82">
        <f t="shared" si="17"/>
        <v>143.56838954160003</v>
      </c>
      <c r="W75" s="82">
        <f t="shared" si="17"/>
        <v>146.43975733243204</v>
      </c>
    </row>
    <row r="76" spans="1:23" hidden="1" outlineLevel="1" x14ac:dyDescent="0.15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130.1</v>
      </c>
      <c r="R76" s="82">
        <f t="shared" si="18"/>
        <v>133.35249999999999</v>
      </c>
      <c r="S76" s="82">
        <f t="shared" si="18"/>
        <v>136.01954999999998</v>
      </c>
      <c r="T76" s="82">
        <f t="shared" si="18"/>
        <v>138.73994099999999</v>
      </c>
      <c r="U76" s="82">
        <f t="shared" si="18"/>
        <v>141.51473981999999</v>
      </c>
      <c r="V76" s="82">
        <f t="shared" si="18"/>
        <v>144.3450346164</v>
      </c>
      <c r="W76" s="82">
        <f t="shared" si="18"/>
        <v>147.231935308728</v>
      </c>
    </row>
    <row r="77" spans="1:23" hidden="1" outlineLevel="1" x14ac:dyDescent="0.15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130.19999999999996</v>
      </c>
      <c r="R77" s="82">
        <f t="shared" si="19"/>
        <v>133.45499999999996</v>
      </c>
      <c r="S77" s="82">
        <f t="shared" si="19"/>
        <v>136.12409999999997</v>
      </c>
      <c r="T77" s="82">
        <f t="shared" si="19"/>
        <v>138.84658199999998</v>
      </c>
      <c r="U77" s="82">
        <f t="shared" si="19"/>
        <v>141.62351364</v>
      </c>
      <c r="V77" s="82">
        <f t="shared" si="19"/>
        <v>144.45598391280001</v>
      </c>
      <c r="W77" s="82">
        <f t="shared" si="19"/>
        <v>147.34510359105602</v>
      </c>
    </row>
    <row r="78" spans="1:23" hidden="1" outlineLevel="1" x14ac:dyDescent="0.15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130</v>
      </c>
      <c r="R78" s="82">
        <f t="shared" si="20"/>
        <v>133.25</v>
      </c>
      <c r="S78" s="82">
        <f t="shared" si="20"/>
        <v>135.91499999999999</v>
      </c>
      <c r="T78" s="82">
        <f t="shared" si="20"/>
        <v>138.63329999999999</v>
      </c>
      <c r="U78" s="82">
        <f t="shared" si="20"/>
        <v>141.40596600000001</v>
      </c>
      <c r="V78" s="82">
        <f t="shared" si="20"/>
        <v>144.23408532000002</v>
      </c>
      <c r="W78" s="82">
        <f t="shared" si="20"/>
        <v>147.11876702640004</v>
      </c>
    </row>
    <row r="79" spans="1:23" hidden="1" outlineLevel="1" x14ac:dyDescent="0.15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130.5</v>
      </c>
      <c r="R79" s="82">
        <f t="shared" si="21"/>
        <v>133.76249999999999</v>
      </c>
      <c r="S79" s="82">
        <f t="shared" si="21"/>
        <v>136.43774999999999</v>
      </c>
      <c r="T79" s="82">
        <f t="shared" si="21"/>
        <v>139.166505</v>
      </c>
      <c r="U79" s="82">
        <f t="shared" si="21"/>
        <v>141.9498351</v>
      </c>
      <c r="V79" s="82">
        <f t="shared" si="21"/>
        <v>144.788831802</v>
      </c>
      <c r="W79" s="82">
        <f t="shared" si="21"/>
        <v>147.68460843804002</v>
      </c>
    </row>
    <row r="80" spans="1:23" hidden="1" outlineLevel="1" x14ac:dyDescent="0.15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130</v>
      </c>
      <c r="R80" s="82">
        <f t="shared" si="22"/>
        <v>133.25</v>
      </c>
      <c r="S80" s="82">
        <f t="shared" si="22"/>
        <v>135.91499999999999</v>
      </c>
      <c r="T80" s="82">
        <f t="shared" si="22"/>
        <v>138.63329999999999</v>
      </c>
      <c r="U80" s="82">
        <f t="shared" si="22"/>
        <v>141.40596600000001</v>
      </c>
      <c r="V80" s="82">
        <f t="shared" si="22"/>
        <v>144.23408532000002</v>
      </c>
      <c r="W80" s="82">
        <f t="shared" si="22"/>
        <v>147.11876702640004</v>
      </c>
    </row>
    <row r="81" spans="1:23" hidden="1" outlineLevel="1" x14ac:dyDescent="0.15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130.80000000000001</v>
      </c>
      <c r="R81" s="82">
        <f t="shared" si="23"/>
        <v>134.07</v>
      </c>
      <c r="S81" s="82">
        <f t="shared" si="23"/>
        <v>136.75139999999999</v>
      </c>
      <c r="T81" s="82">
        <f t="shared" si="23"/>
        <v>139.48642799999999</v>
      </c>
      <c r="U81" s="82">
        <f t="shared" si="23"/>
        <v>142.27615656</v>
      </c>
      <c r="V81" s="82">
        <f t="shared" si="23"/>
        <v>145.1216796912</v>
      </c>
      <c r="W81" s="82">
        <f t="shared" si="23"/>
        <v>148.02411328502401</v>
      </c>
    </row>
    <row r="82" spans="1:23" hidden="1" outlineLevel="1" x14ac:dyDescent="0.15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131.6</v>
      </c>
      <c r="R82" s="82">
        <f t="shared" si="24"/>
        <v>134.88999999999999</v>
      </c>
      <c r="S82" s="82">
        <f t="shared" si="24"/>
        <v>137.58779999999999</v>
      </c>
      <c r="T82" s="82">
        <f t="shared" si="24"/>
        <v>140.33955599999999</v>
      </c>
      <c r="U82" s="82">
        <f t="shared" si="24"/>
        <v>143.14634712</v>
      </c>
      <c r="V82" s="82">
        <f t="shared" si="24"/>
        <v>146.00927406240001</v>
      </c>
      <c r="W82" s="82">
        <f t="shared" si="24"/>
        <v>148.92945954364802</v>
      </c>
    </row>
    <row r="83" spans="1:23" hidden="1" outlineLevel="1" x14ac:dyDescent="0.15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129.86666666666665</v>
      </c>
      <c r="R83" s="82">
        <f t="shared" si="25"/>
        <v>133.25599999999997</v>
      </c>
      <c r="S83" s="82">
        <f t="shared" si="25"/>
        <v>135.92112</v>
      </c>
      <c r="T83" s="82">
        <f t="shared" si="25"/>
        <v>138.63954239999998</v>
      </c>
      <c r="U83" s="82">
        <f t="shared" si="25"/>
        <v>141.41233324800001</v>
      </c>
      <c r="V83" s="82">
        <f t="shared" si="25"/>
        <v>144.24057991295999</v>
      </c>
      <c r="W83" s="82">
        <f t="shared" si="25"/>
        <v>147.12539151121919</v>
      </c>
    </row>
    <row r="84" spans="1:23" x14ac:dyDescent="0.15"/>
    <row r="85" spans="1:23" collapsed="1" x14ac:dyDescent="0.15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15">
      <c r="B86" s="10" t="s">
        <v>301</v>
      </c>
    </row>
    <row r="87" spans="1:23" s="130" customFormat="1" hidden="1" outlineLevel="1" x14ac:dyDescent="0.15">
      <c r="A87" s="127"/>
      <c r="B87" s="127"/>
      <c r="C87" s="128"/>
      <c r="D87" s="129"/>
      <c r="E87" s="335" t="str">
        <f xml:space="preserve"> InpS!E$49</f>
        <v>Year reference for FYA base price 1 (FYA year ending March)</v>
      </c>
      <c r="F87" s="336">
        <f xml:space="preserve"> InpS!F$49</f>
        <v>2018</v>
      </c>
      <c r="G87" s="335" t="str">
        <f xml:space="preserve"> InpS!G$49</f>
        <v>Year #</v>
      </c>
      <c r="H87" s="335"/>
      <c r="I87" s="335"/>
      <c r="J87" s="335"/>
      <c r="K87" s="335"/>
      <c r="L87" s="335"/>
      <c r="M87" s="335"/>
      <c r="N87" s="335"/>
      <c r="O87" s="335"/>
    </row>
    <row r="88" spans="1:23" s="130" customFormat="1" hidden="1" outlineLevel="1" x14ac:dyDescent="0.15">
      <c r="A88" s="127"/>
      <c r="B88" s="127"/>
      <c r="C88" s="128"/>
      <c r="D88" s="129"/>
      <c r="E88" s="335" t="str">
        <f xml:space="preserve"> InpS!E$50</f>
        <v>Year reference for FYA base price 2 (FYA year ending March)</v>
      </c>
      <c r="F88" s="336">
        <f xml:space="preserve"> InpS!F$50</f>
        <v>2023</v>
      </c>
      <c r="G88" s="335" t="str">
        <f xml:space="preserve"> InpS!G$50</f>
        <v>Year #</v>
      </c>
      <c r="H88" s="335"/>
      <c r="I88" s="335"/>
      <c r="J88" s="335"/>
      <c r="K88" s="335"/>
      <c r="L88" s="335"/>
      <c r="M88" s="335"/>
      <c r="N88" s="335"/>
      <c r="O88" s="335"/>
    </row>
    <row r="89" spans="1:23" s="120" customFormat="1" hidden="1" outlineLevel="1" x14ac:dyDescent="0.15">
      <c r="A89" s="117"/>
      <c r="B89" s="117"/>
      <c r="C89" s="118"/>
      <c r="D89" s="119"/>
      <c r="E89" s="13" t="str">
        <f xml:space="preserve"> E$83</f>
        <v>CPI(H): Financial year average - index</v>
      </c>
      <c r="F89" s="337">
        <f t="shared" ref="F89:W89" si="26" xml:space="preserve"> F$83</f>
        <v>0</v>
      </c>
      <c r="G89" s="337" t="str">
        <f t="shared" si="26"/>
        <v>index</v>
      </c>
      <c r="H89" s="337">
        <f t="shared" si="26"/>
        <v>0</v>
      </c>
      <c r="I89" s="337">
        <f t="shared" si="26"/>
        <v>0</v>
      </c>
      <c r="J89" s="337">
        <f t="shared" si="26"/>
        <v>101.54166666666667</v>
      </c>
      <c r="K89" s="337">
        <f t="shared" si="26"/>
        <v>104.21666666666665</v>
      </c>
      <c r="L89" s="337">
        <f t="shared" si="26"/>
        <v>106.43333333333334</v>
      </c>
      <c r="M89" s="337">
        <f t="shared" si="26"/>
        <v>108.24166666666663</v>
      </c>
      <c r="N89" s="337">
        <f t="shared" si="26"/>
        <v>109.10833333333335</v>
      </c>
      <c r="O89" s="337">
        <f t="shared" si="26"/>
        <v>113.11666666666667</v>
      </c>
      <c r="P89" s="82">
        <f t="shared" si="26"/>
        <v>123.04166666666664</v>
      </c>
      <c r="Q89" s="82">
        <f t="shared" si="26"/>
        <v>129.86666666666665</v>
      </c>
      <c r="R89" s="82">
        <f t="shared" si="26"/>
        <v>133.25599999999997</v>
      </c>
      <c r="S89" s="82">
        <f t="shared" si="26"/>
        <v>135.92112</v>
      </c>
      <c r="T89" s="82">
        <f t="shared" si="26"/>
        <v>138.63954239999998</v>
      </c>
      <c r="U89" s="82">
        <f t="shared" si="26"/>
        <v>141.41233324800001</v>
      </c>
      <c r="V89" s="82">
        <f t="shared" si="26"/>
        <v>144.24057991295999</v>
      </c>
      <c r="W89" s="82">
        <f t="shared" si="26"/>
        <v>147.12539151121919</v>
      </c>
    </row>
    <row r="90" spans="1:23" hidden="1" outlineLevel="1" x14ac:dyDescent="0.15">
      <c r="E90" s="337" t="str">
        <f xml:space="preserve"> "CPI(H): Financial year average (FYA year ending March) " &amp; $F87</f>
        <v>CPI(H): Financial year average (FYA year ending March) 2018</v>
      </c>
      <c r="F90" s="337">
        <f xml:space="preserve"> INDEX($J89:$W89, 1, MATCH($F87,$J$4:$W$4))</f>
        <v>104.21666666666665</v>
      </c>
      <c r="G90" s="337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15">
      <c r="E91" s="337" t="str">
        <f xml:space="preserve"> "CPI(H): Financial year average (FYA year ending March) " &amp; $F88</f>
        <v>CPI(H): Financial year average (FYA year ending March) 2023</v>
      </c>
      <c r="F91" s="337">
        <f xml:space="preserve"> INDEX($J89:$W89, 1, MATCH($F88,$J$4:$W$4))</f>
        <v>123.04166666666664</v>
      </c>
      <c r="G91" s="337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6" customFormat="1" hidden="1" outlineLevel="1" x14ac:dyDescent="0.15">
      <c r="A92" s="113"/>
      <c r="B92" s="113"/>
      <c r="C92" s="114"/>
      <c r="D92" s="137"/>
      <c r="E92" s="338" t="s">
        <v>302</v>
      </c>
      <c r="F92" s="339">
        <f xml:space="preserve"> $F91 / $F90</f>
        <v>1.1806332960179113</v>
      </c>
      <c r="G92" s="338" t="s">
        <v>303</v>
      </c>
      <c r="H92" s="338"/>
      <c r="I92" s="338"/>
      <c r="J92" s="338"/>
      <c r="K92" s="338"/>
      <c r="L92" s="338"/>
      <c r="M92" s="338"/>
      <c r="N92" s="338"/>
      <c r="O92" s="338"/>
    </row>
    <row r="93" spans="1:23" s="134" customFormat="1" hidden="1" outlineLevel="1" x14ac:dyDescent="0.15">
      <c r="A93" s="131"/>
      <c r="B93" s="131"/>
      <c r="C93" s="132"/>
      <c r="D93" s="14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4" customFormat="1" hidden="1" outlineLevel="1" x14ac:dyDescent="0.15">
      <c r="A94" s="131"/>
      <c r="B94" s="131" t="s">
        <v>304</v>
      </c>
      <c r="C94" s="132"/>
      <c r="D94" s="14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0" customFormat="1" hidden="1" outlineLevel="1" x14ac:dyDescent="0.15">
      <c r="A95" s="154"/>
      <c r="B95" s="154"/>
      <c r="C95" s="155"/>
      <c r="D95" s="156"/>
      <c r="E95" s="340" t="str">
        <f xml:space="preserve"> InpS!E$52</f>
        <v>Year reference for FYE base price 1 (FYE year ending March)</v>
      </c>
      <c r="F95" s="341">
        <f xml:space="preserve"> InpS!F$52</f>
        <v>2018</v>
      </c>
      <c r="G95" s="340" t="str">
        <f xml:space="preserve"> InpS!G$52</f>
        <v>Year #</v>
      </c>
      <c r="H95" s="340"/>
      <c r="I95" s="340"/>
      <c r="J95" s="340"/>
      <c r="K95" s="340"/>
      <c r="L95" s="340"/>
      <c r="M95" s="340"/>
      <c r="N95" s="340"/>
      <c r="O95" s="340"/>
    </row>
    <row r="96" spans="1:23" s="150" customFormat="1" hidden="1" outlineLevel="1" x14ac:dyDescent="0.15">
      <c r="A96" s="154"/>
      <c r="B96" s="154"/>
      <c r="C96" s="155"/>
      <c r="D96" s="156"/>
      <c r="E96" s="340" t="str">
        <f xml:space="preserve"> InpS!E$49</f>
        <v>Year reference for FYA base price 1 (FYA year ending March)</v>
      </c>
      <c r="F96" s="341">
        <f xml:space="preserve"> InpS!F$49</f>
        <v>2018</v>
      </c>
      <c r="G96" s="340" t="str">
        <f xml:space="preserve"> InpS!G$49</f>
        <v>Year #</v>
      </c>
      <c r="H96" s="340"/>
      <c r="I96" s="340"/>
      <c r="J96" s="340"/>
      <c r="K96" s="340"/>
      <c r="L96" s="340"/>
      <c r="M96" s="340"/>
      <c r="N96" s="340"/>
      <c r="O96" s="340"/>
    </row>
    <row r="97" spans="1:23" s="153" customFormat="1" hidden="1" outlineLevel="1" x14ac:dyDescent="0.15">
      <c r="A97" s="121"/>
      <c r="B97" s="121"/>
      <c r="C97" s="151"/>
      <c r="D97" s="152"/>
      <c r="E97" s="21" t="str">
        <f xml:space="preserve"> E$67</f>
        <v>CPI(H): March - index</v>
      </c>
      <c r="F97" s="337">
        <f t="shared" ref="F97:W97" si="27" xml:space="preserve"> F$67</f>
        <v>0</v>
      </c>
      <c r="G97" s="337" t="str">
        <f t="shared" si="27"/>
        <v>index</v>
      </c>
      <c r="H97" s="337">
        <f t="shared" si="27"/>
        <v>0</v>
      </c>
      <c r="I97" s="337">
        <f t="shared" si="27"/>
        <v>0</v>
      </c>
      <c r="J97" s="337">
        <f t="shared" si="27"/>
        <v>102.7</v>
      </c>
      <c r="K97" s="337">
        <f t="shared" si="27"/>
        <v>105.1</v>
      </c>
      <c r="L97" s="337">
        <f t="shared" si="27"/>
        <v>107</v>
      </c>
      <c r="M97" s="337">
        <f t="shared" si="27"/>
        <v>108.6</v>
      </c>
      <c r="N97" s="337">
        <f t="shared" si="27"/>
        <v>109.7</v>
      </c>
      <c r="O97" s="337">
        <f t="shared" si="27"/>
        <v>116.5</v>
      </c>
      <c r="P97" s="82">
        <f t="shared" si="27"/>
        <v>126.8</v>
      </c>
      <c r="Q97" s="82">
        <f t="shared" si="27"/>
        <v>131.6</v>
      </c>
      <c r="R97" s="82">
        <f t="shared" si="27"/>
        <v>134.88999999999999</v>
      </c>
      <c r="S97" s="82">
        <f t="shared" si="27"/>
        <v>137.58779999999999</v>
      </c>
      <c r="T97" s="82">
        <f t="shared" si="27"/>
        <v>140.33955599999999</v>
      </c>
      <c r="U97" s="82">
        <f t="shared" si="27"/>
        <v>143.14634712</v>
      </c>
      <c r="V97" s="82">
        <f t="shared" si="27"/>
        <v>146.00927406240001</v>
      </c>
      <c r="W97" s="82">
        <f t="shared" si="27"/>
        <v>148.92945954364802</v>
      </c>
    </row>
    <row r="98" spans="1:23" s="153" customFormat="1" hidden="1" outlineLevel="1" x14ac:dyDescent="0.15">
      <c r="A98" s="121"/>
      <c r="B98" s="121"/>
      <c r="C98" s="151"/>
      <c r="D98" s="152"/>
      <c r="E98" s="21" t="str">
        <f xml:space="preserve"> E$83</f>
        <v>CPI(H): Financial year average - index</v>
      </c>
      <c r="F98" s="337">
        <f t="shared" ref="F98:W98" si="28" xml:space="preserve"> F$83</f>
        <v>0</v>
      </c>
      <c r="G98" s="337" t="str">
        <f t="shared" si="28"/>
        <v>index</v>
      </c>
      <c r="H98" s="337">
        <f t="shared" si="28"/>
        <v>0</v>
      </c>
      <c r="I98" s="337">
        <f t="shared" si="28"/>
        <v>0</v>
      </c>
      <c r="J98" s="337">
        <f t="shared" si="28"/>
        <v>101.54166666666667</v>
      </c>
      <c r="K98" s="337">
        <f t="shared" si="28"/>
        <v>104.21666666666665</v>
      </c>
      <c r="L98" s="337">
        <f t="shared" si="28"/>
        <v>106.43333333333334</v>
      </c>
      <c r="M98" s="337">
        <f t="shared" si="28"/>
        <v>108.24166666666663</v>
      </c>
      <c r="N98" s="337">
        <f t="shared" si="28"/>
        <v>109.10833333333335</v>
      </c>
      <c r="O98" s="337">
        <f t="shared" si="28"/>
        <v>113.11666666666667</v>
      </c>
      <c r="P98" s="82">
        <f t="shared" si="28"/>
        <v>123.04166666666664</v>
      </c>
      <c r="Q98" s="82">
        <f t="shared" si="28"/>
        <v>129.86666666666665</v>
      </c>
      <c r="R98" s="82">
        <f t="shared" si="28"/>
        <v>133.25599999999997</v>
      </c>
      <c r="S98" s="82">
        <f t="shared" si="28"/>
        <v>135.92112</v>
      </c>
      <c r="T98" s="82">
        <f t="shared" si="28"/>
        <v>138.63954239999998</v>
      </c>
      <c r="U98" s="82">
        <f t="shared" si="28"/>
        <v>141.41233324800001</v>
      </c>
      <c r="V98" s="82">
        <f t="shared" si="28"/>
        <v>144.24057991295999</v>
      </c>
      <c r="W98" s="82">
        <f t="shared" si="28"/>
        <v>147.12539151121919</v>
      </c>
    </row>
    <row r="99" spans="1:23" s="134" customFormat="1" hidden="1" outlineLevel="1" x14ac:dyDescent="0.15">
      <c r="A99" s="131"/>
      <c r="B99" s="131"/>
      <c r="C99" s="132"/>
      <c r="D99" s="149"/>
      <c r="E99" s="337" t="str">
        <f xml:space="preserve"> "CPI(H): March " &amp; $F95</f>
        <v>CPI(H): March 2018</v>
      </c>
      <c r="F99" s="337">
        <f xml:space="preserve"> INDEX($J97:$W97, 1, MATCH($F95,$J$4:$W$4))</f>
        <v>105.1</v>
      </c>
      <c r="G99" s="337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4" customFormat="1" hidden="1" outlineLevel="1" x14ac:dyDescent="0.15">
      <c r="A100" s="131"/>
      <c r="B100" s="131"/>
      <c r="C100" s="132"/>
      <c r="D100" s="149"/>
      <c r="E100" s="337" t="str">
        <f xml:space="preserve"> "CPI(H): Financial year average (FYA year ending March) " &amp; $F96</f>
        <v>CPI(H): Financial year average (FYA year ending March) 2018</v>
      </c>
      <c r="F100" s="337">
        <f xml:space="preserve"> INDEX($J98:$W98, 1, MATCH($F96,$J$4:$W$4))</f>
        <v>104.21666666666665</v>
      </c>
      <c r="G100" s="337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6" customFormat="1" hidden="1" outlineLevel="1" x14ac:dyDescent="0.15">
      <c r="A101" s="147"/>
      <c r="B101" s="147"/>
      <c r="C101" s="161"/>
      <c r="D101" s="162"/>
      <c r="E101" s="342" t="s">
        <v>305</v>
      </c>
      <c r="F101" s="343">
        <f xml:space="preserve"> $F$99 / $F$100</f>
        <v>1.0084759315528546</v>
      </c>
      <c r="G101" s="342" t="s">
        <v>303</v>
      </c>
      <c r="H101" s="342"/>
      <c r="I101" s="342"/>
      <c r="J101" s="342"/>
      <c r="K101" s="342"/>
      <c r="L101" s="342"/>
      <c r="M101" s="342"/>
      <c r="N101" s="342"/>
      <c r="O101" s="342"/>
    </row>
    <row r="102" spans="1:23" hidden="1" outlineLevel="1" x14ac:dyDescent="0.15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4" customFormat="1" hidden="1" outlineLevel="1" x14ac:dyDescent="0.15">
      <c r="A103" s="131"/>
      <c r="B103" s="131" t="s">
        <v>306</v>
      </c>
      <c r="C103" s="132"/>
      <c r="D103" s="14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0" customFormat="1" hidden="1" outlineLevel="1" x14ac:dyDescent="0.15">
      <c r="A104" s="154"/>
      <c r="B104" s="154"/>
      <c r="C104" s="155"/>
      <c r="D104" s="156"/>
      <c r="E104" s="340" t="str">
        <f xml:space="preserve"> InpS!E$53</f>
        <v>Year reference for FYE base price 2 (FYE year ending March)</v>
      </c>
      <c r="F104" s="341">
        <f xml:space="preserve"> InpS!F$53</f>
        <v>2023</v>
      </c>
      <c r="G104" s="340" t="str">
        <f xml:space="preserve"> InpS!G$53</f>
        <v>Year #</v>
      </c>
      <c r="H104" s="340"/>
      <c r="I104" s="340"/>
      <c r="J104" s="340"/>
      <c r="K104" s="340"/>
      <c r="L104" s="340"/>
      <c r="M104" s="340"/>
      <c r="N104" s="340"/>
      <c r="O104" s="340"/>
    </row>
    <row r="105" spans="1:23" s="130" customFormat="1" hidden="1" outlineLevel="1" x14ac:dyDescent="0.15">
      <c r="A105" s="127"/>
      <c r="B105" s="127"/>
      <c r="C105" s="128"/>
      <c r="D105" s="129"/>
      <c r="E105" s="335" t="str">
        <f xml:space="preserve"> InpS!E$50</f>
        <v>Year reference for FYA base price 2 (FYA year ending March)</v>
      </c>
      <c r="F105" s="336">
        <f xml:space="preserve"> InpS!F$50</f>
        <v>2023</v>
      </c>
      <c r="G105" s="335" t="str">
        <f xml:space="preserve"> InpS!G$50</f>
        <v>Year #</v>
      </c>
      <c r="H105" s="335"/>
      <c r="I105" s="335"/>
      <c r="J105" s="335"/>
      <c r="K105" s="335"/>
      <c r="L105" s="335"/>
      <c r="M105" s="335"/>
      <c r="N105" s="335"/>
      <c r="O105" s="335"/>
    </row>
    <row r="106" spans="1:23" s="153" customFormat="1" hidden="1" outlineLevel="1" x14ac:dyDescent="0.15">
      <c r="A106" s="121"/>
      <c r="B106" s="121"/>
      <c r="C106" s="151"/>
      <c r="D106" s="152"/>
      <c r="E106" s="21" t="str">
        <f xml:space="preserve"> E$67</f>
        <v>CPI(H): March - index</v>
      </c>
      <c r="F106" s="337">
        <f t="shared" ref="F106:W106" si="29" xml:space="preserve"> F$67</f>
        <v>0</v>
      </c>
      <c r="G106" s="337" t="str">
        <f t="shared" si="29"/>
        <v>index</v>
      </c>
      <c r="H106" s="337">
        <f t="shared" si="29"/>
        <v>0</v>
      </c>
      <c r="I106" s="337">
        <f t="shared" si="29"/>
        <v>0</v>
      </c>
      <c r="J106" s="337">
        <f t="shared" si="29"/>
        <v>102.7</v>
      </c>
      <c r="K106" s="337">
        <f t="shared" si="29"/>
        <v>105.1</v>
      </c>
      <c r="L106" s="337">
        <f t="shared" si="29"/>
        <v>107</v>
      </c>
      <c r="M106" s="337">
        <f t="shared" si="29"/>
        <v>108.6</v>
      </c>
      <c r="N106" s="337">
        <f t="shared" si="29"/>
        <v>109.7</v>
      </c>
      <c r="O106" s="337">
        <f t="shared" si="29"/>
        <v>116.5</v>
      </c>
      <c r="P106" s="82">
        <f t="shared" si="29"/>
        <v>126.8</v>
      </c>
      <c r="Q106" s="82">
        <f t="shared" si="29"/>
        <v>131.6</v>
      </c>
      <c r="R106" s="82">
        <f t="shared" si="29"/>
        <v>134.88999999999999</v>
      </c>
      <c r="S106" s="82">
        <f t="shared" si="29"/>
        <v>137.58779999999999</v>
      </c>
      <c r="T106" s="82">
        <f t="shared" si="29"/>
        <v>140.33955599999999</v>
      </c>
      <c r="U106" s="82">
        <f t="shared" si="29"/>
        <v>143.14634712</v>
      </c>
      <c r="V106" s="82">
        <f t="shared" si="29"/>
        <v>146.00927406240001</v>
      </c>
      <c r="W106" s="82">
        <f t="shared" si="29"/>
        <v>148.92945954364802</v>
      </c>
    </row>
    <row r="107" spans="1:23" s="153" customFormat="1" hidden="1" outlineLevel="1" x14ac:dyDescent="0.15">
      <c r="A107" s="121"/>
      <c r="B107" s="121"/>
      <c r="C107" s="151"/>
      <c r="D107" s="152"/>
      <c r="E107" s="21" t="str">
        <f xml:space="preserve"> E$83</f>
        <v>CPI(H): Financial year average - index</v>
      </c>
      <c r="F107" s="337">
        <f t="shared" ref="F107:W107" si="30" xml:space="preserve"> F$83</f>
        <v>0</v>
      </c>
      <c r="G107" s="337" t="str">
        <f t="shared" si="30"/>
        <v>index</v>
      </c>
      <c r="H107" s="337">
        <f t="shared" si="30"/>
        <v>0</v>
      </c>
      <c r="I107" s="337">
        <f t="shared" si="30"/>
        <v>0</v>
      </c>
      <c r="J107" s="337">
        <f t="shared" si="30"/>
        <v>101.54166666666667</v>
      </c>
      <c r="K107" s="337">
        <f t="shared" si="30"/>
        <v>104.21666666666665</v>
      </c>
      <c r="L107" s="337">
        <f t="shared" si="30"/>
        <v>106.43333333333334</v>
      </c>
      <c r="M107" s="337">
        <f t="shared" si="30"/>
        <v>108.24166666666663</v>
      </c>
      <c r="N107" s="337">
        <f t="shared" si="30"/>
        <v>109.10833333333335</v>
      </c>
      <c r="O107" s="337">
        <f t="shared" si="30"/>
        <v>113.11666666666667</v>
      </c>
      <c r="P107" s="82">
        <f t="shared" si="30"/>
        <v>123.04166666666664</v>
      </c>
      <c r="Q107" s="82">
        <f t="shared" si="30"/>
        <v>129.86666666666665</v>
      </c>
      <c r="R107" s="82">
        <f t="shared" si="30"/>
        <v>133.25599999999997</v>
      </c>
      <c r="S107" s="82">
        <f t="shared" si="30"/>
        <v>135.92112</v>
      </c>
      <c r="T107" s="82">
        <f t="shared" si="30"/>
        <v>138.63954239999998</v>
      </c>
      <c r="U107" s="82">
        <f t="shared" si="30"/>
        <v>141.41233324800001</v>
      </c>
      <c r="V107" s="82">
        <f t="shared" si="30"/>
        <v>144.24057991295999</v>
      </c>
      <c r="W107" s="82">
        <f t="shared" si="30"/>
        <v>147.12539151121919</v>
      </c>
    </row>
    <row r="108" spans="1:23" s="134" customFormat="1" hidden="1" outlineLevel="1" x14ac:dyDescent="0.15">
      <c r="A108" s="131"/>
      <c r="B108" s="131"/>
      <c r="C108" s="132"/>
      <c r="D108" s="149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4" customFormat="1" hidden="1" outlineLevel="1" x14ac:dyDescent="0.15">
      <c r="A109" s="131"/>
      <c r="B109" s="131"/>
      <c r="C109" s="132"/>
      <c r="D109" s="149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6" customFormat="1" hidden="1" outlineLevel="1" x14ac:dyDescent="0.15">
      <c r="A110" s="147"/>
      <c r="B110" s="147"/>
      <c r="C110" s="161"/>
      <c r="D110" s="162"/>
      <c r="E110" s="146" t="s">
        <v>307</v>
      </c>
      <c r="F110" s="163">
        <f xml:space="preserve"> $F$108 / $F$109</f>
        <v>1.0305452082627837</v>
      </c>
      <c r="G110" s="146" t="s">
        <v>303</v>
      </c>
    </row>
    <row r="111" spans="1:23" x14ac:dyDescent="0.15"/>
    <row r="112" spans="1:23" x14ac:dyDescent="0.15">
      <c r="B112" s="10" t="s">
        <v>90</v>
      </c>
    </row>
    <row r="113" spans="8:23" x14ac:dyDescent="0.15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15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15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15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15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15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15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15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15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15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15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15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15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15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15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15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15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15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15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15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15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15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15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15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15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15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15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15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15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15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15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15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15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15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15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15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15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15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15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15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15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15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15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15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15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15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15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15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15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15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15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15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15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15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15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15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15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15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15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15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15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15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15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15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15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15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15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15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15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15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15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15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15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15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15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15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15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15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15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15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15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15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15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15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15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15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15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15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15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15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15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15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15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15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15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15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15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15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15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15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15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15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15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15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15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15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15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15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15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15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15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15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15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15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15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15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15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15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15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15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15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15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15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15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15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15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15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15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15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15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15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15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15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15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15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15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15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15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15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15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15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15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15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15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15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15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15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15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15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15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15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15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15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15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15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15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15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15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15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15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15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15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15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15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15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15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15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15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15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15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15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15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15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15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15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15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15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15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15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15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15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15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15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15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15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15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15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15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15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15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15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15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15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15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15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15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15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15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J3:EE3">
    <cfRule type="cellIs" dxfId="75" priority="13" stopIfTrue="1" operator="equal">
      <formula>"Construction"</formula>
    </cfRule>
    <cfRule type="cellIs" dxfId="74" priority="14" stopIfTrue="1" operator="equal">
      <formula>"Operations"</formula>
    </cfRule>
  </conditionalFormatting>
  <conditionalFormatting sqref="J3:EE3">
    <cfRule type="cellIs" dxfId="73" priority="12" operator="equal">
      <formula>"Fin Close"</formula>
    </cfRule>
  </conditionalFormatting>
  <conditionalFormatting sqref="J3:EE3">
    <cfRule type="cellIs" dxfId="72" priority="10" operator="equal">
      <formula>"PPA ext."</formula>
    </cfRule>
    <cfRule type="cellIs" dxfId="71" priority="11" operator="equal">
      <formula>"Delay"</formula>
    </cfRule>
  </conditionalFormatting>
  <conditionalFormatting sqref="EF3:AAE3">
    <cfRule type="cellIs" dxfId="70" priority="8" stopIfTrue="1" operator="equal">
      <formula>"Construction"</formula>
    </cfRule>
    <cfRule type="cellIs" dxfId="69" priority="9" stopIfTrue="1" operator="equal">
      <formula>"Operations"</formula>
    </cfRule>
  </conditionalFormatting>
  <conditionalFormatting sqref="EF3:AAE3">
    <cfRule type="cellIs" dxfId="68" priority="7" operator="equal">
      <formula>"Fin Close"</formula>
    </cfRule>
  </conditionalFormatting>
  <conditionalFormatting sqref="EF3:AAE3">
    <cfRule type="cellIs" dxfId="67" priority="5" operator="equal">
      <formula>"PPA ext."</formula>
    </cfRule>
    <cfRule type="cellIs" dxfId="66" priority="6" operator="equal">
      <formula>"Delay"</formula>
    </cfRule>
  </conditionalFormatting>
  <conditionalFormatting sqref="F2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 activeCell="E753" sqref="E753"/>
    </sheetView>
  </sheetViews>
  <sheetFormatPr defaultColWidth="0" defaultRowHeight="12.75" outlineLevelRow="4" x14ac:dyDescent="0.15"/>
  <cols>
    <col min="1" max="1" width="10.83203125" style="10" customWidth="1"/>
    <col min="2" max="2" width="1.83203125" style="10" customWidth="1"/>
    <col min="3" max="3" width="1.5" style="19" customWidth="1"/>
    <col min="4" max="4" width="1.5" style="65" customWidth="1"/>
    <col min="5" max="5" width="175" style="24" bestFit="1" customWidth="1"/>
    <col min="6" max="6" width="13.664062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Calc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collapsed="1" x14ac:dyDescent="0.15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15">
      <c r="F9" s="141"/>
    </row>
    <row r="10" spans="1:707" hidden="1" outlineLevel="1" collapsed="1" x14ac:dyDescent="0.15">
      <c r="B10" s="10" t="s">
        <v>309</v>
      </c>
      <c r="F10" s="141"/>
    </row>
    <row r="11" spans="1:707" hidden="1" outlineLevel="2" x14ac:dyDescent="0.15">
      <c r="F11" s="141"/>
    </row>
    <row r="12" spans="1:707" hidden="1" outlineLevel="2" collapsed="1" x14ac:dyDescent="0.15">
      <c r="B12" s="10" t="s">
        <v>310</v>
      </c>
      <c r="F12" s="141"/>
    </row>
    <row r="13" spans="1:707" hidden="1" outlineLevel="3" x14ac:dyDescent="0.15">
      <c r="F13" s="141"/>
    </row>
    <row r="14" spans="1:707" s="126" customFormat="1" hidden="1" outlineLevel="3" x14ac:dyDescent="0.15">
      <c r="A14" s="124"/>
      <c r="B14" s="124"/>
      <c r="C14" s="125"/>
      <c r="D14" s="136"/>
      <c r="E14" s="126" t="str">
        <f xml:space="preserve"> InpS!E61</f>
        <v>Pre 2020 RCV - Closing RCV at 31 March 2025 in 2017-18 FYA RPI prices (from PR19 FD as updated by the CMA redetermination and IDoKs) - RPI inflated RCV (WR)</v>
      </c>
      <c r="F14" s="140">
        <f xml:space="preserve"> InpS!F61</f>
        <v>54.652999999999999</v>
      </c>
      <c r="G14" s="126" t="str">
        <f xml:space="preserve"> InpS!G61</f>
        <v>£m</v>
      </c>
    </row>
    <row r="15" spans="1:707" s="126" customFormat="1" hidden="1" outlineLevel="3" x14ac:dyDescent="0.15">
      <c r="A15" s="124"/>
      <c r="B15" s="124"/>
      <c r="C15" s="125"/>
      <c r="D15" s="136"/>
      <c r="E15" s="126" t="str">
        <f xml:space="preserve"> InpS!E62</f>
        <v>Pre 2020 RCV - Closing RCV at 31 March 2025 in 2017-18 FYA RPI prices (from PR19 FD as updated by the CMA redetermination and IDoKs) - RPI inflated RCV (WN)</v>
      </c>
      <c r="F15" s="140">
        <f xml:space="preserve"> InpS!F62</f>
        <v>160.155</v>
      </c>
      <c r="G15" s="126" t="str">
        <f xml:space="preserve"> InpS!G62</f>
        <v>£m</v>
      </c>
    </row>
    <row r="16" spans="1:707" s="126" customFormat="1" hidden="1" outlineLevel="3" x14ac:dyDescent="0.15">
      <c r="A16" s="124"/>
      <c r="B16" s="124"/>
      <c r="C16" s="125"/>
      <c r="D16" s="136"/>
      <c r="E16" s="126" t="str">
        <f xml:space="preserve"> InpS!E63</f>
        <v>Pre 2020 RCV - Closing RCV at 31 March 2025 in 2017-18 FYA RPI prices (from PR19 FD as updated by the CMA redetermination and IDoKs) - RPI inflated RCV (WWN)</v>
      </c>
      <c r="F16" s="140">
        <f xml:space="preserve"> InpS!F63</f>
        <v>0</v>
      </c>
      <c r="G16" s="126" t="str">
        <f xml:space="preserve"> InpS!G63</f>
        <v>£m</v>
      </c>
    </row>
    <row r="17" spans="1:7" s="126" customFormat="1" hidden="1" outlineLevel="3" x14ac:dyDescent="0.15">
      <c r="A17" s="124"/>
      <c r="B17" s="124"/>
      <c r="C17" s="125"/>
      <c r="D17" s="136"/>
      <c r="E17" s="126" t="str">
        <f xml:space="preserve"> InpS!E64</f>
        <v>Pre 2020 RCV - Closing RCV at 31 March 2025 in 2017-18 FYA RPI prices (from PR19 FD as updated by the CMA redetermination and IDoKs) - RPI inflated RCV (BR)</v>
      </c>
      <c r="F17" s="140">
        <f xml:space="preserve"> InpS!F64</f>
        <v>0</v>
      </c>
      <c r="G17" s="126" t="str">
        <f xml:space="preserve"> InpS!G64</f>
        <v>£m</v>
      </c>
    </row>
    <row r="18" spans="1:7" s="126" customFormat="1" hidden="1" outlineLevel="3" x14ac:dyDescent="0.15">
      <c r="A18" s="124"/>
      <c r="B18" s="124"/>
      <c r="C18" s="125"/>
      <c r="D18" s="136"/>
      <c r="E18" s="126" t="str">
        <f xml:space="preserve"> InpS!E65</f>
        <v>Pre 2020 RCV - Closing RCV at 31 March 2025 in 2017-18 FYA RPI prices (from PR19 FD as updated by the CMA redetermination and IDoKs) - RPI inflated RCV (ADDN1)</v>
      </c>
      <c r="F18" s="140">
        <f xml:space="preserve"> InpS!F65</f>
        <v>0</v>
      </c>
      <c r="G18" s="126" t="str">
        <f xml:space="preserve"> InpS!G65</f>
        <v>£m</v>
      </c>
    </row>
    <row r="19" spans="1:7" s="126" customFormat="1" hidden="1" outlineLevel="3" x14ac:dyDescent="0.15">
      <c r="A19" s="124"/>
      <c r="B19" s="124"/>
      <c r="C19" s="125"/>
      <c r="D19" s="136"/>
      <c r="E19" s="126" t="str">
        <f xml:space="preserve"> InpS!E66</f>
        <v>Pre 2020 RCV - Closing RCV at 31 March 2025 in 2017-18 FYA RPI prices (from PR19 FD as updated by the CMA redetermination and IDoKs) - RPI inflated RCV (ADDN2)</v>
      </c>
      <c r="F19" s="140">
        <f xml:space="preserve"> InpS!F66</f>
        <v>0</v>
      </c>
      <c r="G19" s="126" t="str">
        <f xml:space="preserve"> InpS!G66</f>
        <v>£m</v>
      </c>
    </row>
    <row r="20" spans="1:7" s="126" customFormat="1" hidden="1" outlineLevel="3" x14ac:dyDescent="0.15">
      <c r="A20" s="124"/>
      <c r="B20" s="124"/>
      <c r="C20" s="125"/>
      <c r="D20" s="136"/>
      <c r="F20" s="140"/>
    </row>
    <row r="21" spans="1:7" s="126" customFormat="1" hidden="1" outlineLevel="3" x14ac:dyDescent="0.15">
      <c r="A21" s="124"/>
      <c r="B21" s="124"/>
      <c r="C21" s="125"/>
      <c r="D21" s="136"/>
      <c r="E21" s="126" t="str">
        <f xml:space="preserve"> InpS!E68</f>
        <v>Pre 2020 RCV - Closing RCV at 31 March 2025 in 2017-18 FYA prices (from PR19 FD as updated by the CMA redetermination and IDoKs) - CPI inflated RCV (WR)</v>
      </c>
      <c r="F21" s="140">
        <f xml:space="preserve"> InpS!F68</f>
        <v>52.219000000000001</v>
      </c>
      <c r="G21" s="126" t="str">
        <f xml:space="preserve"> InpS!G68</f>
        <v>£m</v>
      </c>
    </row>
    <row r="22" spans="1:7" s="126" customFormat="1" hidden="1" outlineLevel="3" x14ac:dyDescent="0.15">
      <c r="A22" s="124"/>
      <c r="B22" s="124"/>
      <c r="C22" s="125"/>
      <c r="D22" s="136"/>
      <c r="E22" s="126" t="str">
        <f xml:space="preserve"> InpS!E69</f>
        <v>Pre 2020 RCV - Closing RCV at 31 March 2025 in 2017-18 FYA prices (from PR19 FD as updated by the CMA redetermination and IDoKs) - CPI inflated RCV (WN)</v>
      </c>
      <c r="F22" s="140">
        <f xml:space="preserve"> InpS!F69</f>
        <v>155.71799999999999</v>
      </c>
      <c r="G22" s="126" t="str">
        <f xml:space="preserve"> InpS!G69</f>
        <v>£m</v>
      </c>
    </row>
    <row r="23" spans="1:7" s="126" customFormat="1" hidden="1" outlineLevel="3" x14ac:dyDescent="0.15">
      <c r="A23" s="124"/>
      <c r="B23" s="124"/>
      <c r="C23" s="125"/>
      <c r="D23" s="136"/>
      <c r="E23" s="126" t="str">
        <f xml:space="preserve"> InpS!E70</f>
        <v>Pre 2020 RCV - Closing RCV at 31 March 2025 in 2017-18 FYA prices (from PR19 FD as updated by the CMA redetermination and IDoKs) - CPI inflated RCV (WWN)</v>
      </c>
      <c r="F23" s="140">
        <f xml:space="preserve"> InpS!F70</f>
        <v>0</v>
      </c>
      <c r="G23" s="126" t="str">
        <f xml:space="preserve"> InpS!G70</f>
        <v>£m</v>
      </c>
    </row>
    <row r="24" spans="1:7" s="126" customFormat="1" hidden="1" outlineLevel="3" x14ac:dyDescent="0.15">
      <c r="A24" s="124"/>
      <c r="B24" s="124"/>
      <c r="C24" s="125"/>
      <c r="D24" s="136"/>
      <c r="E24" s="126" t="str">
        <f xml:space="preserve"> InpS!E71</f>
        <v>Pre 2020 RCV - Closing RCV at 31 March 2025 in 2017-18 FYA prices (from PR19 FD as updated by the CMA redetermination and IDoKs) - CPI inflated RCV (BR)</v>
      </c>
      <c r="F24" s="140">
        <f xml:space="preserve"> InpS!F71</f>
        <v>0</v>
      </c>
      <c r="G24" s="126" t="str">
        <f xml:space="preserve"> InpS!G71</f>
        <v>£m</v>
      </c>
    </row>
    <row r="25" spans="1:7" s="126" customFormat="1" hidden="1" outlineLevel="3" x14ac:dyDescent="0.15">
      <c r="A25" s="124"/>
      <c r="B25" s="124"/>
      <c r="C25" s="125"/>
      <c r="D25" s="136"/>
      <c r="E25" s="126" t="str">
        <f xml:space="preserve"> InpS!E72</f>
        <v>Pre 2020 RCV - Closing RCV at 31 March 2025 in 2017-18 FYA prices (from PR19 FD as updated by the CMA redetermination and IDoKs) - CPI inflated RCV (ADDN1)</v>
      </c>
      <c r="F25" s="140">
        <f xml:space="preserve"> InpS!F72</f>
        <v>0</v>
      </c>
      <c r="G25" s="126" t="str">
        <f xml:space="preserve"> InpS!G72</f>
        <v>£m</v>
      </c>
    </row>
    <row r="26" spans="1:7" s="126" customFormat="1" hidden="1" outlineLevel="3" x14ac:dyDescent="0.15">
      <c r="A26" s="124"/>
      <c r="B26" s="124"/>
      <c r="C26" s="125"/>
      <c r="D26" s="136"/>
      <c r="E26" s="126" t="str">
        <f xml:space="preserve"> InpS!E73</f>
        <v>Pre 2020 RCV - Closing RCV at 31 March 2025 in 2017-18 FYA prices (from PR19 FD as updated by the CMA redetermination and IDoKs) - CPI inflated RCV (ADDN2)</v>
      </c>
      <c r="F26" s="140">
        <f xml:space="preserve"> InpS!F73</f>
        <v>0</v>
      </c>
      <c r="G26" s="126" t="str">
        <f xml:space="preserve"> InpS!G73</f>
        <v>£m</v>
      </c>
    </row>
    <row r="27" spans="1:7" s="126" customFormat="1" hidden="1" outlineLevel="3" x14ac:dyDescent="0.15">
      <c r="A27" s="124"/>
      <c r="B27" s="124"/>
      <c r="C27" s="125"/>
      <c r="D27" s="136"/>
      <c r="F27" s="140"/>
    </row>
    <row r="28" spans="1:7" s="126" customFormat="1" hidden="1" outlineLevel="3" x14ac:dyDescent="0.15">
      <c r="A28" s="124"/>
      <c r="B28" s="124"/>
      <c r="C28" s="125"/>
      <c r="D28" s="136"/>
      <c r="E28" s="126" t="str">
        <f xml:space="preserve"> InpS!E75</f>
        <v>2020-25 RCV - Closing RCV at 31 March 2025 in 2017-18 FYA prices (from PR19 FD as updated by the CMA redetermination and IDoKs) - Post 2020 investment RCV (WR)</v>
      </c>
      <c r="F28" s="140">
        <f xml:space="preserve"> InpS!F75</f>
        <v>15.340999999999999</v>
      </c>
      <c r="G28" s="126" t="str">
        <f xml:space="preserve"> InpS!G75</f>
        <v>£m</v>
      </c>
    </row>
    <row r="29" spans="1:7" s="126" customFormat="1" hidden="1" outlineLevel="3" x14ac:dyDescent="0.15">
      <c r="A29" s="124"/>
      <c r="B29" s="124"/>
      <c r="C29" s="125"/>
      <c r="D29" s="136"/>
      <c r="E29" s="126" t="str">
        <f xml:space="preserve"> InpS!E76</f>
        <v>2020-25 RCV - Closing RCV at 31 March 2025 in 2017-18 FYA prices (from PR19 FD as updated by the CMA redetermination and IDoKs) - Post 2020 investment RCV (WN)</v>
      </c>
      <c r="F29" s="140">
        <f xml:space="preserve"> InpS!F76</f>
        <v>79.462999999999994</v>
      </c>
      <c r="G29" s="126" t="str">
        <f xml:space="preserve"> InpS!G76</f>
        <v>£m</v>
      </c>
    </row>
    <row r="30" spans="1:7" s="126" customFormat="1" hidden="1" outlineLevel="3" x14ac:dyDescent="0.15">
      <c r="A30" s="124"/>
      <c r="B30" s="124"/>
      <c r="C30" s="125"/>
      <c r="D30" s="136"/>
      <c r="E30" s="126" t="str">
        <f xml:space="preserve"> InpS!E77</f>
        <v>2020-25 RCV - Closing RCV at 31 March 2025 in 2017-18 FYA prices (from PR19 FD as updated by the CMA redetermination and IDoKs) - Post 2020 investment RCV (WWN)</v>
      </c>
      <c r="F30" s="140">
        <f xml:space="preserve"> InpS!F77</f>
        <v>0</v>
      </c>
      <c r="G30" s="126" t="str">
        <f xml:space="preserve"> InpS!G77</f>
        <v>£m</v>
      </c>
    </row>
    <row r="31" spans="1:7" s="126" customFormat="1" hidden="1" outlineLevel="3" x14ac:dyDescent="0.15">
      <c r="A31" s="124"/>
      <c r="B31" s="124"/>
      <c r="C31" s="125"/>
      <c r="D31" s="136"/>
      <c r="E31" s="126" t="str">
        <f xml:space="preserve"> InpS!E78</f>
        <v>2020-25 RCV - Closing RCV at 31 March 2025 in 2017-18 FYA prices (from PR19 FD as updated by the CMA redetermination and IDoKs) - Post 2020 investment RCV (BR)</v>
      </c>
      <c r="F31" s="140">
        <f xml:space="preserve"> InpS!F78</f>
        <v>0</v>
      </c>
      <c r="G31" s="126" t="str">
        <f xml:space="preserve"> InpS!G78</f>
        <v>£m</v>
      </c>
    </row>
    <row r="32" spans="1:7" s="126" customFormat="1" hidden="1" outlineLevel="3" x14ac:dyDescent="0.15">
      <c r="A32" s="124"/>
      <c r="B32" s="124"/>
      <c r="C32" s="125"/>
      <c r="D32" s="136"/>
      <c r="E32" s="126" t="str">
        <f xml:space="preserve"> InpS!E79</f>
        <v>2020-25 RCV - Closing RCV at 31 March 2025 in 2017-18 FYA prices (from PR19 FD as updated by the CMA redetermination and IDoKs) - Post 2020 investment RCV (ADDN1)</v>
      </c>
      <c r="F32" s="140">
        <f xml:space="preserve"> InpS!F79</f>
        <v>0</v>
      </c>
      <c r="G32" s="126" t="str">
        <f xml:space="preserve"> InpS!G79</f>
        <v>£m</v>
      </c>
    </row>
    <row r="33" spans="1:7" s="126" customFormat="1" hidden="1" outlineLevel="3" x14ac:dyDescent="0.15">
      <c r="A33" s="124"/>
      <c r="B33" s="124"/>
      <c r="C33" s="125"/>
      <c r="D33" s="136"/>
      <c r="E33" s="126" t="str">
        <f xml:space="preserve"> InpS!E80</f>
        <v>2020-25 RCV - Closing RCV at 31 March 2025 in 2017-18 FYA prices (from PR19 FD as updated by the CMA redetermination and IDoKs) - Post 2020 investment RCV (ADDN2)</v>
      </c>
      <c r="F33" s="140">
        <f xml:space="preserve"> InpS!F80</f>
        <v>0</v>
      </c>
      <c r="G33" s="126" t="str">
        <f xml:space="preserve"> InpS!G80</f>
        <v>£m</v>
      </c>
    </row>
    <row r="34" spans="1:7" hidden="1" outlineLevel="2" x14ac:dyDescent="0.15">
      <c r="F34" s="141"/>
    </row>
    <row r="35" spans="1:7" hidden="1" outlineLevel="2" collapsed="1" x14ac:dyDescent="0.15">
      <c r="B35" s="10" t="s">
        <v>311</v>
      </c>
      <c r="F35" s="141"/>
    </row>
    <row r="36" spans="1:7" hidden="1" outlineLevel="3" x14ac:dyDescent="0.15">
      <c r="F36" s="141"/>
    </row>
    <row r="37" spans="1:7" s="126" customFormat="1" hidden="1" outlineLevel="3" x14ac:dyDescent="0.15">
      <c r="A37" s="124"/>
      <c r="B37" s="124"/>
      <c r="C37" s="125"/>
      <c r="D37" s="136"/>
      <c r="E37" s="126" t="str">
        <f xml:space="preserve"> InpS!E84</f>
        <v>PR14 BYR ODI RCV adjustment in 2017-18 FYA (CPIH deflated) prices (WR)</v>
      </c>
      <c r="F37" s="140">
        <f xml:space="preserve"> InpS!F84</f>
        <v>0</v>
      </c>
      <c r="G37" s="126" t="str">
        <f xml:space="preserve"> InpS!G84</f>
        <v>£m</v>
      </c>
    </row>
    <row r="38" spans="1:7" s="126" customFormat="1" hidden="1" outlineLevel="3" x14ac:dyDescent="0.15">
      <c r="A38" s="124"/>
      <c r="B38" s="124"/>
      <c r="C38" s="125"/>
      <c r="D38" s="136"/>
      <c r="E38" s="126" t="str">
        <f xml:space="preserve"> InpS!E85</f>
        <v>PR14 BYR ODI RCV adjustment in 2017-18 FYA (CPIH deflated) prices (WN)</v>
      </c>
      <c r="F38" s="140">
        <f xml:space="preserve"> InpS!F85</f>
        <v>0</v>
      </c>
      <c r="G38" s="126" t="str">
        <f xml:space="preserve"> InpS!G85</f>
        <v>£m</v>
      </c>
    </row>
    <row r="39" spans="1:7" s="126" customFormat="1" hidden="1" outlineLevel="3" x14ac:dyDescent="0.15">
      <c r="A39" s="124"/>
      <c r="B39" s="124"/>
      <c r="C39" s="125"/>
      <c r="D39" s="136"/>
      <c r="E39" s="126" t="str">
        <f xml:space="preserve"> InpS!E86</f>
        <v>PR14 BYR ODI RCV adjustment in 2017-18 FYA (CPIH deflated) prices (WWN)</v>
      </c>
      <c r="F39" s="140">
        <f xml:space="preserve"> InpS!F86</f>
        <v>0</v>
      </c>
      <c r="G39" s="126" t="str">
        <f xml:space="preserve"> InpS!G86</f>
        <v>£m</v>
      </c>
    </row>
    <row r="40" spans="1:7" s="126" customFormat="1" hidden="1" outlineLevel="3" x14ac:dyDescent="0.15">
      <c r="A40" s="124"/>
      <c r="B40" s="124"/>
      <c r="C40" s="125"/>
      <c r="D40" s="136"/>
      <c r="E40" s="126" t="str">
        <f xml:space="preserve"> InpS!E87</f>
        <v>PR14 BYR ODI RCV adjustment in 2017-18 FYA (CPIH deflated) prices (BR)</v>
      </c>
      <c r="F40" s="140" t="str">
        <f xml:space="preserve"> InpS!F87</f>
        <v>n/a</v>
      </c>
      <c r="G40" s="126">
        <f xml:space="preserve"> InpS!G87</f>
        <v>0</v>
      </c>
    </row>
    <row r="41" spans="1:7" s="126" customFormat="1" hidden="1" outlineLevel="3" x14ac:dyDescent="0.15">
      <c r="A41" s="124"/>
      <c r="B41" s="124"/>
      <c r="C41" s="125"/>
      <c r="D41" s="136"/>
      <c r="E41" s="126" t="str">
        <f xml:space="preserve"> InpS!E88</f>
        <v>PR14 BYR ODI RCV adjustment in 2017-18 FYA (CPIH deflated) prices (ADDN1)</v>
      </c>
      <c r="F41" s="140">
        <f xml:space="preserve"> InpS!F88</f>
        <v>0</v>
      </c>
      <c r="G41" s="126" t="str">
        <f xml:space="preserve"> InpS!G88</f>
        <v>£m</v>
      </c>
    </row>
    <row r="42" spans="1:7" s="126" customFormat="1" hidden="1" outlineLevel="3" x14ac:dyDescent="0.15">
      <c r="A42" s="124"/>
      <c r="B42" s="124"/>
      <c r="C42" s="125"/>
      <c r="D42" s="136"/>
      <c r="E42" s="126" t="str">
        <f xml:space="preserve"> InpS!E89</f>
        <v>PR14 BYR ODI RCV adjustment in 2017-18 FYA (CPIH deflated) prices (ADDN2)</v>
      </c>
      <c r="F42" s="140">
        <f xml:space="preserve"> InpS!F89</f>
        <v>0</v>
      </c>
      <c r="G42" s="126" t="str">
        <f xml:space="preserve"> InpS!G89</f>
        <v>£m</v>
      </c>
    </row>
    <row r="43" spans="1:7" s="126" customFormat="1" hidden="1" outlineLevel="3" x14ac:dyDescent="0.15">
      <c r="A43" s="124"/>
      <c r="B43" s="124"/>
      <c r="C43" s="125"/>
      <c r="D43" s="136"/>
      <c r="F43" s="140"/>
    </row>
    <row r="44" spans="1:7" s="126" customFormat="1" hidden="1" outlineLevel="3" x14ac:dyDescent="0.15">
      <c r="A44" s="124"/>
      <c r="B44" s="124"/>
      <c r="C44" s="125"/>
      <c r="D44" s="136"/>
      <c r="E44" s="126" t="str">
        <f xml:space="preserve"> InpS!E91</f>
        <v>PR14 BYR Totex menu RCV adjustment in 2017-18 FYA (CPIH deflated) prices (WR)</v>
      </c>
      <c r="F44" s="140">
        <f xml:space="preserve"> InpS!F91</f>
        <v>0</v>
      </c>
      <c r="G44" s="126" t="str">
        <f xml:space="preserve"> InpS!G91</f>
        <v>£m</v>
      </c>
    </row>
    <row r="45" spans="1:7" s="126" customFormat="1" hidden="1" outlineLevel="3" x14ac:dyDescent="0.15">
      <c r="A45" s="124"/>
      <c r="B45" s="124"/>
      <c r="C45" s="125"/>
      <c r="D45" s="136"/>
      <c r="E45" s="126" t="str">
        <f xml:space="preserve"> InpS!E92</f>
        <v>PR14 BYR Totex menu RCV adjustment in 2017-18 FYA (CPIH deflated) prices (WN)</v>
      </c>
      <c r="F45" s="140">
        <f xml:space="preserve"> InpS!F92</f>
        <v>3.6720000000000002</v>
      </c>
      <c r="G45" s="126" t="str">
        <f xml:space="preserve"> InpS!G92</f>
        <v>£m</v>
      </c>
    </row>
    <row r="46" spans="1:7" s="126" customFormat="1" hidden="1" outlineLevel="3" x14ac:dyDescent="0.15">
      <c r="A46" s="124"/>
      <c r="B46" s="124"/>
      <c r="C46" s="125"/>
      <c r="D46" s="136"/>
      <c r="E46" s="126" t="str">
        <f xml:space="preserve"> InpS!E93</f>
        <v>PR14 BYR Totex menu RCV adjustment in 2017-18 FYA (CPIH deflated) prices (WWN)</v>
      </c>
      <c r="F46" s="140">
        <f xml:space="preserve"> InpS!F93</f>
        <v>0</v>
      </c>
      <c r="G46" s="126" t="str">
        <f xml:space="preserve"> InpS!G93</f>
        <v>£m</v>
      </c>
    </row>
    <row r="47" spans="1:7" s="126" customFormat="1" hidden="1" outlineLevel="3" x14ac:dyDescent="0.15">
      <c r="A47" s="124"/>
      <c r="B47" s="124"/>
      <c r="C47" s="125"/>
      <c r="D47" s="136"/>
      <c r="E47" s="126" t="str">
        <f xml:space="preserve"> InpS!E94</f>
        <v>PR14 BYR Totex menu RCV adjustment in 2017-18 FYA (CPIH deflated) prices (BR)</v>
      </c>
      <c r="F47" s="140" t="str">
        <f xml:space="preserve"> InpS!F94</f>
        <v>n/a</v>
      </c>
      <c r="G47" s="126">
        <f xml:space="preserve"> InpS!G94</f>
        <v>0</v>
      </c>
    </row>
    <row r="48" spans="1:7" s="126" customFormat="1" hidden="1" outlineLevel="3" x14ac:dyDescent="0.15">
      <c r="A48" s="124"/>
      <c r="B48" s="124"/>
      <c r="C48" s="125"/>
      <c r="D48" s="136"/>
      <c r="E48" s="126" t="str">
        <f xml:space="preserve"> InpS!E95</f>
        <v>PR14 BYR Totex menu RCV adjustment in 2017-18 FYA (CPIH deflated) prices (ADDN1)</v>
      </c>
      <c r="F48" s="140">
        <f xml:space="preserve"> InpS!F95</f>
        <v>0</v>
      </c>
      <c r="G48" s="126" t="str">
        <f xml:space="preserve"> InpS!G95</f>
        <v>£m</v>
      </c>
    </row>
    <row r="49" spans="1:7" s="126" customFormat="1" hidden="1" outlineLevel="3" x14ac:dyDescent="0.15">
      <c r="A49" s="124"/>
      <c r="B49" s="124"/>
      <c r="C49" s="125"/>
      <c r="D49" s="136"/>
      <c r="E49" s="126" t="str">
        <f xml:space="preserve"> InpS!E96</f>
        <v>PR14 BYR Totex menu RCV adjustment in 2017-18 FYA (CPIH deflated) prices (ADDN2)</v>
      </c>
      <c r="F49" s="140">
        <f xml:space="preserve"> InpS!F96</f>
        <v>0</v>
      </c>
      <c r="G49" s="126" t="str">
        <f xml:space="preserve"> InpS!G96</f>
        <v>£m</v>
      </c>
    </row>
    <row r="50" spans="1:7" s="126" customFormat="1" hidden="1" outlineLevel="3" x14ac:dyDescent="0.15">
      <c r="A50" s="124"/>
      <c r="B50" s="124"/>
      <c r="C50" s="125"/>
      <c r="D50" s="136"/>
      <c r="F50" s="140"/>
    </row>
    <row r="51" spans="1:7" s="126" customFormat="1" hidden="1" outlineLevel="3" x14ac:dyDescent="0.15">
      <c r="A51" s="124"/>
      <c r="B51" s="124"/>
      <c r="C51" s="125"/>
      <c r="D51" s="136"/>
      <c r="E51" s="126" t="str">
        <f xml:space="preserve"> InpS!E98</f>
        <v>PR14 BYR Land sales RCV adjustment in 2017-18 FYA (CPIH deflated) prices (WR)</v>
      </c>
      <c r="F51" s="140">
        <f xml:space="preserve"> InpS!F98</f>
        <v>0</v>
      </c>
      <c r="G51" s="126" t="str">
        <f xml:space="preserve"> InpS!G98</f>
        <v>£m</v>
      </c>
    </row>
    <row r="52" spans="1:7" s="126" customFormat="1" hidden="1" outlineLevel="3" x14ac:dyDescent="0.15">
      <c r="A52" s="124"/>
      <c r="B52" s="124"/>
      <c r="C52" s="125"/>
      <c r="D52" s="136"/>
      <c r="E52" s="126" t="str">
        <f xml:space="preserve"> InpS!E99</f>
        <v>PR14 BYR Land sales RCV adjustment in 2017-18 FYA (CPIH deflated) prices (WN)</v>
      </c>
      <c r="F52" s="140">
        <f xml:space="preserve"> InpS!F99</f>
        <v>-5.0000000000000001E-3</v>
      </c>
      <c r="G52" s="126" t="str">
        <f xml:space="preserve"> InpS!G99</f>
        <v>£m</v>
      </c>
    </row>
    <row r="53" spans="1:7" s="126" customFormat="1" hidden="1" outlineLevel="3" x14ac:dyDescent="0.15">
      <c r="A53" s="124"/>
      <c r="B53" s="124"/>
      <c r="C53" s="125"/>
      <c r="D53" s="136"/>
      <c r="E53" s="126" t="str">
        <f xml:space="preserve"> InpS!E100</f>
        <v>PR14 BYR Land sales RCV adjustment in 2017-18 FYA (CPIH deflated) prices (WWN)</v>
      </c>
      <c r="F53" s="140">
        <f xml:space="preserve"> InpS!F100</f>
        <v>0</v>
      </c>
      <c r="G53" s="126" t="str">
        <f xml:space="preserve"> InpS!G100</f>
        <v>£m</v>
      </c>
    </row>
    <row r="54" spans="1:7" s="126" customFormat="1" hidden="1" outlineLevel="3" x14ac:dyDescent="0.15">
      <c r="A54" s="124"/>
      <c r="B54" s="124"/>
      <c r="C54" s="125"/>
      <c r="D54" s="136"/>
      <c r="E54" s="126" t="str">
        <f xml:space="preserve"> InpS!E101</f>
        <v>PR14 BYR Land sales RCV adjustment in 2017-18 FYA (CPIH deflated) prices (BR)</v>
      </c>
      <c r="F54" s="140" t="str">
        <f xml:space="preserve"> InpS!F101</f>
        <v>n/a</v>
      </c>
      <c r="G54" s="126">
        <f xml:space="preserve"> InpS!G101</f>
        <v>0</v>
      </c>
    </row>
    <row r="55" spans="1:7" s="126" customFormat="1" hidden="1" outlineLevel="3" x14ac:dyDescent="0.15">
      <c r="A55" s="124"/>
      <c r="B55" s="124"/>
      <c r="C55" s="125"/>
      <c r="D55" s="136"/>
      <c r="E55" s="126" t="str">
        <f xml:space="preserve"> InpS!E102</f>
        <v>PR14 BYR Land sales RCV adjustment in 2017-18 FYA (CPIH deflated) prices (ADDN1)</v>
      </c>
      <c r="F55" s="140">
        <f xml:space="preserve"> InpS!F102</f>
        <v>0</v>
      </c>
      <c r="G55" s="126" t="str">
        <f xml:space="preserve"> InpS!G102</f>
        <v>£m</v>
      </c>
    </row>
    <row r="56" spans="1:7" s="126" customFormat="1" hidden="1" outlineLevel="3" x14ac:dyDescent="0.15">
      <c r="A56" s="124"/>
      <c r="B56" s="124"/>
      <c r="C56" s="125"/>
      <c r="D56" s="136"/>
      <c r="E56" s="126" t="str">
        <f xml:space="preserve"> InpS!E103</f>
        <v>PR14 BYR Land sales RCV adjustment in 2017-18 FYA (CPIH deflated) prices (ADDN2)</v>
      </c>
      <c r="F56" s="140">
        <f xml:space="preserve"> InpS!F103</f>
        <v>0</v>
      </c>
      <c r="G56" s="126" t="str">
        <f xml:space="preserve"> InpS!G103</f>
        <v>£m</v>
      </c>
    </row>
    <row r="57" spans="1:7" s="126" customFormat="1" hidden="1" outlineLevel="3" x14ac:dyDescent="0.15">
      <c r="A57" s="124"/>
      <c r="B57" s="124"/>
      <c r="C57" s="125"/>
      <c r="D57" s="136"/>
      <c r="F57" s="140"/>
    </row>
    <row r="58" spans="1:7" s="126" customFormat="1" hidden="1" outlineLevel="3" x14ac:dyDescent="0.15">
      <c r="A58" s="124"/>
      <c r="B58" s="124"/>
      <c r="C58" s="125"/>
      <c r="D58" s="136"/>
      <c r="E58" s="126" t="str">
        <f xml:space="preserve"> InpS!E105</f>
        <v>PR14 BYR RPI-CPIH wedge RCV adjustment in 2017-18 FYA (CPIH deflated) prices (WR)</v>
      </c>
      <c r="F58" s="140">
        <f xml:space="preserve"> InpS!F105</f>
        <v>0.38900000000000001</v>
      </c>
      <c r="G58" s="126" t="str">
        <f xml:space="preserve"> InpS!G105</f>
        <v>£m</v>
      </c>
    </row>
    <row r="59" spans="1:7" s="126" customFormat="1" hidden="1" outlineLevel="3" x14ac:dyDescent="0.15">
      <c r="A59" s="124"/>
      <c r="B59" s="124"/>
      <c r="C59" s="125"/>
      <c r="D59" s="136"/>
      <c r="E59" s="126" t="str">
        <f xml:space="preserve"> InpS!E106</f>
        <v>PR14 BYR RPI-CPIH wedge RCV adjustment in 2017-18 FYA (CPIH deflated) prices (WN)</v>
      </c>
      <c r="F59" s="140">
        <f xml:space="preserve"> InpS!F106</f>
        <v>1.3720000000000001</v>
      </c>
      <c r="G59" s="126" t="str">
        <f xml:space="preserve"> InpS!G106</f>
        <v>£m</v>
      </c>
    </row>
    <row r="60" spans="1:7" s="126" customFormat="1" hidden="1" outlineLevel="3" x14ac:dyDescent="0.15">
      <c r="A60" s="124"/>
      <c r="B60" s="124"/>
      <c r="C60" s="125"/>
      <c r="D60" s="136"/>
      <c r="E60" s="126" t="str">
        <f xml:space="preserve"> InpS!E107</f>
        <v>PR14 BYR RPI-CPIH wedge RCV adjustment in 2017-18 FYA (CPIH deflated) prices (WWN)</v>
      </c>
      <c r="F60" s="140">
        <f xml:space="preserve"> InpS!F107</f>
        <v>0</v>
      </c>
      <c r="G60" s="126" t="str">
        <f xml:space="preserve"> InpS!G107</f>
        <v>£m</v>
      </c>
    </row>
    <row r="61" spans="1:7" s="126" customFormat="1" hidden="1" outlineLevel="3" x14ac:dyDescent="0.15">
      <c r="A61" s="124"/>
      <c r="B61" s="124"/>
      <c r="C61" s="125"/>
      <c r="D61" s="136"/>
      <c r="E61" s="126" t="str">
        <f xml:space="preserve"> InpS!E108</f>
        <v>PR14 BYR RPI-CPIH wedge RCV adjustment in 2017-18 FYA (CPIH deflated) prices (BR)</v>
      </c>
      <c r="F61" s="140">
        <f xml:space="preserve"> InpS!F108</f>
        <v>0</v>
      </c>
      <c r="G61" s="126" t="str">
        <f xml:space="preserve"> InpS!G108</f>
        <v>£m</v>
      </c>
    </row>
    <row r="62" spans="1:7" s="126" customFormat="1" hidden="1" outlineLevel="3" x14ac:dyDescent="0.15">
      <c r="A62" s="124"/>
      <c r="B62" s="124"/>
      <c r="C62" s="125"/>
      <c r="D62" s="136"/>
      <c r="E62" s="126" t="str">
        <f xml:space="preserve"> InpS!E109</f>
        <v>PR14 BYR RPI-CPIH wedge RCV adjustment in 2017-18 FYA (CPIH deflated) prices (ADDN1)</v>
      </c>
      <c r="F62" s="140">
        <f xml:space="preserve"> InpS!F109</f>
        <v>0</v>
      </c>
      <c r="G62" s="126" t="str">
        <f xml:space="preserve"> InpS!G109</f>
        <v>£m</v>
      </c>
    </row>
    <row r="63" spans="1:7" s="126" customFormat="1" hidden="1" outlineLevel="3" x14ac:dyDescent="0.15">
      <c r="A63" s="124"/>
      <c r="B63" s="124"/>
      <c r="C63" s="125"/>
      <c r="D63" s="136"/>
      <c r="E63" s="126" t="str">
        <f xml:space="preserve"> InpS!E110</f>
        <v>PR14 BYR RPI-CPIH wedge RCV adjustment in 2017-18 FYA (CPIH deflated) prices (ADDN2)</v>
      </c>
      <c r="F63" s="140">
        <f xml:space="preserve"> InpS!F110</f>
        <v>0</v>
      </c>
      <c r="G63" s="126" t="str">
        <f xml:space="preserve"> InpS!G110</f>
        <v>£m</v>
      </c>
    </row>
    <row r="64" spans="1:7" s="126" customFormat="1" hidden="1" outlineLevel="3" x14ac:dyDescent="0.15">
      <c r="A64" s="124"/>
      <c r="B64" s="124"/>
      <c r="C64" s="125"/>
      <c r="D64" s="136"/>
      <c r="F64" s="140"/>
    </row>
    <row r="65" spans="1:7" s="126" customFormat="1" hidden="1" outlineLevel="3" x14ac:dyDescent="0.15">
      <c r="A65" s="124"/>
      <c r="B65" s="124"/>
      <c r="C65" s="125"/>
      <c r="D65" s="136"/>
      <c r="E65" s="126" t="str">
        <f xml:space="preserve"> InpS!E112</f>
        <v>PR14 BYR Other RCV adjustment in 2017-18 FYA (CPIH deflated) prices (WR)</v>
      </c>
      <c r="F65" s="140">
        <f xml:space="preserve"> InpS!F112</f>
        <v>0</v>
      </c>
      <c r="G65" s="126" t="str">
        <f xml:space="preserve"> InpS!G112</f>
        <v>£m</v>
      </c>
    </row>
    <row r="66" spans="1:7" s="126" customFormat="1" hidden="1" outlineLevel="3" x14ac:dyDescent="0.15">
      <c r="A66" s="124"/>
      <c r="B66" s="124"/>
      <c r="C66" s="125"/>
      <c r="D66" s="136"/>
      <c r="E66" s="126" t="str">
        <f xml:space="preserve"> InpS!E113</f>
        <v>PR14 BYR Other RCV adjustment in 2017-18 FYA (CPIH deflated) prices (WN)</v>
      </c>
      <c r="F66" s="140">
        <f xml:space="preserve"> InpS!F113</f>
        <v>-1.6E-2</v>
      </c>
      <c r="G66" s="126" t="str">
        <f xml:space="preserve"> InpS!G113</f>
        <v>£m</v>
      </c>
    </row>
    <row r="67" spans="1:7" s="126" customFormat="1" hidden="1" outlineLevel="3" x14ac:dyDescent="0.15">
      <c r="A67" s="124"/>
      <c r="B67" s="124"/>
      <c r="C67" s="125"/>
      <c r="D67" s="136"/>
      <c r="E67" s="126" t="str">
        <f xml:space="preserve"> InpS!E114</f>
        <v>PR14 BYR Other RCV adjustment in 2017-18 FYA (CPIH deflated) prices (WWN)</v>
      </c>
      <c r="F67" s="140">
        <f xml:space="preserve"> InpS!F114</f>
        <v>0</v>
      </c>
      <c r="G67" s="126" t="str">
        <f xml:space="preserve"> InpS!G114</f>
        <v>£m</v>
      </c>
    </row>
    <row r="68" spans="1:7" s="126" customFormat="1" hidden="1" outlineLevel="3" x14ac:dyDescent="0.15">
      <c r="A68" s="124"/>
      <c r="B68" s="124"/>
      <c r="C68" s="125"/>
      <c r="D68" s="136"/>
      <c r="E68" s="126" t="str">
        <f xml:space="preserve"> InpS!E115</f>
        <v>PR14 BYR Other RCV adjustment in 2017-18 FYA (CPIH deflated) prices (BR)</v>
      </c>
      <c r="F68" s="140" t="str">
        <f xml:space="preserve"> InpS!F115</f>
        <v>n/a</v>
      </c>
      <c r="G68" s="126">
        <f xml:space="preserve"> InpS!G115</f>
        <v>0</v>
      </c>
    </row>
    <row r="69" spans="1:7" s="126" customFormat="1" hidden="1" outlineLevel="3" x14ac:dyDescent="0.15">
      <c r="A69" s="124"/>
      <c r="B69" s="124"/>
      <c r="C69" s="125"/>
      <c r="D69" s="136"/>
      <c r="E69" s="126" t="str">
        <f xml:space="preserve"> InpS!E116</f>
        <v>PR14 BYR Other RCV adjustment in 2017-18 FYA (CPIH deflated) prices (ADDN1)</v>
      </c>
      <c r="F69" s="140">
        <f xml:space="preserve"> InpS!F116</f>
        <v>0</v>
      </c>
      <c r="G69" s="126" t="str">
        <f xml:space="preserve"> InpS!G116</f>
        <v>£m</v>
      </c>
    </row>
    <row r="70" spans="1:7" s="126" customFormat="1" hidden="1" outlineLevel="3" x14ac:dyDescent="0.15">
      <c r="A70" s="124"/>
      <c r="B70" s="124"/>
      <c r="C70" s="125"/>
      <c r="D70" s="136"/>
      <c r="E70" s="126" t="str">
        <f xml:space="preserve"> InpS!E117</f>
        <v>PR14 BYR Other RCV adjustment in 2017-18 FYA (CPIH deflated) prices (ADDN2)</v>
      </c>
      <c r="F70" s="140">
        <f xml:space="preserve"> InpS!F117</f>
        <v>0</v>
      </c>
      <c r="G70" s="126" t="str">
        <f xml:space="preserve"> InpS!G117</f>
        <v>£m</v>
      </c>
    </row>
    <row r="71" spans="1:7" s="126" customFormat="1" hidden="1" outlineLevel="3" x14ac:dyDescent="0.15">
      <c r="A71" s="124"/>
      <c r="B71" s="124"/>
      <c r="C71" s="125"/>
      <c r="D71" s="136"/>
      <c r="F71" s="140"/>
    </row>
    <row r="72" spans="1:7" s="126" customFormat="1" hidden="1" outlineLevel="3" x14ac:dyDescent="0.15">
      <c r="A72" s="124"/>
      <c r="B72" s="124"/>
      <c r="C72" s="125"/>
      <c r="D72" s="136"/>
      <c r="E72" s="126" t="str">
        <f xml:space="preserve"> InpS!E119</f>
        <v>PR14 IFRS16 RCV adjustment in 2017-18 FYA (CPIH deflated) prices (WR)</v>
      </c>
      <c r="F72" s="140">
        <f xml:space="preserve"> InpS!F119</f>
        <v>0</v>
      </c>
      <c r="G72" s="126" t="str">
        <f xml:space="preserve"> InpS!G119</f>
        <v>£m</v>
      </c>
    </row>
    <row r="73" spans="1:7" s="126" customFormat="1" hidden="1" outlineLevel="3" x14ac:dyDescent="0.15">
      <c r="A73" s="124"/>
      <c r="B73" s="124"/>
      <c r="C73" s="125"/>
      <c r="D73" s="136"/>
      <c r="E73" s="126" t="str">
        <f xml:space="preserve"> InpS!E120</f>
        <v>PR14 IFRS16 RCV adjustment in 2017-18 FYA (CPIH deflated) prices (WN)</v>
      </c>
      <c r="F73" s="140">
        <f xml:space="preserve"> InpS!F120</f>
        <v>0</v>
      </c>
      <c r="G73" s="126" t="str">
        <f xml:space="preserve"> InpS!G120</f>
        <v>£m</v>
      </c>
    </row>
    <row r="74" spans="1:7" s="126" customFormat="1" hidden="1" outlineLevel="3" x14ac:dyDescent="0.15">
      <c r="A74" s="124"/>
      <c r="B74" s="124"/>
      <c r="C74" s="125"/>
      <c r="D74" s="136"/>
      <c r="E74" s="126" t="str">
        <f xml:space="preserve"> InpS!E121</f>
        <v>PR14 IFRS16 RCV adjustment in 2017-18 FYA (CPIH deflated) prices (WWN)</v>
      </c>
      <c r="F74" s="140">
        <f xml:space="preserve"> InpS!F121</f>
        <v>0</v>
      </c>
      <c r="G74" s="126" t="str">
        <f xml:space="preserve"> InpS!G121</f>
        <v>£m</v>
      </c>
    </row>
    <row r="75" spans="1:7" s="126" customFormat="1" hidden="1" outlineLevel="3" x14ac:dyDescent="0.15">
      <c r="A75" s="124"/>
      <c r="B75" s="124"/>
      <c r="C75" s="125"/>
      <c r="D75" s="136"/>
      <c r="E75" s="126" t="str">
        <f xml:space="preserve"> InpS!E122</f>
        <v>PR14 IFRS16 RCV adjustment in 2017-18 FYA (CPIH deflated) prices (BR)</v>
      </c>
      <c r="F75" s="140">
        <f xml:space="preserve"> InpS!F122</f>
        <v>0</v>
      </c>
      <c r="G75" s="126" t="str">
        <f xml:space="preserve"> InpS!G122</f>
        <v>£m</v>
      </c>
    </row>
    <row r="76" spans="1:7" s="126" customFormat="1" hidden="1" outlineLevel="3" x14ac:dyDescent="0.15">
      <c r="A76" s="124"/>
      <c r="B76" s="124"/>
      <c r="C76" s="125"/>
      <c r="D76" s="136"/>
      <c r="E76" s="126" t="str">
        <f xml:space="preserve"> InpS!E123</f>
        <v>PR14 IFRS16 RCV adjustment in 2017-18 FYA (CPIH deflated) prices (ADDN1)</v>
      </c>
      <c r="F76" s="140">
        <f xml:space="preserve"> InpS!F123</f>
        <v>0</v>
      </c>
      <c r="G76" s="126" t="str">
        <f xml:space="preserve"> InpS!G123</f>
        <v>£m</v>
      </c>
    </row>
    <row r="77" spans="1:7" s="126" customFormat="1" hidden="1" outlineLevel="3" x14ac:dyDescent="0.15">
      <c r="A77" s="124"/>
      <c r="B77" s="124"/>
      <c r="C77" s="125"/>
      <c r="D77" s="136"/>
      <c r="E77" s="126" t="str">
        <f xml:space="preserve"> InpS!E124</f>
        <v>PR14 IFRS16 RCV adjustment in 2017-18 FYA (CPIH deflated) prices (ADDN2)</v>
      </c>
      <c r="F77" s="140">
        <f xml:space="preserve"> InpS!F124</f>
        <v>0</v>
      </c>
      <c r="G77" s="126" t="str">
        <f xml:space="preserve"> InpS!G124</f>
        <v>£m</v>
      </c>
    </row>
    <row r="78" spans="1:7" hidden="1" outlineLevel="2" x14ac:dyDescent="0.15">
      <c r="F78" s="141"/>
    </row>
    <row r="79" spans="1:7" hidden="1" outlineLevel="2" collapsed="1" x14ac:dyDescent="0.15">
      <c r="B79" s="10" t="s">
        <v>312</v>
      </c>
      <c r="F79" s="141"/>
    </row>
    <row r="80" spans="1:7" hidden="1" outlineLevel="3" x14ac:dyDescent="0.15">
      <c r="F80" s="141"/>
    </row>
    <row r="81" spans="1:7" s="126" customFormat="1" hidden="1" outlineLevel="3" x14ac:dyDescent="0.15">
      <c r="A81" s="124"/>
      <c r="B81" s="124"/>
      <c r="C81" s="125"/>
      <c r="D81" s="136"/>
      <c r="E81" s="126" t="str">
        <f xml:space="preserve"> InpS!E128</f>
        <v>PR19 ODI RCV adjustment in 2017-18 FYA (CPIH deflated) prices (WR)</v>
      </c>
      <c r="F81" s="140">
        <f xml:space="preserve"> InpS!F128</f>
        <v>0</v>
      </c>
      <c r="G81" s="126" t="str">
        <f xml:space="preserve"> InpS!G128</f>
        <v>£m</v>
      </c>
    </row>
    <row r="82" spans="1:7" s="126" customFormat="1" hidden="1" outlineLevel="3" x14ac:dyDescent="0.15">
      <c r="A82" s="124"/>
      <c r="B82" s="124"/>
      <c r="C82" s="125"/>
      <c r="D82" s="136"/>
      <c r="E82" s="126" t="str">
        <f xml:space="preserve"> InpS!E129</f>
        <v>PR19 ODI RCV adjustment in 2017-18 FYA (CPIH deflated) prices (WN)</v>
      </c>
      <c r="F82" s="140">
        <f xml:space="preserve"> InpS!F129</f>
        <v>0</v>
      </c>
      <c r="G82" s="126" t="str">
        <f xml:space="preserve"> InpS!G129</f>
        <v>£m</v>
      </c>
    </row>
    <row r="83" spans="1:7" s="126" customFormat="1" hidden="1" outlineLevel="3" x14ac:dyDescent="0.15">
      <c r="A83" s="124"/>
      <c r="B83" s="124"/>
      <c r="C83" s="125"/>
      <c r="D83" s="136"/>
      <c r="E83" s="126" t="str">
        <f xml:space="preserve"> InpS!E130</f>
        <v>PR19 ODI RCV adjustment in 2017-18 FYA (CPIH deflated) prices (WWN)</v>
      </c>
      <c r="F83" s="140">
        <f xml:space="preserve"> InpS!F130</f>
        <v>0</v>
      </c>
      <c r="G83" s="126" t="str">
        <f xml:space="preserve"> InpS!G130</f>
        <v>£m</v>
      </c>
    </row>
    <row r="84" spans="1:7" s="126" customFormat="1" hidden="1" outlineLevel="3" x14ac:dyDescent="0.15">
      <c r="A84" s="124"/>
      <c r="B84" s="124"/>
      <c r="C84" s="125"/>
      <c r="D84" s="136"/>
      <c r="E84" s="126" t="str">
        <f xml:space="preserve"> InpS!E131</f>
        <v>PR19 ODI RCV adjustment in 2017-18 FYA (CPIH deflated) prices (BR)</v>
      </c>
      <c r="F84" s="140">
        <f xml:space="preserve"> InpS!F131</f>
        <v>0</v>
      </c>
      <c r="G84" s="126" t="str">
        <f xml:space="preserve"> InpS!G131</f>
        <v>£m</v>
      </c>
    </row>
    <row r="85" spans="1:7" s="126" customFormat="1" hidden="1" outlineLevel="3" x14ac:dyDescent="0.15">
      <c r="A85" s="124"/>
      <c r="B85" s="124"/>
      <c r="C85" s="125"/>
      <c r="D85" s="136"/>
      <c r="E85" s="126" t="str">
        <f xml:space="preserve"> InpS!E132</f>
        <v>PR19 ODI RCV adjustment in 2017-18 FYA (CPIH deflated) prices (ADDN1)</v>
      </c>
      <c r="F85" s="140">
        <f xml:space="preserve"> InpS!F132</f>
        <v>0</v>
      </c>
      <c r="G85" s="126" t="str">
        <f xml:space="preserve"> InpS!G132</f>
        <v>£m</v>
      </c>
    </row>
    <row r="86" spans="1:7" s="126" customFormat="1" hidden="1" outlineLevel="3" x14ac:dyDescent="0.15">
      <c r="A86" s="124"/>
      <c r="B86" s="124"/>
      <c r="C86" s="125"/>
      <c r="D86" s="136"/>
      <c r="E86" s="126" t="str">
        <f xml:space="preserve"> InpS!E133</f>
        <v>PR19 ODI RCV adjustment in 2017-18 FYA (CPIH deflated) prices (ADDN2)</v>
      </c>
      <c r="F86" s="140">
        <f xml:space="preserve"> InpS!F133</f>
        <v>0</v>
      </c>
      <c r="G86" s="126" t="str">
        <f xml:space="preserve"> InpS!G133</f>
        <v>£m</v>
      </c>
    </row>
    <row r="87" spans="1:7" s="126" customFormat="1" hidden="1" outlineLevel="3" x14ac:dyDescent="0.15">
      <c r="A87" s="124"/>
      <c r="B87" s="124"/>
      <c r="C87" s="125"/>
      <c r="D87" s="136"/>
      <c r="F87" s="140"/>
    </row>
    <row r="88" spans="1:7" s="126" customFormat="1" hidden="1" outlineLevel="3" x14ac:dyDescent="0.15">
      <c r="A88" s="124"/>
      <c r="B88" s="124"/>
      <c r="C88" s="125"/>
      <c r="D88" s="136"/>
      <c r="E88" s="126" t="str">
        <f xml:space="preserve"> InpS!E135</f>
        <v>PR19 WINEP / NEP RCV adjustment in 2017-18 FYA (CPIH deflated) prices (WR)</v>
      </c>
      <c r="F88" s="140">
        <f xml:space="preserve"> InpS!F135</f>
        <v>0</v>
      </c>
      <c r="G88" s="126" t="str">
        <f xml:space="preserve"> InpS!G135</f>
        <v>£m</v>
      </c>
    </row>
    <row r="89" spans="1:7" s="126" customFormat="1" hidden="1" outlineLevel="3" x14ac:dyDescent="0.15">
      <c r="A89" s="124"/>
      <c r="B89" s="124"/>
      <c r="C89" s="125"/>
      <c r="D89" s="136"/>
      <c r="E89" s="126" t="str">
        <f xml:space="preserve"> InpS!E136</f>
        <v>PR19 WINEP / NEP RCV adjustment in 2017-18 FYA (CPIH deflated) prices (WN)</v>
      </c>
      <c r="F89" s="140">
        <f xml:space="preserve"> InpS!F136</f>
        <v>0</v>
      </c>
      <c r="G89" s="126" t="str">
        <f xml:space="preserve"> InpS!G136</f>
        <v>£m</v>
      </c>
    </row>
    <row r="90" spans="1:7" s="126" customFormat="1" hidden="1" outlineLevel="3" x14ac:dyDescent="0.15">
      <c r="A90" s="124"/>
      <c r="B90" s="124"/>
      <c r="C90" s="125"/>
      <c r="D90" s="136"/>
      <c r="E90" s="126" t="str">
        <f xml:space="preserve"> InpS!E137</f>
        <v>PR19 WINEP / NEP RCV adjustment in 2017-18 FYA (CPIH deflated) prices (WWN)</v>
      </c>
      <c r="F90" s="140">
        <f xml:space="preserve"> InpS!F137</f>
        <v>0</v>
      </c>
      <c r="G90" s="126" t="str">
        <f xml:space="preserve"> InpS!G137</f>
        <v>£m</v>
      </c>
    </row>
    <row r="91" spans="1:7" s="126" customFormat="1" hidden="1" outlineLevel="3" x14ac:dyDescent="0.15">
      <c r="A91" s="124"/>
      <c r="B91" s="124"/>
      <c r="C91" s="125"/>
      <c r="D91" s="136"/>
      <c r="E91" s="126" t="str">
        <f xml:space="preserve"> InpS!E138</f>
        <v>PR19 WINEP / NEP RCV adjustment in 2017-18 FYA (CPIH deflated) prices (BR)</v>
      </c>
      <c r="F91" s="140">
        <f xml:space="preserve"> InpS!F138</f>
        <v>0</v>
      </c>
      <c r="G91" s="126" t="str">
        <f xml:space="preserve"> InpS!G138</f>
        <v>£m</v>
      </c>
    </row>
    <row r="92" spans="1:7" s="126" customFormat="1" hidden="1" outlineLevel="3" x14ac:dyDescent="0.15">
      <c r="A92" s="124"/>
      <c r="B92" s="124"/>
      <c r="C92" s="125"/>
      <c r="D92" s="136"/>
      <c r="E92" s="126" t="str">
        <f xml:space="preserve"> InpS!E139</f>
        <v>PR19 WINEP / NEP RCV adjustment in 2017-18 FYA (CPIH deflated) prices (ADDN1)</v>
      </c>
      <c r="F92" s="140">
        <f xml:space="preserve"> InpS!F139</f>
        <v>0</v>
      </c>
      <c r="G92" s="126" t="str">
        <f xml:space="preserve"> InpS!G139</f>
        <v>£m</v>
      </c>
    </row>
    <row r="93" spans="1:7" s="126" customFormat="1" hidden="1" outlineLevel="3" x14ac:dyDescent="0.15">
      <c r="A93" s="124"/>
      <c r="B93" s="124"/>
      <c r="C93" s="125"/>
      <c r="D93" s="136"/>
      <c r="E93" s="126" t="str">
        <f xml:space="preserve"> InpS!E140</f>
        <v>PR19 WINEP / NEP RCV adjustment in 2017-18 FYA (CPIH deflated) prices (ADDN2)</v>
      </c>
      <c r="F93" s="140">
        <f xml:space="preserve"> InpS!F140</f>
        <v>0</v>
      </c>
      <c r="G93" s="126" t="str">
        <f xml:space="preserve"> InpS!G140</f>
        <v>£m</v>
      </c>
    </row>
    <row r="94" spans="1:7" s="126" customFormat="1" hidden="1" outlineLevel="3" x14ac:dyDescent="0.15">
      <c r="A94" s="124"/>
      <c r="B94" s="124"/>
      <c r="C94" s="125"/>
      <c r="D94" s="136"/>
      <c r="F94" s="140"/>
    </row>
    <row r="95" spans="1:7" s="126" customFormat="1" hidden="1" outlineLevel="3" x14ac:dyDescent="0.15">
      <c r="A95" s="124"/>
      <c r="B95" s="124"/>
      <c r="C95" s="125"/>
      <c r="D95" s="136"/>
      <c r="E95" s="126" t="str">
        <f xml:space="preserve"> InpS!E142</f>
        <v>PR19 Costs reconciliation RCV adjustment in 2017-18 FYA (CPIH deflated) prices (WR)</v>
      </c>
      <c r="F95" s="140">
        <f xml:space="preserve"> InpS!F142</f>
        <v>-11.69239401352446</v>
      </c>
      <c r="G95" s="126" t="str">
        <f xml:space="preserve"> InpS!G142</f>
        <v>£m</v>
      </c>
    </row>
    <row r="96" spans="1:7" s="126" customFormat="1" hidden="1" outlineLevel="3" x14ac:dyDescent="0.15">
      <c r="A96" s="124"/>
      <c r="B96" s="124"/>
      <c r="C96" s="125"/>
      <c r="D96" s="136"/>
      <c r="E96" s="126" t="str">
        <f xml:space="preserve"> InpS!E143</f>
        <v>PR19 Costs reconciliation RCV adjustment in 2017-18 FYA (CPIH deflated) prices (WN)</v>
      </c>
      <c r="F96" s="140">
        <f xml:space="preserve"> InpS!F143</f>
        <v>17.141416083893464</v>
      </c>
      <c r="G96" s="126" t="str">
        <f xml:space="preserve"> InpS!G143</f>
        <v>£m</v>
      </c>
    </row>
    <row r="97" spans="1:7" s="126" customFormat="1" hidden="1" outlineLevel="3" x14ac:dyDescent="0.15">
      <c r="A97" s="124"/>
      <c r="B97" s="124"/>
      <c r="C97" s="125"/>
      <c r="D97" s="136"/>
      <c r="E97" s="126" t="str">
        <f xml:space="preserve"> InpS!E144</f>
        <v>PR19 Costs reconciliation RCV adjustment in 2017-18 FYA (CPIH deflated) prices (WWN)</v>
      </c>
      <c r="F97" s="140">
        <f xml:space="preserve"> InpS!F144</f>
        <v>0</v>
      </c>
      <c r="G97" s="126" t="str">
        <f xml:space="preserve"> InpS!G144</f>
        <v>£m</v>
      </c>
    </row>
    <row r="98" spans="1:7" s="126" customFormat="1" hidden="1" outlineLevel="3" x14ac:dyDescent="0.15">
      <c r="A98" s="124"/>
      <c r="B98" s="124"/>
      <c r="C98" s="125"/>
      <c r="D98" s="136"/>
      <c r="E98" s="126" t="str">
        <f xml:space="preserve"> InpS!E145</f>
        <v>PR19 Costs reconciliation RCV adjustment in 2017-18 FYA (CPIH deflated) prices (BR)</v>
      </c>
      <c r="F98" s="140">
        <f xml:space="preserve"> InpS!F145</f>
        <v>0</v>
      </c>
      <c r="G98" s="126" t="str">
        <f xml:space="preserve"> InpS!G145</f>
        <v>£m</v>
      </c>
    </row>
    <row r="99" spans="1:7" s="126" customFormat="1" hidden="1" outlineLevel="3" x14ac:dyDescent="0.15">
      <c r="A99" s="124"/>
      <c r="B99" s="124"/>
      <c r="C99" s="125"/>
      <c r="D99" s="136"/>
      <c r="E99" s="126" t="str">
        <f xml:space="preserve"> InpS!E146</f>
        <v>PR19 Costs reconciliation RCV adjustment in 2017-18 FYA (CPIH deflated) prices (ADDN1)</v>
      </c>
      <c r="F99" s="140">
        <f xml:space="preserve"> InpS!F146</f>
        <v>0</v>
      </c>
      <c r="G99" s="126" t="str">
        <f xml:space="preserve"> InpS!G146</f>
        <v>£m</v>
      </c>
    </row>
    <row r="100" spans="1:7" s="126" customFormat="1" hidden="1" outlineLevel="3" x14ac:dyDescent="0.15">
      <c r="A100" s="124"/>
      <c r="B100" s="124"/>
      <c r="C100" s="125"/>
      <c r="D100" s="136"/>
      <c r="E100" s="126" t="str">
        <f xml:space="preserve"> InpS!E147</f>
        <v>PR19 Costs reconciliation RCV adjustment in 2017-18 FYA (CPIH deflated) prices (ADDN2)</v>
      </c>
      <c r="F100" s="140">
        <f xml:space="preserve"> InpS!F147</f>
        <v>0</v>
      </c>
      <c r="G100" s="126" t="str">
        <f xml:space="preserve"> InpS!G147</f>
        <v>£m</v>
      </c>
    </row>
    <row r="101" spans="1:7" s="126" customFormat="1" hidden="1" outlineLevel="3" x14ac:dyDescent="0.15">
      <c r="A101" s="124"/>
      <c r="B101" s="124"/>
      <c r="C101" s="125"/>
      <c r="D101" s="136"/>
      <c r="F101" s="140"/>
    </row>
    <row r="102" spans="1:7" s="126" customFormat="1" hidden="1" outlineLevel="3" x14ac:dyDescent="0.15">
      <c r="A102" s="124"/>
      <c r="B102" s="124"/>
      <c r="C102" s="125"/>
      <c r="D102" s="136"/>
      <c r="E102" s="126" t="str">
        <f xml:space="preserve"> InpS!E149</f>
        <v>PR19 Land sales RCV adjustment in 2017-18 FYA (CPIH deflated) prices (WR)</v>
      </c>
      <c r="F102" s="140">
        <f xml:space="preserve"> InpS!F149</f>
        <v>-0.19005409675625781</v>
      </c>
      <c r="G102" s="126" t="str">
        <f xml:space="preserve"> InpS!G149</f>
        <v>£m</v>
      </c>
    </row>
    <row r="103" spans="1:7" s="126" customFormat="1" hidden="1" outlineLevel="3" x14ac:dyDescent="0.15">
      <c r="A103" s="124"/>
      <c r="B103" s="124"/>
      <c r="C103" s="125"/>
      <c r="D103" s="136"/>
      <c r="E103" s="126" t="str">
        <f xml:space="preserve"> InpS!E150</f>
        <v>PR19 Land sales RCV adjustment in 2017-18 FYA (CPIH deflated) prices (WN)</v>
      </c>
      <c r="F103" s="140">
        <f xml:space="preserve"> InpS!F150</f>
        <v>-4.0103521277429575E-2</v>
      </c>
      <c r="G103" s="126" t="str">
        <f xml:space="preserve"> InpS!G150</f>
        <v>£m</v>
      </c>
    </row>
    <row r="104" spans="1:7" s="126" customFormat="1" hidden="1" outlineLevel="3" x14ac:dyDescent="0.15">
      <c r="A104" s="124"/>
      <c r="B104" s="124"/>
      <c r="C104" s="125"/>
      <c r="D104" s="136"/>
      <c r="E104" s="126" t="str">
        <f xml:space="preserve"> InpS!E151</f>
        <v>PR19 Land sales RCV adjustment in 2017-18 FYA (CPIH deflated) prices (WWN)</v>
      </c>
      <c r="F104" s="140">
        <f xml:space="preserve"> InpS!F151</f>
        <v>0</v>
      </c>
      <c r="G104" s="126" t="str">
        <f xml:space="preserve"> InpS!G151</f>
        <v>£m</v>
      </c>
    </row>
    <row r="105" spans="1:7" s="126" customFormat="1" hidden="1" outlineLevel="3" x14ac:dyDescent="0.15">
      <c r="A105" s="124"/>
      <c r="B105" s="124"/>
      <c r="C105" s="125"/>
      <c r="D105" s="136"/>
      <c r="E105" s="126" t="str">
        <f xml:space="preserve"> InpS!E152</f>
        <v>PR19 Land sales RCV adjustment in 2017-18 FYA (CPIH deflated) prices (BR)</v>
      </c>
      <c r="F105" s="140" t="str">
        <f xml:space="preserve"> InpS!F152</f>
        <v>n/a</v>
      </c>
      <c r="G105" s="126">
        <f xml:space="preserve"> InpS!G152</f>
        <v>0</v>
      </c>
    </row>
    <row r="106" spans="1:7" s="126" customFormat="1" hidden="1" outlineLevel="3" x14ac:dyDescent="0.15">
      <c r="A106" s="124"/>
      <c r="B106" s="124"/>
      <c r="C106" s="125"/>
      <c r="D106" s="136"/>
      <c r="E106" s="126" t="str">
        <f xml:space="preserve"> InpS!E153</f>
        <v>PR19 Land sales RCV adjustment in 2017-18 FYA (CPIH deflated) prices (ADDN1)</v>
      </c>
      <c r="F106" s="140">
        <f xml:space="preserve"> InpS!F153</f>
        <v>0</v>
      </c>
      <c r="G106" s="126" t="str">
        <f xml:space="preserve"> InpS!G153</f>
        <v>£m</v>
      </c>
    </row>
    <row r="107" spans="1:7" s="126" customFormat="1" hidden="1" outlineLevel="3" x14ac:dyDescent="0.15">
      <c r="A107" s="124"/>
      <c r="B107" s="124"/>
      <c r="C107" s="125"/>
      <c r="D107" s="136"/>
      <c r="E107" s="126" t="str">
        <f xml:space="preserve"> InpS!E154</f>
        <v>PR19 Land sales RCV adjustment in 2017-18 FYA (CPIH deflated) prices (ADDN2)</v>
      </c>
      <c r="F107" s="140">
        <f xml:space="preserve"> InpS!F154</f>
        <v>0</v>
      </c>
      <c r="G107" s="126" t="str">
        <f xml:space="preserve"> InpS!G154</f>
        <v>£m</v>
      </c>
    </row>
    <row r="108" spans="1:7" s="126" customFormat="1" hidden="1" outlineLevel="3" x14ac:dyDescent="0.15">
      <c r="A108" s="124"/>
      <c r="B108" s="124"/>
      <c r="C108" s="125"/>
      <c r="D108" s="136"/>
      <c r="F108" s="140"/>
    </row>
    <row r="109" spans="1:7" s="126" customFormat="1" hidden="1" outlineLevel="3" x14ac:dyDescent="0.15">
      <c r="A109" s="124"/>
      <c r="B109" s="124"/>
      <c r="C109" s="125"/>
      <c r="D109" s="136"/>
      <c r="E109" s="126" t="str">
        <f xml:space="preserve"> InpS!E156</f>
        <v>PR19 RPI-CPIH wedge RCV adjustment in 2017-18 FYA (CPIH deflated) prices (WR)</v>
      </c>
      <c r="F109" s="140">
        <f xml:space="preserve"> InpS!F156</f>
        <v>2.1935567809610887</v>
      </c>
      <c r="G109" s="126" t="str">
        <f xml:space="preserve"> InpS!G156</f>
        <v>£m</v>
      </c>
    </row>
    <row r="110" spans="1:7" s="126" customFormat="1" hidden="1" outlineLevel="3" x14ac:dyDescent="0.15">
      <c r="A110" s="124"/>
      <c r="B110" s="124"/>
      <c r="C110" s="125"/>
      <c r="D110" s="136"/>
      <c r="E110" s="126" t="str">
        <f xml:space="preserve"> InpS!E157</f>
        <v>PR19 RPI-CPIH wedge RCV adjustment in 2017-18 FYA (CPIH deflated) prices (WN)</v>
      </c>
      <c r="F110" s="140">
        <f xml:space="preserve"> InpS!F157</f>
        <v>6.5501934510454873</v>
      </c>
      <c r="G110" s="126" t="str">
        <f xml:space="preserve"> InpS!G157</f>
        <v>£m</v>
      </c>
    </row>
    <row r="111" spans="1:7" s="126" customFormat="1" hidden="1" outlineLevel="3" x14ac:dyDescent="0.15">
      <c r="A111" s="124"/>
      <c r="B111" s="124"/>
      <c r="C111" s="125"/>
      <c r="D111" s="136"/>
      <c r="E111" s="126" t="str">
        <f xml:space="preserve"> InpS!E158</f>
        <v>PR19 RPI-CPIH wedge RCV adjustment in 2017-18 FYA (CPIH deflated) prices (WWN)</v>
      </c>
      <c r="F111" s="140">
        <f xml:space="preserve"> InpS!F158</f>
        <v>0</v>
      </c>
      <c r="G111" s="126" t="str">
        <f xml:space="preserve"> InpS!G158</f>
        <v>£m</v>
      </c>
    </row>
    <row r="112" spans="1:7" s="126" customFormat="1" hidden="1" outlineLevel="3" x14ac:dyDescent="0.15">
      <c r="A112" s="124"/>
      <c r="B112" s="124"/>
      <c r="C112" s="125"/>
      <c r="D112" s="136"/>
      <c r="E112" s="126" t="str">
        <f xml:space="preserve"> InpS!E159</f>
        <v>PR19 RPI-CPIH wedge RCV adjustment in 2017-18 FYA (CPIH deflated) prices (BR)</v>
      </c>
      <c r="F112" s="140">
        <f xml:space="preserve"> InpS!F159</f>
        <v>0</v>
      </c>
      <c r="G112" s="126" t="str">
        <f xml:space="preserve"> InpS!G159</f>
        <v>£m</v>
      </c>
    </row>
    <row r="113" spans="1:7" s="126" customFormat="1" hidden="1" outlineLevel="3" x14ac:dyDescent="0.15">
      <c r="A113" s="124"/>
      <c r="B113" s="124"/>
      <c r="C113" s="125"/>
      <c r="D113" s="136"/>
      <c r="E113" s="126" t="str">
        <f xml:space="preserve"> InpS!E160</f>
        <v>PR19 RPI-CPIH wedge RCV adjustment in 2017-18 FYA (CPIH deflated) prices (ADDN1)</v>
      </c>
      <c r="F113" s="140">
        <f xml:space="preserve"> InpS!F160</f>
        <v>0</v>
      </c>
      <c r="G113" s="126" t="str">
        <f xml:space="preserve"> InpS!G160</f>
        <v>£m</v>
      </c>
    </row>
    <row r="114" spans="1:7" s="126" customFormat="1" hidden="1" outlineLevel="3" x14ac:dyDescent="0.15">
      <c r="A114" s="124"/>
      <c r="B114" s="124"/>
      <c r="C114" s="125"/>
      <c r="D114" s="136"/>
      <c r="E114" s="126" t="str">
        <f xml:space="preserve"> InpS!E161</f>
        <v>PR19 RPI-CPIH wedge RCV adjustment in 2017-18 FYA (CPIH deflated) prices (ADDN2)</v>
      </c>
      <c r="F114" s="140">
        <f xml:space="preserve"> InpS!F161</f>
        <v>0</v>
      </c>
      <c r="G114" s="126" t="str">
        <f xml:space="preserve"> InpS!G161</f>
        <v>£m</v>
      </c>
    </row>
    <row r="115" spans="1:7" s="126" customFormat="1" hidden="1" outlineLevel="3" x14ac:dyDescent="0.15">
      <c r="A115" s="124"/>
      <c r="B115" s="124"/>
      <c r="C115" s="125"/>
      <c r="D115" s="136"/>
      <c r="F115" s="140"/>
    </row>
    <row r="116" spans="1:7" s="126" customFormat="1" hidden="1" outlineLevel="3" x14ac:dyDescent="0.15">
      <c r="A116" s="124"/>
      <c r="B116" s="124"/>
      <c r="C116" s="125"/>
      <c r="D116" s="136"/>
      <c r="E116" s="126" t="str">
        <f xml:space="preserve"> InpS!E163</f>
        <v>PR19 Strategic regional water resources RCV adjustment in 2017-18 FYA (CPIH deflated) prices (WR)</v>
      </c>
      <c r="F116" s="140">
        <f xml:space="preserve"> InpS!F163</f>
        <v>-0.11145599999999999</v>
      </c>
      <c r="G116" s="126" t="str">
        <f xml:space="preserve"> InpS!G163</f>
        <v>£m</v>
      </c>
    </row>
    <row r="117" spans="1:7" s="126" customFormat="1" hidden="1" outlineLevel="3" x14ac:dyDescent="0.15">
      <c r="A117" s="124"/>
      <c r="B117" s="124"/>
      <c r="C117" s="125"/>
      <c r="D117" s="136"/>
      <c r="E117" s="126" t="str">
        <f xml:space="preserve"> InpS!E164</f>
        <v>PR19 Strategic regional water resources RCV adjustment in 2017-18 FYA (CPIH deflated) prices (WN)</v>
      </c>
      <c r="F117" s="140">
        <f xml:space="preserve"> InpS!F164</f>
        <v>-7.7964000000000019E-2</v>
      </c>
      <c r="G117" s="126" t="str">
        <f xml:space="preserve"> InpS!G164</f>
        <v>£m</v>
      </c>
    </row>
    <row r="118" spans="1:7" s="126" customFormat="1" hidden="1" outlineLevel="3" x14ac:dyDescent="0.15">
      <c r="A118" s="124"/>
      <c r="B118" s="124"/>
      <c r="C118" s="125"/>
      <c r="D118" s="136"/>
      <c r="E118" s="126" t="str">
        <f xml:space="preserve"> InpS!E165</f>
        <v>PR19 Strategic regional water resources RCV adjustment in 2017-18 FYA (CPIH deflated) prices (WWN)</v>
      </c>
      <c r="F118" s="140" t="str">
        <f xml:space="preserve"> InpS!F165</f>
        <v>n/a</v>
      </c>
      <c r="G118" s="126">
        <f xml:space="preserve"> InpS!G165</f>
        <v>0</v>
      </c>
    </row>
    <row r="119" spans="1:7" s="126" customFormat="1" hidden="1" outlineLevel="3" x14ac:dyDescent="0.15">
      <c r="A119" s="124"/>
      <c r="B119" s="124"/>
      <c r="C119" s="125"/>
      <c r="D119" s="136"/>
      <c r="E119" s="126" t="str">
        <f xml:space="preserve"> InpS!E166</f>
        <v>PR19 Strategic regional water resources RCV adjustment in 2017-18 FYA (CPIH deflated) prices (BR)</v>
      </c>
      <c r="F119" s="140" t="str">
        <f xml:space="preserve"> InpS!F166</f>
        <v>n/a</v>
      </c>
      <c r="G119" s="126">
        <f xml:space="preserve"> InpS!G166</f>
        <v>0</v>
      </c>
    </row>
    <row r="120" spans="1:7" s="126" customFormat="1" hidden="1" outlineLevel="3" x14ac:dyDescent="0.15">
      <c r="A120" s="124"/>
      <c r="B120" s="124"/>
      <c r="C120" s="125"/>
      <c r="D120" s="136"/>
      <c r="E120" s="126" t="str">
        <f xml:space="preserve"> InpS!E167</f>
        <v>PR19 Strategic regional water resources RCV adjustment in 2017-18 FYA (CPIH deflated) prices (ADDN1)</v>
      </c>
      <c r="F120" s="140" t="str">
        <f xml:space="preserve"> InpS!F167</f>
        <v>n/a</v>
      </c>
      <c r="G120" s="126">
        <f xml:space="preserve"> InpS!G167</f>
        <v>0</v>
      </c>
    </row>
    <row r="121" spans="1:7" s="126" customFormat="1" hidden="1" outlineLevel="3" x14ac:dyDescent="0.15">
      <c r="A121" s="124"/>
      <c r="B121" s="124"/>
      <c r="C121" s="125"/>
      <c r="D121" s="136"/>
      <c r="E121" s="126" t="str">
        <f xml:space="preserve"> InpS!E168</f>
        <v>PR19 Strategic regional water resources RCV adjustment in 2017-18 FYA (CPIH deflated) prices (ADDN2)</v>
      </c>
      <c r="F121" s="140" t="str">
        <f xml:space="preserve"> InpS!F168</f>
        <v>n/a</v>
      </c>
      <c r="G121" s="126">
        <f xml:space="preserve"> InpS!G168</f>
        <v>0</v>
      </c>
    </row>
    <row r="122" spans="1:7" s="126" customFormat="1" hidden="1" outlineLevel="3" x14ac:dyDescent="0.15">
      <c r="A122" s="124"/>
      <c r="B122" s="124"/>
      <c r="C122" s="125"/>
      <c r="D122" s="136"/>
      <c r="F122" s="140"/>
    </row>
    <row r="123" spans="1:7" s="126" customFormat="1" hidden="1" outlineLevel="3" x14ac:dyDescent="0.15">
      <c r="A123" s="124"/>
      <c r="B123" s="124"/>
      <c r="C123" s="125"/>
      <c r="D123" s="136"/>
      <c r="E123" s="126" t="str">
        <f xml:space="preserve"> InpS!E170</f>
        <v>PR19 Green recovery RCV adjustment in 2017-18 FYA (CPIH deflated) prices (WR)</v>
      </c>
      <c r="F123" s="140">
        <f xml:space="preserve"> InpS!F170</f>
        <v>0</v>
      </c>
      <c r="G123" s="126" t="str">
        <f xml:space="preserve"> InpS!G170</f>
        <v>£m</v>
      </c>
    </row>
    <row r="124" spans="1:7" s="126" customFormat="1" hidden="1" outlineLevel="3" x14ac:dyDescent="0.15">
      <c r="A124" s="124"/>
      <c r="B124" s="124"/>
      <c r="C124" s="125"/>
      <c r="D124" s="136"/>
      <c r="E124" s="126" t="str">
        <f xml:space="preserve"> InpS!E171</f>
        <v>PR19 Green recovery RCV adjustment in 2017-18 FYA (CPIH deflated) prices (WN)</v>
      </c>
      <c r="F124" s="140">
        <f xml:space="preserve"> InpS!F171</f>
        <v>0</v>
      </c>
      <c r="G124" s="126" t="str">
        <f xml:space="preserve"> InpS!G171</f>
        <v>£m</v>
      </c>
    </row>
    <row r="125" spans="1:7" s="126" customFormat="1" hidden="1" outlineLevel="3" x14ac:dyDescent="0.15">
      <c r="A125" s="124"/>
      <c r="B125" s="124"/>
      <c r="C125" s="125"/>
      <c r="D125" s="136"/>
      <c r="E125" s="126" t="str">
        <f xml:space="preserve"> InpS!E172</f>
        <v>PR19 Green recovery RCV adjustment in 2017-18 FYA (CPIH deflated) prices (WWN)</v>
      </c>
      <c r="F125" s="140">
        <f xml:space="preserve"> InpS!F172</f>
        <v>0</v>
      </c>
      <c r="G125" s="126" t="str">
        <f xml:space="preserve"> InpS!G172</f>
        <v>£m</v>
      </c>
    </row>
    <row r="126" spans="1:7" s="126" customFormat="1" hidden="1" outlineLevel="3" x14ac:dyDescent="0.15">
      <c r="A126" s="124"/>
      <c r="B126" s="124"/>
      <c r="C126" s="125"/>
      <c r="D126" s="136"/>
      <c r="E126" s="126" t="str">
        <f xml:space="preserve"> InpS!E173</f>
        <v>PR19 Green recovery RCV adjustment in 2017-18 FYA (CPIH deflated) prices (BR)</v>
      </c>
      <c r="F126" s="140">
        <f xml:space="preserve"> InpS!F173</f>
        <v>0</v>
      </c>
      <c r="G126" s="126" t="str">
        <f xml:space="preserve"> InpS!G173</f>
        <v>£m</v>
      </c>
    </row>
    <row r="127" spans="1:7" s="126" customFormat="1" hidden="1" outlineLevel="3" x14ac:dyDescent="0.15">
      <c r="A127" s="124"/>
      <c r="B127" s="124"/>
      <c r="C127" s="125"/>
      <c r="D127" s="136"/>
      <c r="E127" s="126" t="str">
        <f xml:space="preserve"> InpS!E174</f>
        <v>PR19 Green recovery RCV adjustment in 2017-18 FYA (CPIH deflated) prices (ADDN1)</v>
      </c>
      <c r="F127" s="140" t="str">
        <f xml:space="preserve"> InpS!F174</f>
        <v>n/a</v>
      </c>
      <c r="G127" s="126">
        <f xml:space="preserve"> InpS!G174</f>
        <v>0</v>
      </c>
    </row>
    <row r="128" spans="1:7" s="126" customFormat="1" hidden="1" outlineLevel="3" x14ac:dyDescent="0.15">
      <c r="A128" s="124"/>
      <c r="B128" s="124"/>
      <c r="C128" s="125"/>
      <c r="D128" s="136"/>
      <c r="E128" s="126" t="str">
        <f xml:space="preserve"> InpS!E175</f>
        <v>PR19 Green recovery RCV adjustment in 2017-18 FYA (CPIH deflated) prices (ADDN2)</v>
      </c>
      <c r="F128" s="140" t="str">
        <f xml:space="preserve"> InpS!F175</f>
        <v>n/a</v>
      </c>
      <c r="G128" s="126">
        <f xml:space="preserve"> InpS!G175</f>
        <v>0</v>
      </c>
    </row>
    <row r="129" spans="1:7" s="126" customFormat="1" hidden="1" outlineLevel="3" x14ac:dyDescent="0.15">
      <c r="A129" s="124"/>
      <c r="B129" s="124"/>
      <c r="C129" s="125"/>
      <c r="D129" s="136"/>
      <c r="F129" s="140"/>
    </row>
    <row r="130" spans="1:7" s="126" customFormat="1" hidden="1" outlineLevel="3" x14ac:dyDescent="0.15">
      <c r="A130" s="124"/>
      <c r="B130" s="124"/>
      <c r="C130" s="125"/>
      <c r="D130" s="136"/>
      <c r="E130" s="126" t="str">
        <f xml:space="preserve"> InpS!E177</f>
        <v>PR19 Havant Thicket activities RCV adjustment in 2017-18 FYA (CPIH deflated) prices (WR)</v>
      </c>
      <c r="F130" s="140" t="str">
        <f xml:space="preserve"> InpS!F177</f>
        <v>n/a</v>
      </c>
      <c r="G130" s="126">
        <f xml:space="preserve"> InpS!G177</f>
        <v>0</v>
      </c>
    </row>
    <row r="131" spans="1:7" s="126" customFormat="1" hidden="1" outlineLevel="3" x14ac:dyDescent="0.15">
      <c r="A131" s="124"/>
      <c r="B131" s="124"/>
      <c r="C131" s="125"/>
      <c r="D131" s="136"/>
      <c r="E131" s="126" t="str">
        <f xml:space="preserve"> InpS!E178</f>
        <v>PR19 Havant Thicket activities RCV adjustment in 2017-18 FYA (CPIH deflated) prices (WN)</v>
      </c>
      <c r="F131" s="140" t="str">
        <f xml:space="preserve"> InpS!F178</f>
        <v>n/a</v>
      </c>
      <c r="G131" s="126">
        <f xml:space="preserve"> InpS!G178</f>
        <v>0</v>
      </c>
    </row>
    <row r="132" spans="1:7" s="126" customFormat="1" hidden="1" outlineLevel="3" x14ac:dyDescent="0.15">
      <c r="A132" s="124"/>
      <c r="B132" s="124"/>
      <c r="C132" s="125"/>
      <c r="D132" s="136"/>
      <c r="E132" s="126" t="str">
        <f xml:space="preserve"> InpS!E179</f>
        <v>PR19 Havant Thicket activities RCV adjustment in 2017-18 FYA (CPIH deflated) prices (WWN)</v>
      </c>
      <c r="F132" s="140" t="str">
        <f xml:space="preserve"> InpS!F179</f>
        <v>n/a</v>
      </c>
      <c r="G132" s="126">
        <f xml:space="preserve"> InpS!G179</f>
        <v>0</v>
      </c>
    </row>
    <row r="133" spans="1:7" s="126" customFormat="1" hidden="1" outlineLevel="3" x14ac:dyDescent="0.15">
      <c r="A133" s="124"/>
      <c r="B133" s="124"/>
      <c r="C133" s="125"/>
      <c r="D133" s="136"/>
      <c r="E133" s="126" t="str">
        <f xml:space="preserve"> InpS!E180</f>
        <v>PR19 Havant Thicket activities RCV adjustment in 2017-18 FYA (CPIH deflated) prices (BR)</v>
      </c>
      <c r="F133" s="140" t="str">
        <f xml:space="preserve"> InpS!F180</f>
        <v>n/a</v>
      </c>
      <c r="G133" s="126">
        <f xml:space="preserve"> InpS!G180</f>
        <v>0</v>
      </c>
    </row>
    <row r="134" spans="1:7" s="126" customFormat="1" hidden="1" outlineLevel="3" x14ac:dyDescent="0.15">
      <c r="A134" s="124"/>
      <c r="B134" s="124"/>
      <c r="C134" s="125"/>
      <c r="D134" s="136"/>
      <c r="E134" s="126" t="str">
        <f xml:space="preserve"> InpS!E181</f>
        <v>PR19 Havant Thicket activities RCV adjustment in 2017-18 FYA (CPIH deflated) prices (ADDN1)</v>
      </c>
      <c r="F134" s="140">
        <f xml:space="preserve"> InpS!F181</f>
        <v>0</v>
      </c>
      <c r="G134" s="126" t="str">
        <f xml:space="preserve"> InpS!G181</f>
        <v>£m</v>
      </c>
    </row>
    <row r="135" spans="1:7" s="126" customFormat="1" hidden="1" outlineLevel="3" x14ac:dyDescent="0.15">
      <c r="A135" s="124"/>
      <c r="B135" s="124"/>
      <c r="C135" s="125"/>
      <c r="D135" s="136"/>
      <c r="E135" s="126" t="str">
        <f xml:space="preserve"> InpS!E182</f>
        <v>PR19 Havant Thicket activities RCV adjustment in 2017-18 FYA (CPIH deflated) prices (ADDN2)</v>
      </c>
      <c r="F135" s="140">
        <f xml:space="preserve"> InpS!F182</f>
        <v>0</v>
      </c>
      <c r="G135" s="126" t="str">
        <f xml:space="preserve"> InpS!G182</f>
        <v>£m</v>
      </c>
    </row>
    <row r="136" spans="1:7" s="126" customFormat="1" hidden="1" outlineLevel="3" x14ac:dyDescent="0.15">
      <c r="A136" s="124"/>
      <c r="B136" s="124"/>
      <c r="C136" s="125"/>
      <c r="D136" s="136"/>
      <c r="F136" s="140"/>
    </row>
    <row r="137" spans="1:7" s="126" customFormat="1" hidden="1" outlineLevel="3" x14ac:dyDescent="0.15">
      <c r="A137" s="124"/>
      <c r="B137" s="124"/>
      <c r="C137" s="125"/>
      <c r="D137" s="136"/>
      <c r="E137" s="126" t="str">
        <f xml:space="preserve"> InpS!E184</f>
        <v>Other RCV adjustments in 2017-18 FYA (CPIH deflated) prices (WR)</v>
      </c>
      <c r="F137" s="140">
        <f xml:space="preserve"> InpS!F184</f>
        <v>0</v>
      </c>
      <c r="G137" s="126" t="str">
        <f xml:space="preserve"> InpS!G184</f>
        <v>£m</v>
      </c>
    </row>
    <row r="138" spans="1:7" s="126" customFormat="1" hidden="1" outlineLevel="3" x14ac:dyDescent="0.15">
      <c r="A138" s="124"/>
      <c r="B138" s="124"/>
      <c r="C138" s="125"/>
      <c r="D138" s="136"/>
      <c r="E138" s="126" t="str">
        <f xml:space="preserve"> InpS!E185</f>
        <v>Other RCV adjustments in 2017-18 FYA (CPIH deflated) prices (WN)</v>
      </c>
      <c r="F138" s="140">
        <f xml:space="preserve"> InpS!F185</f>
        <v>0</v>
      </c>
      <c r="G138" s="126" t="str">
        <f xml:space="preserve"> InpS!G185</f>
        <v>£m</v>
      </c>
    </row>
    <row r="139" spans="1:7" s="126" customFormat="1" hidden="1" outlineLevel="3" x14ac:dyDescent="0.15">
      <c r="A139" s="124"/>
      <c r="B139" s="124"/>
      <c r="C139" s="125"/>
      <c r="D139" s="136"/>
      <c r="E139" s="126" t="str">
        <f xml:space="preserve"> InpS!E186</f>
        <v>Other RCV adjustments in 2017-18 FYA (CPIH deflated) prices (WWN)</v>
      </c>
      <c r="F139" s="140">
        <f xml:space="preserve"> InpS!F186</f>
        <v>0</v>
      </c>
      <c r="G139" s="126" t="str">
        <f xml:space="preserve"> InpS!G186</f>
        <v>£m</v>
      </c>
    </row>
    <row r="140" spans="1:7" s="126" customFormat="1" hidden="1" outlineLevel="3" x14ac:dyDescent="0.15">
      <c r="A140" s="124"/>
      <c r="B140" s="124"/>
      <c r="C140" s="125"/>
      <c r="D140" s="136"/>
      <c r="E140" s="126" t="str">
        <f xml:space="preserve"> InpS!E187</f>
        <v>Other RCV adjustments in 2017-18 FYA (CPIH deflated) prices (BR)</v>
      </c>
      <c r="F140" s="140">
        <f xml:space="preserve"> InpS!F187</f>
        <v>0</v>
      </c>
      <c r="G140" s="126" t="str">
        <f xml:space="preserve"> InpS!G187</f>
        <v>£m</v>
      </c>
    </row>
    <row r="141" spans="1:7" s="126" customFormat="1" hidden="1" outlineLevel="3" x14ac:dyDescent="0.15">
      <c r="A141" s="124"/>
      <c r="B141" s="124"/>
      <c r="C141" s="125"/>
      <c r="D141" s="136"/>
      <c r="E141" s="126" t="str">
        <f xml:space="preserve"> InpS!E188</f>
        <v>Other RCV adjustments in 2017-18 FYA (CPIH deflated) prices (ADDN1)</v>
      </c>
      <c r="F141" s="143">
        <f xml:space="preserve"> InpS!F188</f>
        <v>0</v>
      </c>
      <c r="G141" s="126" t="str">
        <f xml:space="preserve"> InpS!G188</f>
        <v>£m</v>
      </c>
    </row>
    <row r="142" spans="1:7" s="126" customFormat="1" hidden="1" outlineLevel="3" x14ac:dyDescent="0.15">
      <c r="A142" s="124"/>
      <c r="B142" s="124"/>
      <c r="C142" s="125"/>
      <c r="D142" s="136"/>
      <c r="E142" s="126" t="str">
        <f xml:space="preserve"> InpS!E189</f>
        <v>Other RCV adjustments in 2017-18 FYA (CPIH deflated) prices (ADDN2)</v>
      </c>
      <c r="F142" s="143">
        <f xml:space="preserve"> InpS!F189</f>
        <v>0</v>
      </c>
      <c r="G142" s="126" t="str">
        <f xml:space="preserve"> InpS!G189</f>
        <v>£m</v>
      </c>
    </row>
    <row r="143" spans="1:7" hidden="1" outlineLevel="2" x14ac:dyDescent="0.15">
      <c r="F143" s="141"/>
    </row>
    <row r="144" spans="1:7" hidden="1" outlineLevel="2" collapsed="1" x14ac:dyDescent="0.15">
      <c r="B144" s="10" t="s">
        <v>313</v>
      </c>
      <c r="F144" s="141"/>
    </row>
    <row r="145" spans="1:7" hidden="1" outlineLevel="3" x14ac:dyDescent="0.15">
      <c r="F145" s="141"/>
    </row>
    <row r="146" spans="1:7" s="126" customFormat="1" hidden="1" outlineLevel="3" x14ac:dyDescent="0.15">
      <c r="A146" s="124"/>
      <c r="B146" s="124"/>
      <c r="C146" s="125"/>
      <c r="D146" s="136"/>
      <c r="E146" s="126" t="str">
        <f xml:space="preserve"> InpS!E193</f>
        <v>PR24 Transitional expenditure programme RCV adjustment in 2017-18 FYA (CPIH deflated) prices (WR)</v>
      </c>
      <c r="F146" s="140">
        <f xml:space="preserve"> InpS!F193</f>
        <v>0</v>
      </c>
      <c r="G146" s="126" t="str">
        <f xml:space="preserve"> InpS!G193</f>
        <v>£m</v>
      </c>
    </row>
    <row r="147" spans="1:7" s="126" customFormat="1" hidden="1" outlineLevel="3" x14ac:dyDescent="0.15">
      <c r="A147" s="124"/>
      <c r="B147" s="124"/>
      <c r="C147" s="125"/>
      <c r="D147" s="136"/>
      <c r="E147" s="126" t="str">
        <f xml:space="preserve"> InpS!E194</f>
        <v>PR24 Transitional expenditure programme RCV adjustment in 2017-18 FYA (CPIH deflated) prices (WN)</v>
      </c>
      <c r="F147" s="140">
        <f xml:space="preserve"> InpS!F194</f>
        <v>0</v>
      </c>
      <c r="G147" s="126" t="str">
        <f xml:space="preserve"> InpS!G194</f>
        <v>£m</v>
      </c>
    </row>
    <row r="148" spans="1:7" s="126" customFormat="1" hidden="1" outlineLevel="3" x14ac:dyDescent="0.15">
      <c r="A148" s="124"/>
      <c r="B148" s="124"/>
      <c r="C148" s="125"/>
      <c r="D148" s="136"/>
      <c r="E148" s="126" t="str">
        <f xml:space="preserve"> InpS!E195</f>
        <v>PR24 Transitional expenditure programme RCV adjustment in 2017-18 FYA (CPIH deflated) prices (WWN)</v>
      </c>
      <c r="F148" s="140">
        <f xml:space="preserve"> InpS!F195</f>
        <v>0</v>
      </c>
      <c r="G148" s="126" t="str">
        <f xml:space="preserve"> InpS!G195</f>
        <v>£m</v>
      </c>
    </row>
    <row r="149" spans="1:7" s="126" customFormat="1" hidden="1" outlineLevel="3" x14ac:dyDescent="0.15">
      <c r="A149" s="124"/>
      <c r="B149" s="124"/>
      <c r="C149" s="125"/>
      <c r="D149" s="136"/>
      <c r="E149" s="126" t="str">
        <f xml:space="preserve"> InpS!E196</f>
        <v>PR24 Transitional expenditure programme RCV adjustment in 2017-18 FYA (CPIH deflated) prices (BR)</v>
      </c>
      <c r="F149" s="140">
        <f xml:space="preserve"> InpS!F196</f>
        <v>0</v>
      </c>
      <c r="G149" s="126" t="str">
        <f xml:space="preserve"> InpS!G196</f>
        <v>£m</v>
      </c>
    </row>
    <row r="150" spans="1:7" s="126" customFormat="1" hidden="1" outlineLevel="3" x14ac:dyDescent="0.15">
      <c r="A150" s="124"/>
      <c r="B150" s="124"/>
      <c r="C150" s="125"/>
      <c r="D150" s="136"/>
      <c r="E150" s="126" t="str">
        <f xml:space="preserve"> InpS!E197</f>
        <v>PR24 Transitional expenditure programme RCV adjustment in 2017-18 FYA (CPIH deflated) prices (ADDN1)</v>
      </c>
      <c r="F150" s="140">
        <f xml:space="preserve"> InpS!F197</f>
        <v>0</v>
      </c>
      <c r="G150" s="126" t="str">
        <f xml:space="preserve"> InpS!G197</f>
        <v>£m</v>
      </c>
    </row>
    <row r="151" spans="1:7" s="126" customFormat="1" hidden="1" outlineLevel="3" x14ac:dyDescent="0.15">
      <c r="A151" s="124"/>
      <c r="B151" s="124"/>
      <c r="C151" s="125"/>
      <c r="D151" s="136"/>
      <c r="E151" s="126" t="str">
        <f xml:space="preserve"> InpS!E198</f>
        <v>PR24 Transitional expenditure programme RCV adjustment in 2017-18 FYA (CPIH deflated) prices (ADDN2)</v>
      </c>
      <c r="F151" s="140">
        <f xml:space="preserve"> InpS!F198</f>
        <v>0</v>
      </c>
      <c r="G151" s="126" t="str">
        <f xml:space="preserve"> InpS!G198</f>
        <v>£m</v>
      </c>
    </row>
    <row r="152" spans="1:7" s="126" customFormat="1" hidden="1" outlineLevel="3" x14ac:dyDescent="0.15">
      <c r="A152" s="124"/>
      <c r="B152" s="124"/>
      <c r="C152" s="125"/>
      <c r="D152" s="136"/>
      <c r="F152" s="140"/>
    </row>
    <row r="153" spans="1:7" s="126" customFormat="1" hidden="1" outlineLevel="3" x14ac:dyDescent="0.15">
      <c r="A153" s="124"/>
      <c r="B153" s="124"/>
      <c r="C153" s="125"/>
      <c r="D153" s="136"/>
      <c r="E153" s="126" t="str">
        <f xml:space="preserve"> InpS!E200</f>
        <v>PR24 Defra accelerated programme RCV adjustment in 2017-18 FYA (CPIH deflated) prices (WR)</v>
      </c>
      <c r="F153" s="140">
        <f xml:space="preserve"> InpS!F200</f>
        <v>0</v>
      </c>
      <c r="G153" s="126" t="str">
        <f xml:space="preserve"> InpS!G200</f>
        <v>£m</v>
      </c>
    </row>
    <row r="154" spans="1:7" s="126" customFormat="1" hidden="1" outlineLevel="3" x14ac:dyDescent="0.15">
      <c r="A154" s="124"/>
      <c r="B154" s="124"/>
      <c r="C154" s="125"/>
      <c r="D154" s="136"/>
      <c r="E154" s="126" t="str">
        <f xml:space="preserve"> InpS!E201</f>
        <v>PR24 Defra accelerated programme RCV adjustment in 2017-18 FYA (CPIH deflated) prices (WN)</v>
      </c>
      <c r="F154" s="140">
        <f xml:space="preserve"> InpS!F201</f>
        <v>0</v>
      </c>
      <c r="G154" s="126" t="str">
        <f xml:space="preserve"> InpS!G201</f>
        <v>£m</v>
      </c>
    </row>
    <row r="155" spans="1:7" s="126" customFormat="1" hidden="1" outlineLevel="3" x14ac:dyDescent="0.15">
      <c r="A155" s="124"/>
      <c r="B155" s="124"/>
      <c r="C155" s="125"/>
      <c r="D155" s="136"/>
      <c r="E155" s="126" t="str">
        <f xml:space="preserve"> InpS!E202</f>
        <v>PR24 Defra accelerated programme RCV adjustment in 2017-18 FYA (CPIH deflated) prices (WWN)</v>
      </c>
      <c r="F155" s="140">
        <f xml:space="preserve"> InpS!F202</f>
        <v>0</v>
      </c>
      <c r="G155" s="126" t="str">
        <f xml:space="preserve"> InpS!G202</f>
        <v>£m</v>
      </c>
    </row>
    <row r="156" spans="1:7" s="126" customFormat="1" hidden="1" outlineLevel="3" x14ac:dyDescent="0.15">
      <c r="A156" s="124"/>
      <c r="B156" s="124"/>
      <c r="C156" s="125"/>
      <c r="D156" s="136"/>
      <c r="E156" s="126" t="str">
        <f xml:space="preserve"> InpS!E203</f>
        <v>PR24 Defra accelerated programme RCV adjustment in 2017-18 FYA (CPIH deflated) prices (BR)</v>
      </c>
      <c r="F156" s="140">
        <f xml:space="preserve"> InpS!F203</f>
        <v>0</v>
      </c>
      <c r="G156" s="126" t="str">
        <f xml:space="preserve"> InpS!G203</f>
        <v>£m</v>
      </c>
    </row>
    <row r="157" spans="1:7" s="126" customFormat="1" hidden="1" outlineLevel="3" x14ac:dyDescent="0.15">
      <c r="A157" s="124"/>
      <c r="B157" s="124"/>
      <c r="C157" s="125"/>
      <c r="D157" s="136"/>
      <c r="E157" s="126" t="str">
        <f xml:space="preserve"> InpS!E204</f>
        <v>PR24 Defra accelerated programme RCV adjustment in 2017-18 FYA (CPIH deflated) prices (ADDN1)</v>
      </c>
      <c r="F157" s="140">
        <f xml:space="preserve"> InpS!F204</f>
        <v>0</v>
      </c>
      <c r="G157" s="126" t="str">
        <f xml:space="preserve"> InpS!G204</f>
        <v>£m</v>
      </c>
    </row>
    <row r="158" spans="1:7" s="126" customFormat="1" hidden="1" outlineLevel="3" x14ac:dyDescent="0.15">
      <c r="A158" s="124"/>
      <c r="B158" s="124"/>
      <c r="C158" s="125"/>
      <c r="D158" s="136"/>
      <c r="E158" s="126" t="str">
        <f xml:space="preserve"> InpS!E205</f>
        <v>PR24 Defra accelerated programme RCV adjustment in 2017-18 FYA (CPIH deflated) prices (ADDN2)</v>
      </c>
      <c r="F158" s="140">
        <f xml:space="preserve"> InpS!F205</f>
        <v>0</v>
      </c>
      <c r="G158" s="126" t="str">
        <f xml:space="preserve"> InpS!G205</f>
        <v>£m</v>
      </c>
    </row>
    <row r="159" spans="1:7" s="126" customFormat="1" hidden="1" outlineLevel="2" x14ac:dyDescent="0.15">
      <c r="A159" s="124"/>
      <c r="B159" s="124"/>
      <c r="C159" s="125"/>
      <c r="D159" s="136"/>
      <c r="F159" s="143"/>
    </row>
    <row r="160" spans="1:7" s="126" customFormat="1" hidden="1" outlineLevel="2" collapsed="1" x14ac:dyDescent="0.15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1"/>
      <c r="G160" s="24"/>
    </row>
    <row r="161" spans="1:12" s="126" customFormat="1" hidden="1" outlineLevel="3" x14ac:dyDescent="0.15">
      <c r="A161" s="10"/>
      <c r="B161" s="10"/>
      <c r="C161" s="19"/>
      <c r="D161" s="65"/>
      <c r="E161" s="24"/>
      <c r="F161" s="141"/>
      <c r="G161" s="24"/>
    </row>
    <row r="162" spans="1:12" s="126" customFormat="1" hidden="1" outlineLevel="3" collapsed="1" x14ac:dyDescent="0.15">
      <c r="A162" s="10"/>
      <c r="B162" s="10"/>
      <c r="C162" s="19"/>
      <c r="D162" s="19" t="s">
        <v>315</v>
      </c>
      <c r="E162" s="24"/>
      <c r="F162" s="141"/>
      <c r="G162" s="24"/>
    </row>
    <row r="163" spans="1:12" s="126" customFormat="1" hidden="1" outlineLevel="4" x14ac:dyDescent="0.15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1">
        <f xml:space="preserve"> F$14</f>
        <v>54.652999999999999</v>
      </c>
      <c r="G163" s="24" t="str">
        <f xml:space="preserve"> G$14</f>
        <v>£m</v>
      </c>
      <c r="I163" s="141"/>
      <c r="J163" s="141"/>
      <c r="L163" s="141"/>
    </row>
    <row r="164" spans="1:12" s="126" customFormat="1" hidden="1" outlineLevel="4" x14ac:dyDescent="0.15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1">
        <f xml:space="preserve"> F$21</f>
        <v>52.219000000000001</v>
      </c>
      <c r="G164" s="24" t="str">
        <f xml:space="preserve"> G$21</f>
        <v>£m</v>
      </c>
      <c r="I164" s="141"/>
      <c r="J164" s="141"/>
      <c r="L164" s="141"/>
    </row>
    <row r="165" spans="1:12" s="126" customFormat="1" hidden="1" outlineLevel="4" x14ac:dyDescent="0.15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1">
        <f xml:space="preserve"> F$28</f>
        <v>15.340999999999999</v>
      </c>
      <c r="G165" s="24" t="str">
        <f xml:space="preserve"> G$28</f>
        <v>£m</v>
      </c>
      <c r="I165" s="141"/>
      <c r="J165" s="141"/>
      <c r="L165" s="141"/>
    </row>
    <row r="166" spans="1:12" s="126" customFormat="1" hidden="1" outlineLevel="4" x14ac:dyDescent="0.15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1">
        <f xml:space="preserve"> F$37</f>
        <v>0</v>
      </c>
      <c r="G166" s="24" t="str">
        <f xml:space="preserve"> G$37</f>
        <v>£m</v>
      </c>
      <c r="I166" s="141"/>
      <c r="J166" s="141"/>
      <c r="L166" s="141"/>
    </row>
    <row r="167" spans="1:12" s="126" customFormat="1" hidden="1" outlineLevel="4" x14ac:dyDescent="0.15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1">
        <f xml:space="preserve"> F$44</f>
        <v>0</v>
      </c>
      <c r="G167" s="24" t="str">
        <f xml:space="preserve"> G$44</f>
        <v>£m</v>
      </c>
      <c r="I167" s="141"/>
      <c r="J167" s="141"/>
      <c r="L167" s="141"/>
    </row>
    <row r="168" spans="1:12" s="126" customFormat="1" hidden="1" outlineLevel="4" x14ac:dyDescent="0.15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1">
        <f xml:space="preserve"> F$51</f>
        <v>0</v>
      </c>
      <c r="G168" s="24" t="str">
        <f xml:space="preserve"> G$51</f>
        <v>£m</v>
      </c>
      <c r="I168" s="141"/>
      <c r="J168" s="141"/>
      <c r="L168" s="141"/>
    </row>
    <row r="169" spans="1:12" s="126" customFormat="1" hidden="1" outlineLevel="4" x14ac:dyDescent="0.15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1">
        <f xml:space="preserve"> F$58</f>
        <v>0.38900000000000001</v>
      </c>
      <c r="G169" s="24" t="str">
        <f xml:space="preserve"> G$58</f>
        <v>£m</v>
      </c>
      <c r="I169" s="141"/>
      <c r="J169" s="141"/>
      <c r="L169" s="141"/>
    </row>
    <row r="170" spans="1:12" s="126" customFormat="1" hidden="1" outlineLevel="4" x14ac:dyDescent="0.15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1">
        <f xml:space="preserve"> F$65</f>
        <v>0</v>
      </c>
      <c r="G170" s="24" t="str">
        <f xml:space="preserve"> G$65</f>
        <v>£m</v>
      </c>
      <c r="I170" s="141"/>
      <c r="J170" s="141"/>
      <c r="L170" s="141"/>
    </row>
    <row r="171" spans="1:12" s="126" customFormat="1" hidden="1" outlineLevel="4" x14ac:dyDescent="0.15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1">
        <f xml:space="preserve"> F$72</f>
        <v>0</v>
      </c>
      <c r="G171" s="24" t="str">
        <f xml:space="preserve"> G$72</f>
        <v>£m</v>
      </c>
      <c r="I171" s="141"/>
      <c r="J171" s="141"/>
      <c r="L171" s="141"/>
    </row>
    <row r="172" spans="1:12" s="126" customFormat="1" hidden="1" outlineLevel="4" x14ac:dyDescent="0.15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1">
        <f xml:space="preserve"> F$81</f>
        <v>0</v>
      </c>
      <c r="G172" s="24" t="str">
        <f xml:space="preserve"> G$81</f>
        <v>£m</v>
      </c>
      <c r="I172" s="141"/>
      <c r="J172" s="141"/>
      <c r="L172" s="141"/>
    </row>
    <row r="173" spans="1:12" s="126" customFormat="1" hidden="1" outlineLevel="4" x14ac:dyDescent="0.15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1">
        <f xml:space="preserve"> F$88</f>
        <v>0</v>
      </c>
      <c r="G173" s="24" t="str">
        <f xml:space="preserve"> G$88</f>
        <v>£m</v>
      </c>
      <c r="I173" s="141"/>
      <c r="J173" s="141"/>
      <c r="L173" s="141"/>
    </row>
    <row r="174" spans="1:12" s="126" customFormat="1" hidden="1" outlineLevel="4" x14ac:dyDescent="0.15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1">
        <f xml:space="preserve"> F$95</f>
        <v>-11.69239401352446</v>
      </c>
      <c r="G174" s="24" t="str">
        <f xml:space="preserve"> G$95</f>
        <v>£m</v>
      </c>
      <c r="I174" s="141"/>
      <c r="J174" s="141"/>
      <c r="L174" s="141"/>
    </row>
    <row r="175" spans="1:12" s="126" customFormat="1" hidden="1" outlineLevel="4" x14ac:dyDescent="0.15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1">
        <f xml:space="preserve"> F$102</f>
        <v>-0.19005409675625781</v>
      </c>
      <c r="G175" s="24" t="str">
        <f xml:space="preserve"> G$102</f>
        <v>£m</v>
      </c>
      <c r="I175" s="141"/>
      <c r="J175" s="141"/>
      <c r="L175" s="141"/>
    </row>
    <row r="176" spans="1:12" s="126" customFormat="1" hidden="1" outlineLevel="4" x14ac:dyDescent="0.15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1">
        <f xml:space="preserve"> F$109</f>
        <v>2.1935567809610887</v>
      </c>
      <c r="G176" s="24" t="str">
        <f xml:space="preserve"> G$109</f>
        <v>£m</v>
      </c>
      <c r="I176" s="141"/>
      <c r="J176" s="141"/>
      <c r="L176" s="141"/>
    </row>
    <row r="177" spans="1:12" s="126" customFormat="1" hidden="1" outlineLevel="4" x14ac:dyDescent="0.15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1">
        <f xml:space="preserve"> F$116</f>
        <v>-0.11145599999999999</v>
      </c>
      <c r="G177" s="24" t="str">
        <f xml:space="preserve"> G$116</f>
        <v>£m</v>
      </c>
      <c r="I177" s="141"/>
      <c r="J177" s="141"/>
      <c r="L177" s="141"/>
    </row>
    <row r="178" spans="1:12" s="126" customFormat="1" hidden="1" outlineLevel="4" x14ac:dyDescent="0.15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1">
        <f>F$123</f>
        <v>0</v>
      </c>
      <c r="G178" s="24" t="str">
        <f>G$123</f>
        <v>£m</v>
      </c>
      <c r="I178" s="141"/>
      <c r="J178" s="141"/>
      <c r="L178" s="141"/>
    </row>
    <row r="179" spans="1:12" s="126" customFormat="1" hidden="1" outlineLevel="4" x14ac:dyDescent="0.15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1" t="str">
        <f xml:space="preserve"> F$130</f>
        <v>n/a</v>
      </c>
      <c r="G179" s="24">
        <f xml:space="preserve"> G$130</f>
        <v>0</v>
      </c>
      <c r="I179" s="141"/>
      <c r="J179" s="141"/>
      <c r="L179" s="141"/>
    </row>
    <row r="180" spans="1:12" s="126" customFormat="1" hidden="1" outlineLevel="4" x14ac:dyDescent="0.15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1">
        <f xml:space="preserve"> F$137</f>
        <v>0</v>
      </c>
      <c r="G180" s="24" t="str">
        <f xml:space="preserve"> G$137</f>
        <v>£m</v>
      </c>
      <c r="I180" s="141"/>
      <c r="J180" s="141"/>
      <c r="L180" s="141"/>
    </row>
    <row r="181" spans="1:12" s="126" customFormat="1" hidden="1" outlineLevel="4" x14ac:dyDescent="0.15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1">
        <f t="shared" ref="F181:G181" si="0" xml:space="preserve"> F$146</f>
        <v>0</v>
      </c>
      <c r="G181" s="24" t="str">
        <f t="shared" si="0"/>
        <v>£m</v>
      </c>
      <c r="I181" s="141"/>
      <c r="J181" s="141"/>
      <c r="L181" s="141"/>
    </row>
    <row r="182" spans="1:12" s="126" customFormat="1" hidden="1" outlineLevel="4" x14ac:dyDescent="0.15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1">
        <f t="shared" ref="F182:G182" si="1" xml:space="preserve"> F$153</f>
        <v>0</v>
      </c>
      <c r="G182" s="24" t="str">
        <f t="shared" si="1"/>
        <v>£m</v>
      </c>
      <c r="I182" s="141"/>
      <c r="J182" s="141"/>
      <c r="L182" s="141"/>
    </row>
    <row r="183" spans="1:12" s="126" customFormat="1" hidden="1" outlineLevel="4" x14ac:dyDescent="0.15">
      <c r="A183" s="113" t="str">
        <f xml:space="preserve"> 'PD11'!$M$39</f>
        <v>PD11.22</v>
      </c>
      <c r="B183" s="113"/>
      <c r="C183" s="114"/>
      <c r="D183" s="115"/>
      <c r="E183" s="157" t="s">
        <v>316</v>
      </c>
      <c r="F183" s="158">
        <f xml:space="preserve"> SUM( F163:F182 )</f>
        <v>112.80165267068035</v>
      </c>
      <c r="G183" s="157" t="s">
        <v>153</v>
      </c>
      <c r="I183" s="141"/>
      <c r="J183" s="141"/>
      <c r="L183" s="141"/>
    </row>
    <row r="184" spans="1:12" s="126" customFormat="1" hidden="1" outlineLevel="4" x14ac:dyDescent="0.15">
      <c r="A184" s="10"/>
      <c r="B184" s="10"/>
      <c r="C184" s="19"/>
      <c r="D184" s="65"/>
      <c r="E184" s="24"/>
      <c r="F184" s="141"/>
      <c r="G184" s="24"/>
    </row>
    <row r="185" spans="1:12" s="126" customFormat="1" hidden="1" outlineLevel="3" collapsed="1" x14ac:dyDescent="0.15">
      <c r="A185" s="10"/>
      <c r="B185" s="10"/>
      <c r="C185" s="19"/>
      <c r="D185" s="19" t="s">
        <v>317</v>
      </c>
      <c r="E185" s="24"/>
      <c r="F185" s="141"/>
      <c r="G185" s="24"/>
      <c r="H185" s="141"/>
    </row>
    <row r="186" spans="1:12" s="126" customFormat="1" hidden="1" outlineLevel="4" x14ac:dyDescent="0.15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1">
        <f xml:space="preserve"> F$15</f>
        <v>160.155</v>
      </c>
      <c r="G186" s="24" t="str">
        <f xml:space="preserve"> G$15</f>
        <v>£m</v>
      </c>
    </row>
    <row r="187" spans="1:12" s="126" customFormat="1" hidden="1" outlineLevel="4" x14ac:dyDescent="0.15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1">
        <f xml:space="preserve"> F$22</f>
        <v>155.71799999999999</v>
      </c>
      <c r="G187" s="24" t="str">
        <f xml:space="preserve"> G$22</f>
        <v>£m</v>
      </c>
    </row>
    <row r="188" spans="1:12" s="126" customFormat="1" hidden="1" outlineLevel="4" x14ac:dyDescent="0.15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1">
        <f xml:space="preserve"> F$29</f>
        <v>79.462999999999994</v>
      </c>
      <c r="G188" s="24" t="str">
        <f xml:space="preserve"> G$29</f>
        <v>£m</v>
      </c>
    </row>
    <row r="189" spans="1:12" s="126" customFormat="1" hidden="1" outlineLevel="4" x14ac:dyDescent="0.15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1">
        <f xml:space="preserve"> F$38</f>
        <v>0</v>
      </c>
      <c r="G189" s="24" t="str">
        <f xml:space="preserve"> G$38</f>
        <v>£m</v>
      </c>
    </row>
    <row r="190" spans="1:12" s="126" customFormat="1" hidden="1" outlineLevel="4" x14ac:dyDescent="0.15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1">
        <f xml:space="preserve"> F$45</f>
        <v>3.6720000000000002</v>
      </c>
      <c r="G190" s="24" t="str">
        <f xml:space="preserve"> G$45</f>
        <v>£m</v>
      </c>
    </row>
    <row r="191" spans="1:12" s="126" customFormat="1" hidden="1" outlineLevel="4" x14ac:dyDescent="0.15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1">
        <f xml:space="preserve"> F$52</f>
        <v>-5.0000000000000001E-3</v>
      </c>
      <c r="G191" s="24" t="str">
        <f xml:space="preserve"> G$52</f>
        <v>£m</v>
      </c>
    </row>
    <row r="192" spans="1:12" s="126" customFormat="1" hidden="1" outlineLevel="4" x14ac:dyDescent="0.15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1">
        <f xml:space="preserve"> F$59</f>
        <v>1.3720000000000001</v>
      </c>
      <c r="G192" s="24" t="str">
        <f xml:space="preserve"> G$59</f>
        <v>£m</v>
      </c>
    </row>
    <row r="193" spans="1:8" s="126" customFormat="1" hidden="1" outlineLevel="4" x14ac:dyDescent="0.15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1">
        <f xml:space="preserve"> F$66</f>
        <v>-1.6E-2</v>
      </c>
      <c r="G193" s="24" t="str">
        <f xml:space="preserve"> G$66</f>
        <v>£m</v>
      </c>
    </row>
    <row r="194" spans="1:8" s="126" customFormat="1" hidden="1" outlineLevel="4" x14ac:dyDescent="0.15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1">
        <f xml:space="preserve"> F$73</f>
        <v>0</v>
      </c>
      <c r="G194" s="24" t="str">
        <f xml:space="preserve"> G$73</f>
        <v>£m</v>
      </c>
    </row>
    <row r="195" spans="1:8" s="126" customFormat="1" hidden="1" outlineLevel="4" x14ac:dyDescent="0.15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1">
        <f xml:space="preserve"> F$82</f>
        <v>0</v>
      </c>
      <c r="G195" s="24" t="str">
        <f xml:space="preserve"> G$82</f>
        <v>£m</v>
      </c>
    </row>
    <row r="196" spans="1:8" s="126" customFormat="1" hidden="1" outlineLevel="4" x14ac:dyDescent="0.15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1">
        <f xml:space="preserve"> F$89</f>
        <v>0</v>
      </c>
      <c r="G196" s="24" t="str">
        <f xml:space="preserve"> G$89</f>
        <v>£m</v>
      </c>
    </row>
    <row r="197" spans="1:8" s="126" customFormat="1" hidden="1" outlineLevel="4" x14ac:dyDescent="0.15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1">
        <f xml:space="preserve"> F$96</f>
        <v>17.141416083893464</v>
      </c>
      <c r="G197" s="24" t="str">
        <f xml:space="preserve"> G$96</f>
        <v>£m</v>
      </c>
    </row>
    <row r="198" spans="1:8" s="126" customFormat="1" hidden="1" outlineLevel="4" x14ac:dyDescent="0.15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1">
        <f xml:space="preserve"> F$103</f>
        <v>-4.0103521277429575E-2</v>
      </c>
      <c r="G198" s="24" t="str">
        <f xml:space="preserve"> G$103</f>
        <v>£m</v>
      </c>
    </row>
    <row r="199" spans="1:8" s="126" customFormat="1" hidden="1" outlineLevel="4" x14ac:dyDescent="0.15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1">
        <f xml:space="preserve"> F$110</f>
        <v>6.5501934510454873</v>
      </c>
      <c r="G199" s="24" t="str">
        <f xml:space="preserve"> G$110</f>
        <v>£m</v>
      </c>
    </row>
    <row r="200" spans="1:8" s="126" customFormat="1" hidden="1" outlineLevel="4" x14ac:dyDescent="0.15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1">
        <f xml:space="preserve"> F$117</f>
        <v>-7.7964000000000019E-2</v>
      </c>
      <c r="G200" s="24" t="str">
        <f xml:space="preserve"> G$117</f>
        <v>£m</v>
      </c>
    </row>
    <row r="201" spans="1:8" s="126" customFormat="1" hidden="1" outlineLevel="4" x14ac:dyDescent="0.15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1">
        <f>F$124</f>
        <v>0</v>
      </c>
      <c r="G201" s="24" t="str">
        <f>G$124</f>
        <v>£m</v>
      </c>
    </row>
    <row r="202" spans="1:8" s="126" customFormat="1" hidden="1" outlineLevel="4" x14ac:dyDescent="0.15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1" t="str">
        <f xml:space="preserve"> F$131</f>
        <v>n/a</v>
      </c>
      <c r="G202" s="24">
        <f xml:space="preserve"> G$131</f>
        <v>0</v>
      </c>
    </row>
    <row r="203" spans="1:8" s="126" customFormat="1" hidden="1" outlineLevel="4" x14ac:dyDescent="0.15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1">
        <f xml:space="preserve"> F$138</f>
        <v>0</v>
      </c>
      <c r="G203" s="24" t="str">
        <f xml:space="preserve"> G$138</f>
        <v>£m</v>
      </c>
    </row>
    <row r="204" spans="1:8" s="126" customFormat="1" hidden="1" outlineLevel="4" x14ac:dyDescent="0.15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1">
        <f t="shared" ref="F204:G204" si="2" xml:space="preserve"> F$147</f>
        <v>0</v>
      </c>
      <c r="G204" s="24" t="str">
        <f t="shared" si="2"/>
        <v>£m</v>
      </c>
    </row>
    <row r="205" spans="1:8" s="126" customFormat="1" hidden="1" outlineLevel="4" x14ac:dyDescent="0.15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1">
        <f t="shared" ref="F205:G205" si="3" xml:space="preserve"> F$154</f>
        <v>0</v>
      </c>
      <c r="G205" s="24" t="str">
        <f t="shared" si="3"/>
        <v>£m</v>
      </c>
    </row>
    <row r="206" spans="1:8" s="126" customFormat="1" hidden="1" outlineLevel="4" x14ac:dyDescent="0.15">
      <c r="A206" s="113" t="str">
        <f xml:space="preserve"> 'PD11'!$M$39</f>
        <v>PD11.22</v>
      </c>
      <c r="B206" s="113"/>
      <c r="C206" s="114"/>
      <c r="D206" s="115"/>
      <c r="E206" s="157" t="s">
        <v>318</v>
      </c>
      <c r="F206" s="158">
        <f xml:space="preserve"> SUM( F186:F205 )</f>
        <v>423.93254201366159</v>
      </c>
      <c r="G206" s="157" t="s">
        <v>153</v>
      </c>
    </row>
    <row r="207" spans="1:8" s="126" customFormat="1" hidden="1" outlineLevel="4" x14ac:dyDescent="0.15">
      <c r="A207" s="124"/>
      <c r="B207" s="124"/>
      <c r="C207" s="125"/>
      <c r="D207" s="136"/>
      <c r="F207" s="143"/>
    </row>
    <row r="208" spans="1:8" s="126" customFormat="1" hidden="1" outlineLevel="3" collapsed="1" x14ac:dyDescent="0.15">
      <c r="A208" s="10"/>
      <c r="B208" s="10"/>
      <c r="C208" s="19"/>
      <c r="D208" s="19" t="s">
        <v>319</v>
      </c>
      <c r="E208" s="24"/>
      <c r="F208" s="141"/>
      <c r="G208" s="24"/>
      <c r="H208" s="141"/>
    </row>
    <row r="209" spans="1:7" s="126" customFormat="1" hidden="1" outlineLevel="4" x14ac:dyDescent="0.15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1">
        <f xml:space="preserve"> F$16</f>
        <v>0</v>
      </c>
      <c r="G209" s="24" t="str">
        <f xml:space="preserve"> G$16</f>
        <v>£m</v>
      </c>
    </row>
    <row r="210" spans="1:7" s="126" customFormat="1" hidden="1" outlineLevel="4" x14ac:dyDescent="0.15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1">
        <f xml:space="preserve"> F$23</f>
        <v>0</v>
      </c>
      <c r="G210" s="24" t="str">
        <f xml:space="preserve"> G$23</f>
        <v>£m</v>
      </c>
    </row>
    <row r="211" spans="1:7" s="126" customFormat="1" hidden="1" outlineLevel="4" x14ac:dyDescent="0.15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1">
        <f xml:space="preserve"> F$30</f>
        <v>0</v>
      </c>
      <c r="G211" s="24" t="str">
        <f xml:space="preserve"> G$30</f>
        <v>£m</v>
      </c>
    </row>
    <row r="212" spans="1:7" s="126" customFormat="1" hidden="1" outlineLevel="4" x14ac:dyDescent="0.15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1">
        <f xml:space="preserve"> F$39</f>
        <v>0</v>
      </c>
      <c r="G212" s="24" t="str">
        <f xml:space="preserve"> G$39</f>
        <v>£m</v>
      </c>
    </row>
    <row r="213" spans="1:7" s="126" customFormat="1" hidden="1" outlineLevel="4" x14ac:dyDescent="0.15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1">
        <f xml:space="preserve"> F$46</f>
        <v>0</v>
      </c>
      <c r="G213" s="24" t="str">
        <f xml:space="preserve"> G$46</f>
        <v>£m</v>
      </c>
    </row>
    <row r="214" spans="1:7" s="126" customFormat="1" hidden="1" outlineLevel="4" x14ac:dyDescent="0.15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1">
        <f xml:space="preserve"> F$53</f>
        <v>0</v>
      </c>
      <c r="G214" s="24" t="str">
        <f xml:space="preserve"> G$53</f>
        <v>£m</v>
      </c>
    </row>
    <row r="215" spans="1:7" s="126" customFormat="1" hidden="1" outlineLevel="4" x14ac:dyDescent="0.15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1">
        <f xml:space="preserve"> F$60</f>
        <v>0</v>
      </c>
      <c r="G215" s="24" t="str">
        <f xml:space="preserve"> G$60</f>
        <v>£m</v>
      </c>
    </row>
    <row r="216" spans="1:7" s="126" customFormat="1" hidden="1" outlineLevel="4" x14ac:dyDescent="0.15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1">
        <f xml:space="preserve"> F$67</f>
        <v>0</v>
      </c>
      <c r="G216" s="24" t="str">
        <f xml:space="preserve"> G$67</f>
        <v>£m</v>
      </c>
    </row>
    <row r="217" spans="1:7" s="126" customFormat="1" hidden="1" outlineLevel="4" x14ac:dyDescent="0.15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1">
        <f xml:space="preserve"> F$74</f>
        <v>0</v>
      </c>
      <c r="G217" s="24" t="str">
        <f xml:space="preserve"> G$74</f>
        <v>£m</v>
      </c>
    </row>
    <row r="218" spans="1:7" s="126" customFormat="1" hidden="1" outlineLevel="4" x14ac:dyDescent="0.15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1">
        <f xml:space="preserve"> F$83</f>
        <v>0</v>
      </c>
      <c r="G218" s="24" t="str">
        <f xml:space="preserve"> G$83</f>
        <v>£m</v>
      </c>
    </row>
    <row r="219" spans="1:7" s="126" customFormat="1" hidden="1" outlineLevel="4" x14ac:dyDescent="0.15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1">
        <f xml:space="preserve"> F$90</f>
        <v>0</v>
      </c>
      <c r="G219" s="24" t="str">
        <f xml:space="preserve"> G$90</f>
        <v>£m</v>
      </c>
    </row>
    <row r="220" spans="1:7" s="126" customFormat="1" hidden="1" outlineLevel="4" x14ac:dyDescent="0.15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1">
        <f xml:space="preserve"> F$97</f>
        <v>0</v>
      </c>
      <c r="G220" s="24" t="str">
        <f xml:space="preserve"> G$97</f>
        <v>£m</v>
      </c>
    </row>
    <row r="221" spans="1:7" s="126" customFormat="1" hidden="1" outlineLevel="4" x14ac:dyDescent="0.15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1">
        <f xml:space="preserve"> F$104</f>
        <v>0</v>
      </c>
      <c r="G221" s="24" t="str">
        <f xml:space="preserve"> G$104</f>
        <v>£m</v>
      </c>
    </row>
    <row r="222" spans="1:7" s="126" customFormat="1" hidden="1" outlineLevel="4" x14ac:dyDescent="0.15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1">
        <f xml:space="preserve"> F$111</f>
        <v>0</v>
      </c>
      <c r="G222" s="24" t="str">
        <f xml:space="preserve"> G$111</f>
        <v>£m</v>
      </c>
    </row>
    <row r="223" spans="1:7" s="126" customFormat="1" hidden="1" outlineLevel="4" x14ac:dyDescent="0.15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1" t="str">
        <f xml:space="preserve"> F$118</f>
        <v>n/a</v>
      </c>
      <c r="G223" s="24">
        <f xml:space="preserve"> G$118</f>
        <v>0</v>
      </c>
    </row>
    <row r="224" spans="1:7" s="126" customFormat="1" hidden="1" outlineLevel="4" x14ac:dyDescent="0.15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1">
        <f>F$125</f>
        <v>0</v>
      </c>
      <c r="G224" s="24" t="str">
        <f>G$125</f>
        <v>£m</v>
      </c>
    </row>
    <row r="225" spans="1:8" s="126" customFormat="1" hidden="1" outlineLevel="4" x14ac:dyDescent="0.15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1" t="str">
        <f xml:space="preserve"> F$132</f>
        <v>n/a</v>
      </c>
      <c r="G225" s="24">
        <f xml:space="preserve"> G$132</f>
        <v>0</v>
      </c>
    </row>
    <row r="226" spans="1:8" s="126" customFormat="1" hidden="1" outlineLevel="4" x14ac:dyDescent="0.15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1">
        <f xml:space="preserve"> F$139</f>
        <v>0</v>
      </c>
      <c r="G226" s="24" t="str">
        <f xml:space="preserve"> G$139</f>
        <v>£m</v>
      </c>
    </row>
    <row r="227" spans="1:8" s="126" customFormat="1" hidden="1" outlineLevel="4" x14ac:dyDescent="0.15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1">
        <f t="shared" ref="F227:G227" si="4" xml:space="preserve"> F$148</f>
        <v>0</v>
      </c>
      <c r="G227" s="24" t="str">
        <f t="shared" si="4"/>
        <v>£m</v>
      </c>
    </row>
    <row r="228" spans="1:8" s="126" customFormat="1" hidden="1" outlineLevel="4" x14ac:dyDescent="0.15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1">
        <f t="shared" ref="F228:G228" si="5" xml:space="preserve"> F$155</f>
        <v>0</v>
      </c>
      <c r="G228" s="24" t="str">
        <f t="shared" si="5"/>
        <v>£m</v>
      </c>
    </row>
    <row r="229" spans="1:8" s="126" customFormat="1" hidden="1" outlineLevel="4" x14ac:dyDescent="0.15">
      <c r="A229" s="113" t="str">
        <f xml:space="preserve"> 'PD11'!$M$39</f>
        <v>PD11.22</v>
      </c>
      <c r="B229" s="113"/>
      <c r="C229" s="114"/>
      <c r="D229" s="115"/>
      <c r="E229" s="157" t="s">
        <v>320</v>
      </c>
      <c r="F229" s="158">
        <f xml:space="preserve"> SUM( F209:F228 )</f>
        <v>0</v>
      </c>
      <c r="G229" s="157" t="s">
        <v>153</v>
      </c>
    </row>
    <row r="230" spans="1:8" s="126" customFormat="1" hidden="1" outlineLevel="4" x14ac:dyDescent="0.15">
      <c r="A230" s="113"/>
      <c r="B230" s="113"/>
      <c r="C230" s="114"/>
      <c r="D230" s="115"/>
      <c r="E230" s="159"/>
      <c r="F230" s="160"/>
      <c r="G230" s="159"/>
    </row>
    <row r="231" spans="1:8" s="126" customFormat="1" hidden="1" outlineLevel="3" collapsed="1" x14ac:dyDescent="0.15">
      <c r="A231" s="10"/>
      <c r="B231" s="10"/>
      <c r="C231" s="19"/>
      <c r="D231" s="19" t="s">
        <v>321</v>
      </c>
      <c r="E231" s="24"/>
      <c r="F231" s="141"/>
      <c r="G231" s="24"/>
      <c r="H231" s="141"/>
    </row>
    <row r="232" spans="1:8" s="126" customFormat="1" hidden="1" outlineLevel="4" x14ac:dyDescent="0.15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1">
        <f xml:space="preserve"> F$17</f>
        <v>0</v>
      </c>
      <c r="G232" s="24" t="str">
        <f xml:space="preserve"> G$17</f>
        <v>£m</v>
      </c>
    </row>
    <row r="233" spans="1:8" s="126" customFormat="1" hidden="1" outlineLevel="4" x14ac:dyDescent="0.15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1">
        <f xml:space="preserve"> F$24</f>
        <v>0</v>
      </c>
      <c r="G233" s="24" t="str">
        <f xml:space="preserve"> G$24</f>
        <v>£m</v>
      </c>
    </row>
    <row r="234" spans="1:8" s="126" customFormat="1" hidden="1" outlineLevel="4" x14ac:dyDescent="0.15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1">
        <f xml:space="preserve"> F$31</f>
        <v>0</v>
      </c>
      <c r="G234" s="24" t="str">
        <f xml:space="preserve"> G$31</f>
        <v>£m</v>
      </c>
    </row>
    <row r="235" spans="1:8" s="126" customFormat="1" hidden="1" outlineLevel="4" x14ac:dyDescent="0.15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1" t="str">
        <f xml:space="preserve"> F$40</f>
        <v>n/a</v>
      </c>
      <c r="G235" s="24">
        <f xml:space="preserve"> G$40</f>
        <v>0</v>
      </c>
    </row>
    <row r="236" spans="1:8" s="126" customFormat="1" hidden="1" outlineLevel="4" x14ac:dyDescent="0.15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1" t="str">
        <f xml:space="preserve"> F$47</f>
        <v>n/a</v>
      </c>
      <c r="G236" s="24">
        <f xml:space="preserve"> G$47</f>
        <v>0</v>
      </c>
    </row>
    <row r="237" spans="1:8" s="126" customFormat="1" hidden="1" outlineLevel="4" x14ac:dyDescent="0.15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1" t="str">
        <f xml:space="preserve"> F$54</f>
        <v>n/a</v>
      </c>
      <c r="G237" s="24">
        <f xml:space="preserve"> G$54</f>
        <v>0</v>
      </c>
    </row>
    <row r="238" spans="1:8" s="126" customFormat="1" hidden="1" outlineLevel="4" x14ac:dyDescent="0.15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1">
        <f xml:space="preserve"> F$61</f>
        <v>0</v>
      </c>
      <c r="G238" s="24" t="str">
        <f xml:space="preserve"> G$61</f>
        <v>£m</v>
      </c>
    </row>
    <row r="239" spans="1:8" s="126" customFormat="1" hidden="1" outlineLevel="4" x14ac:dyDescent="0.15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1" t="str">
        <f xml:space="preserve"> F$68</f>
        <v>n/a</v>
      </c>
      <c r="G239" s="24">
        <f xml:space="preserve"> G$68</f>
        <v>0</v>
      </c>
    </row>
    <row r="240" spans="1:8" s="126" customFormat="1" hidden="1" outlineLevel="4" x14ac:dyDescent="0.15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1">
        <f xml:space="preserve"> F$75</f>
        <v>0</v>
      </c>
      <c r="G240" s="24" t="str">
        <f xml:space="preserve"> G$75</f>
        <v>£m</v>
      </c>
    </row>
    <row r="241" spans="1:8" s="126" customFormat="1" hidden="1" outlineLevel="4" x14ac:dyDescent="0.15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1">
        <f xml:space="preserve"> F$84</f>
        <v>0</v>
      </c>
      <c r="G241" s="24" t="str">
        <f xml:space="preserve"> G$84</f>
        <v>£m</v>
      </c>
    </row>
    <row r="242" spans="1:8" s="126" customFormat="1" hidden="1" outlineLevel="4" x14ac:dyDescent="0.15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1">
        <f xml:space="preserve"> F$91</f>
        <v>0</v>
      </c>
      <c r="G242" s="24" t="str">
        <f xml:space="preserve"> G$91</f>
        <v>£m</v>
      </c>
    </row>
    <row r="243" spans="1:8" s="126" customFormat="1" hidden="1" outlineLevel="4" x14ac:dyDescent="0.15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1">
        <f xml:space="preserve"> F$98</f>
        <v>0</v>
      </c>
      <c r="G243" s="24" t="str">
        <f xml:space="preserve"> G$98</f>
        <v>£m</v>
      </c>
    </row>
    <row r="244" spans="1:8" s="126" customFormat="1" hidden="1" outlineLevel="4" x14ac:dyDescent="0.15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1" t="str">
        <f xml:space="preserve"> F$105</f>
        <v>n/a</v>
      </c>
      <c r="G244" s="24">
        <f xml:space="preserve"> G$105</f>
        <v>0</v>
      </c>
    </row>
    <row r="245" spans="1:8" s="126" customFormat="1" hidden="1" outlineLevel="4" x14ac:dyDescent="0.15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1">
        <f xml:space="preserve"> F$112</f>
        <v>0</v>
      </c>
      <c r="G245" s="24" t="str">
        <f xml:space="preserve"> G$112</f>
        <v>£m</v>
      </c>
    </row>
    <row r="246" spans="1:8" s="126" customFormat="1" hidden="1" outlineLevel="4" x14ac:dyDescent="0.15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1" t="str">
        <f xml:space="preserve"> F$119</f>
        <v>n/a</v>
      </c>
      <c r="G246" s="24">
        <f xml:space="preserve"> G$119</f>
        <v>0</v>
      </c>
    </row>
    <row r="247" spans="1:8" s="126" customFormat="1" hidden="1" outlineLevel="4" x14ac:dyDescent="0.15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1">
        <f>F$126</f>
        <v>0</v>
      </c>
      <c r="G247" s="24" t="str">
        <f>G$126</f>
        <v>£m</v>
      </c>
    </row>
    <row r="248" spans="1:8" s="126" customFormat="1" hidden="1" outlineLevel="4" x14ac:dyDescent="0.15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1" t="str">
        <f xml:space="preserve"> F$133</f>
        <v>n/a</v>
      </c>
      <c r="G248" s="24">
        <f xml:space="preserve"> G$133</f>
        <v>0</v>
      </c>
    </row>
    <row r="249" spans="1:8" s="126" customFormat="1" hidden="1" outlineLevel="4" x14ac:dyDescent="0.15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1">
        <f xml:space="preserve"> F$140</f>
        <v>0</v>
      </c>
      <c r="G249" s="24" t="str">
        <f xml:space="preserve"> G$140</f>
        <v>£m</v>
      </c>
    </row>
    <row r="250" spans="1:8" s="126" customFormat="1" hidden="1" outlineLevel="4" x14ac:dyDescent="0.15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1">
        <f t="shared" ref="F250:G250" si="6" xml:space="preserve"> F$149</f>
        <v>0</v>
      </c>
      <c r="G250" s="24" t="str">
        <f t="shared" si="6"/>
        <v>£m</v>
      </c>
    </row>
    <row r="251" spans="1:8" s="126" customFormat="1" hidden="1" outlineLevel="4" x14ac:dyDescent="0.15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1">
        <f t="shared" ref="F251:G251" si="7" xml:space="preserve"> F$156</f>
        <v>0</v>
      </c>
      <c r="G251" s="24" t="str">
        <f t="shared" si="7"/>
        <v>£m</v>
      </c>
    </row>
    <row r="252" spans="1:8" s="126" customFormat="1" hidden="1" outlineLevel="4" x14ac:dyDescent="0.15">
      <c r="A252" s="113" t="str">
        <f xml:space="preserve"> 'PD11'!$M$39</f>
        <v>PD11.22</v>
      </c>
      <c r="B252" s="113"/>
      <c r="C252" s="114"/>
      <c r="D252" s="115"/>
      <c r="E252" s="157" t="s">
        <v>322</v>
      </c>
      <c r="F252" s="158">
        <f xml:space="preserve"> SUM( F232:F251 )</f>
        <v>0</v>
      </c>
      <c r="G252" s="157" t="s">
        <v>153</v>
      </c>
    </row>
    <row r="253" spans="1:8" s="126" customFormat="1" hidden="1" outlineLevel="4" x14ac:dyDescent="0.15">
      <c r="A253" s="113"/>
      <c r="B253" s="113"/>
      <c r="C253" s="114"/>
      <c r="D253" s="115"/>
      <c r="E253" s="159"/>
      <c r="F253" s="160"/>
      <c r="G253" s="159"/>
    </row>
    <row r="254" spans="1:8" s="126" customFormat="1" hidden="1" outlineLevel="3" collapsed="1" x14ac:dyDescent="0.15">
      <c r="A254" s="10"/>
      <c r="B254" s="10"/>
      <c r="C254" s="19"/>
      <c r="D254" s="19" t="s">
        <v>323</v>
      </c>
      <c r="E254" s="24"/>
      <c r="F254" s="141"/>
      <c r="G254" s="24"/>
      <c r="H254" s="141"/>
    </row>
    <row r="255" spans="1:8" s="126" customFormat="1" hidden="1" outlineLevel="4" x14ac:dyDescent="0.15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1">
        <f xml:space="preserve"> F$18</f>
        <v>0</v>
      </c>
      <c r="G255" s="24" t="str">
        <f xml:space="preserve"> G$18</f>
        <v>£m</v>
      </c>
    </row>
    <row r="256" spans="1:8" s="126" customFormat="1" hidden="1" outlineLevel="4" x14ac:dyDescent="0.15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1">
        <f xml:space="preserve"> F$25</f>
        <v>0</v>
      </c>
      <c r="G256" s="24" t="str">
        <f xml:space="preserve"> G$25</f>
        <v>£m</v>
      </c>
    </row>
    <row r="257" spans="1:7" s="126" customFormat="1" hidden="1" outlineLevel="4" x14ac:dyDescent="0.15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1">
        <f xml:space="preserve"> F$32</f>
        <v>0</v>
      </c>
      <c r="G257" s="24" t="str">
        <f xml:space="preserve"> G$32</f>
        <v>£m</v>
      </c>
    </row>
    <row r="258" spans="1:7" s="126" customFormat="1" hidden="1" outlineLevel="4" x14ac:dyDescent="0.15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1">
        <f xml:space="preserve"> F$41</f>
        <v>0</v>
      </c>
      <c r="G258" s="24" t="str">
        <f xml:space="preserve"> G$41</f>
        <v>£m</v>
      </c>
    </row>
    <row r="259" spans="1:7" s="126" customFormat="1" hidden="1" outlineLevel="4" x14ac:dyDescent="0.15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1">
        <f xml:space="preserve"> F$48</f>
        <v>0</v>
      </c>
      <c r="G259" s="24" t="str">
        <f xml:space="preserve"> G$48</f>
        <v>£m</v>
      </c>
    </row>
    <row r="260" spans="1:7" s="126" customFormat="1" hidden="1" outlineLevel="4" x14ac:dyDescent="0.15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1">
        <f xml:space="preserve"> F$55</f>
        <v>0</v>
      </c>
      <c r="G260" s="24" t="str">
        <f xml:space="preserve"> G$55</f>
        <v>£m</v>
      </c>
    </row>
    <row r="261" spans="1:7" s="126" customFormat="1" hidden="1" outlineLevel="4" x14ac:dyDescent="0.15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1">
        <f xml:space="preserve"> F$62</f>
        <v>0</v>
      </c>
      <c r="G261" s="24" t="str">
        <f xml:space="preserve"> G$62</f>
        <v>£m</v>
      </c>
    </row>
    <row r="262" spans="1:7" s="126" customFormat="1" hidden="1" outlineLevel="4" x14ac:dyDescent="0.15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1">
        <f xml:space="preserve"> F$69</f>
        <v>0</v>
      </c>
      <c r="G262" s="24" t="str">
        <f xml:space="preserve"> G$69</f>
        <v>£m</v>
      </c>
    </row>
    <row r="263" spans="1:7" s="126" customFormat="1" hidden="1" outlineLevel="4" x14ac:dyDescent="0.15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1">
        <f xml:space="preserve"> F$76</f>
        <v>0</v>
      </c>
      <c r="G263" s="24" t="str">
        <f xml:space="preserve"> G$76</f>
        <v>£m</v>
      </c>
    </row>
    <row r="264" spans="1:7" s="126" customFormat="1" hidden="1" outlineLevel="4" x14ac:dyDescent="0.15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1">
        <f xml:space="preserve"> F$85</f>
        <v>0</v>
      </c>
      <c r="G264" s="24" t="str">
        <f xml:space="preserve"> G$85</f>
        <v>£m</v>
      </c>
    </row>
    <row r="265" spans="1:7" s="126" customFormat="1" hidden="1" outlineLevel="4" x14ac:dyDescent="0.15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1">
        <f xml:space="preserve"> F$92</f>
        <v>0</v>
      </c>
      <c r="G265" s="24" t="str">
        <f xml:space="preserve"> G$92</f>
        <v>£m</v>
      </c>
    </row>
    <row r="266" spans="1:7" s="126" customFormat="1" hidden="1" outlineLevel="4" x14ac:dyDescent="0.15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1">
        <f xml:space="preserve"> F$99</f>
        <v>0</v>
      </c>
      <c r="G266" s="24" t="str">
        <f xml:space="preserve"> G$99</f>
        <v>£m</v>
      </c>
    </row>
    <row r="267" spans="1:7" s="126" customFormat="1" hidden="1" outlineLevel="4" x14ac:dyDescent="0.15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1">
        <f xml:space="preserve"> F$106</f>
        <v>0</v>
      </c>
      <c r="G267" s="24" t="str">
        <f xml:space="preserve"> G$106</f>
        <v>£m</v>
      </c>
    </row>
    <row r="268" spans="1:7" s="126" customFormat="1" hidden="1" outlineLevel="4" x14ac:dyDescent="0.15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1">
        <f xml:space="preserve"> F$113</f>
        <v>0</v>
      </c>
      <c r="G268" s="24" t="str">
        <f xml:space="preserve"> G$113</f>
        <v>£m</v>
      </c>
    </row>
    <row r="269" spans="1:7" s="126" customFormat="1" hidden="1" outlineLevel="4" x14ac:dyDescent="0.15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1" t="str">
        <f xml:space="preserve"> F$120</f>
        <v>n/a</v>
      </c>
      <c r="G269" s="24">
        <f xml:space="preserve"> G$120</f>
        <v>0</v>
      </c>
    </row>
    <row r="270" spans="1:7" s="126" customFormat="1" hidden="1" outlineLevel="4" x14ac:dyDescent="0.15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1" t="str">
        <f>F$127</f>
        <v>n/a</v>
      </c>
      <c r="G270" s="24">
        <f>G$127</f>
        <v>0</v>
      </c>
    </row>
    <row r="271" spans="1:7" s="126" customFormat="1" hidden="1" outlineLevel="4" x14ac:dyDescent="0.15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1">
        <f xml:space="preserve"> F$134</f>
        <v>0</v>
      </c>
      <c r="G271" s="24" t="str">
        <f xml:space="preserve"> G$134</f>
        <v>£m</v>
      </c>
    </row>
    <row r="272" spans="1:7" s="126" customFormat="1" hidden="1" outlineLevel="4" x14ac:dyDescent="0.15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1">
        <f xml:space="preserve"> F$141</f>
        <v>0</v>
      </c>
      <c r="G272" s="24" t="str">
        <f xml:space="preserve"> G$141</f>
        <v>£m</v>
      </c>
    </row>
    <row r="273" spans="1:10" s="126" customFormat="1" hidden="1" outlineLevel="4" x14ac:dyDescent="0.15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1">
        <f t="shared" ref="F273:G273" si="8" xml:space="preserve"> F$150</f>
        <v>0</v>
      </c>
      <c r="G273" s="24" t="str">
        <f t="shared" si="8"/>
        <v>£m</v>
      </c>
    </row>
    <row r="274" spans="1:10" s="126" customFormat="1" hidden="1" outlineLevel="4" x14ac:dyDescent="0.15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1">
        <f t="shared" ref="F274:G274" si="9" xml:space="preserve"> F$157</f>
        <v>0</v>
      </c>
      <c r="G274" s="24" t="str">
        <f t="shared" si="9"/>
        <v>£m</v>
      </c>
    </row>
    <row r="275" spans="1:10" s="126" customFormat="1" hidden="1" outlineLevel="4" x14ac:dyDescent="0.15">
      <c r="A275" s="113" t="str">
        <f xml:space="preserve"> 'PD11'!$M$39</f>
        <v>PD11.22</v>
      </c>
      <c r="B275" s="113"/>
      <c r="C275" s="114"/>
      <c r="D275" s="115"/>
      <c r="E275" s="157" t="s">
        <v>324</v>
      </c>
      <c r="F275" s="158">
        <f xml:space="preserve"> SUM( F255:F274 )</f>
        <v>0</v>
      </c>
      <c r="G275" s="157" t="s">
        <v>153</v>
      </c>
    </row>
    <row r="276" spans="1:10" s="126" customFormat="1" hidden="1" outlineLevel="4" x14ac:dyDescent="0.15">
      <c r="A276" s="124"/>
      <c r="B276" s="124"/>
      <c r="C276" s="125"/>
      <c r="D276" s="136"/>
      <c r="F276" s="140"/>
    </row>
    <row r="277" spans="1:10" s="126" customFormat="1" hidden="1" outlineLevel="3" collapsed="1" x14ac:dyDescent="0.15">
      <c r="A277" s="10"/>
      <c r="B277" s="10"/>
      <c r="C277" s="19"/>
      <c r="D277" s="19" t="s">
        <v>325</v>
      </c>
      <c r="E277" s="24"/>
      <c r="F277" s="141"/>
      <c r="G277" s="24"/>
      <c r="H277" s="141"/>
    </row>
    <row r="278" spans="1:10" s="126" customFormat="1" hidden="1" outlineLevel="4" x14ac:dyDescent="0.15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7">
        <f t="shared" ref="F278:G278" si="10" xml:space="preserve"> F$19</f>
        <v>0</v>
      </c>
      <c r="G278" s="24" t="str">
        <f t="shared" si="10"/>
        <v>£m</v>
      </c>
      <c r="H278" s="141"/>
    </row>
    <row r="279" spans="1:10" s="126" customFormat="1" hidden="1" outlineLevel="4" x14ac:dyDescent="0.15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7">
        <f t="shared" ref="F279:G279" si="11" xml:space="preserve"> F$26</f>
        <v>0</v>
      </c>
      <c r="G279" s="24" t="str">
        <f t="shared" si="11"/>
        <v>£m</v>
      </c>
      <c r="H279" s="141"/>
    </row>
    <row r="280" spans="1:10" s="126" customFormat="1" hidden="1" outlineLevel="4" x14ac:dyDescent="0.15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7">
        <f t="shared" ref="F280:G280" si="12" xml:space="preserve"> F$33</f>
        <v>0</v>
      </c>
      <c r="G280" s="24" t="str">
        <f t="shared" si="12"/>
        <v>£m</v>
      </c>
      <c r="H280" s="141"/>
    </row>
    <row r="281" spans="1:10" s="166" customFormat="1" hidden="1" outlineLevel="4" x14ac:dyDescent="0.15">
      <c r="A281" s="131"/>
      <c r="B281" s="131"/>
      <c r="C281" s="132"/>
      <c r="D281" s="133"/>
      <c r="E281" s="134" t="str">
        <f xml:space="preserve"> E$42</f>
        <v>PR14 BYR ODI RCV adjustment in 2017-18 FYA (CPIH deflated) prices (ADDN2)</v>
      </c>
      <c r="F281" s="168">
        <f t="shared" ref="F281:G281" si="13" xml:space="preserve"> F$42</f>
        <v>0</v>
      </c>
      <c r="G281" s="134" t="str">
        <f t="shared" si="13"/>
        <v>£m</v>
      </c>
      <c r="H281" s="141"/>
      <c r="J281" s="126"/>
    </row>
    <row r="282" spans="1:10" s="166" customFormat="1" hidden="1" outlineLevel="4" x14ac:dyDescent="0.15">
      <c r="A282" s="131"/>
      <c r="B282" s="131"/>
      <c r="C282" s="132"/>
      <c r="D282" s="133"/>
      <c r="E282" s="134" t="str">
        <f xml:space="preserve"> E$49</f>
        <v>PR14 BYR Totex menu RCV adjustment in 2017-18 FYA (CPIH deflated) prices (ADDN2)</v>
      </c>
      <c r="F282" s="168">
        <f t="shared" ref="F282:G282" si="14" xml:space="preserve"> F$49</f>
        <v>0</v>
      </c>
      <c r="G282" s="134" t="str">
        <f t="shared" si="14"/>
        <v>£m</v>
      </c>
      <c r="H282" s="141"/>
      <c r="J282" s="126"/>
    </row>
    <row r="283" spans="1:10" s="166" customFormat="1" hidden="1" outlineLevel="4" x14ac:dyDescent="0.15">
      <c r="A283" s="131"/>
      <c r="B283" s="131"/>
      <c r="C283" s="132"/>
      <c r="D283" s="133"/>
      <c r="E283" s="134" t="str">
        <f xml:space="preserve"> E$56</f>
        <v>PR14 BYR Land sales RCV adjustment in 2017-18 FYA (CPIH deflated) prices (ADDN2)</v>
      </c>
      <c r="F283" s="168">
        <f t="shared" ref="F283:G283" si="15" xml:space="preserve"> F$56</f>
        <v>0</v>
      </c>
      <c r="G283" s="134" t="str">
        <f t="shared" si="15"/>
        <v>£m</v>
      </c>
      <c r="H283" s="141"/>
      <c r="J283" s="126"/>
    </row>
    <row r="284" spans="1:10" s="166" customFormat="1" hidden="1" outlineLevel="4" x14ac:dyDescent="0.15">
      <c r="A284" s="131"/>
      <c r="B284" s="131"/>
      <c r="C284" s="132"/>
      <c r="D284" s="133"/>
      <c r="E284" s="134" t="str">
        <f xml:space="preserve"> E$63</f>
        <v>PR14 BYR RPI-CPIH wedge RCV adjustment in 2017-18 FYA (CPIH deflated) prices (ADDN2)</v>
      </c>
      <c r="F284" s="168">
        <f t="shared" ref="F284:G284" si="16" xml:space="preserve"> F$63</f>
        <v>0</v>
      </c>
      <c r="G284" s="134" t="str">
        <f t="shared" si="16"/>
        <v>£m</v>
      </c>
      <c r="H284" s="141"/>
      <c r="J284" s="126"/>
    </row>
    <row r="285" spans="1:10" s="166" customFormat="1" hidden="1" outlineLevel="4" x14ac:dyDescent="0.15">
      <c r="A285" s="131"/>
      <c r="B285" s="131"/>
      <c r="C285" s="132"/>
      <c r="D285" s="133"/>
      <c r="E285" s="134" t="str">
        <f xml:space="preserve"> E$70</f>
        <v>PR14 BYR Other RCV adjustment in 2017-18 FYA (CPIH deflated) prices (ADDN2)</v>
      </c>
      <c r="F285" s="168">
        <f t="shared" ref="F285:G285" si="17" xml:space="preserve"> F$70</f>
        <v>0</v>
      </c>
      <c r="G285" s="134" t="str">
        <f t="shared" si="17"/>
        <v>£m</v>
      </c>
      <c r="H285" s="141"/>
      <c r="J285" s="126"/>
    </row>
    <row r="286" spans="1:10" s="166" customFormat="1" hidden="1" outlineLevel="4" x14ac:dyDescent="0.15">
      <c r="A286" s="131"/>
      <c r="B286" s="131"/>
      <c r="C286" s="132"/>
      <c r="D286" s="133"/>
      <c r="E286" s="134" t="str">
        <f xml:space="preserve"> E$77</f>
        <v>PR14 IFRS16 RCV adjustment in 2017-18 FYA (CPIH deflated) prices (ADDN2)</v>
      </c>
      <c r="F286" s="168">
        <f t="shared" ref="F286:G286" si="18" xml:space="preserve"> F$77</f>
        <v>0</v>
      </c>
      <c r="G286" s="134" t="str">
        <f t="shared" si="18"/>
        <v>£m</v>
      </c>
      <c r="H286" s="141"/>
      <c r="J286" s="126"/>
    </row>
    <row r="287" spans="1:10" s="126" customFormat="1" hidden="1" outlineLevel="4" x14ac:dyDescent="0.15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7">
        <f t="shared" ref="F287:G287" si="19" xml:space="preserve"> F$86</f>
        <v>0</v>
      </c>
      <c r="G287" s="24" t="str">
        <f t="shared" si="19"/>
        <v>£m</v>
      </c>
      <c r="H287" s="141"/>
    </row>
    <row r="288" spans="1:10" s="126" customFormat="1" hidden="1" outlineLevel="4" x14ac:dyDescent="0.15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7">
        <f t="shared" ref="F288:G288" si="20" xml:space="preserve"> F$93</f>
        <v>0</v>
      </c>
      <c r="G288" s="24" t="str">
        <f t="shared" si="20"/>
        <v>£m</v>
      </c>
      <c r="H288" s="141"/>
    </row>
    <row r="289" spans="1:8" s="126" customFormat="1" hidden="1" outlineLevel="4" x14ac:dyDescent="0.15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7">
        <f t="shared" ref="F289:G289" si="21" xml:space="preserve"> F$100</f>
        <v>0</v>
      </c>
      <c r="G289" s="24" t="str">
        <f t="shared" si="21"/>
        <v>£m</v>
      </c>
      <c r="H289" s="141"/>
    </row>
    <row r="290" spans="1:8" s="126" customFormat="1" hidden="1" outlineLevel="4" x14ac:dyDescent="0.15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7">
        <f t="shared" ref="F290:G290" si="22" xml:space="preserve"> F$107</f>
        <v>0</v>
      </c>
      <c r="G290" s="24" t="str">
        <f t="shared" si="22"/>
        <v>£m</v>
      </c>
      <c r="H290" s="141"/>
    </row>
    <row r="291" spans="1:8" s="126" customFormat="1" hidden="1" outlineLevel="4" x14ac:dyDescent="0.15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7">
        <f t="shared" ref="F291:G291" si="23" xml:space="preserve"> F$114</f>
        <v>0</v>
      </c>
      <c r="G291" s="24" t="str">
        <f t="shared" si="23"/>
        <v>£m</v>
      </c>
      <c r="H291" s="141"/>
    </row>
    <row r="292" spans="1:8" s="126" customFormat="1" hidden="1" outlineLevel="4" x14ac:dyDescent="0.15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7" t="str">
        <f t="shared" ref="F292:G292" si="24" xml:space="preserve"> F$121</f>
        <v>n/a</v>
      </c>
      <c r="G292" s="24">
        <f t="shared" si="24"/>
        <v>0</v>
      </c>
      <c r="H292" s="141"/>
    </row>
    <row r="293" spans="1:8" s="126" customFormat="1" hidden="1" outlineLevel="4" x14ac:dyDescent="0.15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7" t="str">
        <f t="shared" ref="F293:G293" si="25">F$128</f>
        <v>n/a</v>
      </c>
      <c r="G293" s="24">
        <f t="shared" si="25"/>
        <v>0</v>
      </c>
      <c r="H293" s="141"/>
    </row>
    <row r="294" spans="1:8" s="126" customFormat="1" hidden="1" outlineLevel="4" x14ac:dyDescent="0.15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7">
        <f t="shared" ref="F294:G294" si="26" xml:space="preserve"> F$135</f>
        <v>0</v>
      </c>
      <c r="G294" s="24" t="str">
        <f t="shared" si="26"/>
        <v>£m</v>
      </c>
      <c r="H294" s="141"/>
    </row>
    <row r="295" spans="1:8" s="126" customFormat="1" hidden="1" outlineLevel="4" x14ac:dyDescent="0.15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7">
        <f t="shared" ref="F295:G295" si="27" xml:space="preserve"> F$142</f>
        <v>0</v>
      </c>
      <c r="G295" s="24" t="str">
        <f t="shared" si="27"/>
        <v>£m</v>
      </c>
      <c r="H295" s="141"/>
    </row>
    <row r="296" spans="1:8" s="126" customFormat="1" hidden="1" outlineLevel="4" x14ac:dyDescent="0.15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7">
        <f t="shared" ref="F296:G296" si="28" xml:space="preserve"> F$151</f>
        <v>0</v>
      </c>
      <c r="G296" s="24" t="str">
        <f t="shared" si="28"/>
        <v>£m</v>
      </c>
      <c r="H296" s="141"/>
    </row>
    <row r="297" spans="1:8" s="126" customFormat="1" hidden="1" outlineLevel="4" x14ac:dyDescent="0.15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7">
        <f t="shared" ref="F297:G297" si="29" xml:space="preserve"> F$158</f>
        <v>0</v>
      </c>
      <c r="G297" s="24" t="str">
        <f t="shared" si="29"/>
        <v>£m</v>
      </c>
      <c r="H297" s="141"/>
    </row>
    <row r="298" spans="1:8" s="126" customFormat="1" hidden="1" outlineLevel="4" x14ac:dyDescent="0.15">
      <c r="A298" s="113" t="str">
        <f xml:space="preserve"> 'PD11'!$M$39</f>
        <v>PD11.22</v>
      </c>
      <c r="B298" s="113"/>
      <c r="C298" s="114"/>
      <c r="D298" s="115"/>
      <c r="E298" s="157" t="s">
        <v>326</v>
      </c>
      <c r="F298" s="169">
        <f xml:space="preserve"> SUM( F278:F297 )</f>
        <v>0</v>
      </c>
      <c r="G298" s="157" t="s">
        <v>153</v>
      </c>
      <c r="H298" s="141"/>
    </row>
    <row r="299" spans="1:8" s="126" customFormat="1" hidden="1" outlineLevel="4" x14ac:dyDescent="0.15">
      <c r="A299" s="124"/>
      <c r="B299" s="124"/>
      <c r="C299" s="125"/>
      <c r="D299" s="136"/>
      <c r="F299" s="140"/>
      <c r="H299" s="141"/>
    </row>
    <row r="300" spans="1:8" s="126" customFormat="1" hidden="1" outlineLevel="1" x14ac:dyDescent="0.15">
      <c r="A300" s="124"/>
      <c r="B300" s="124"/>
      <c r="C300" s="125"/>
      <c r="D300" s="136"/>
      <c r="F300" s="140"/>
      <c r="H300" s="141"/>
    </row>
    <row r="301" spans="1:8" s="126" customFormat="1" hidden="1" outlineLevel="1" x14ac:dyDescent="0.15">
      <c r="A301" s="124"/>
      <c r="B301" s="124"/>
      <c r="C301" s="125"/>
      <c r="D301" s="136"/>
      <c r="E301" s="126" t="str">
        <f xml:space="preserve"> Indexation!E$92</f>
        <v>CPI(H): Inflate from 2017-18 FYA to 2022-23 FYA</v>
      </c>
      <c r="F301" s="144">
        <f xml:space="preserve"> Indexation!F$92</f>
        <v>1.1806332960179113</v>
      </c>
      <c r="G301" s="126" t="str">
        <f xml:space="preserve"> Indexation!G$92</f>
        <v>factor</v>
      </c>
    </row>
    <row r="302" spans="1:8" hidden="1" outlineLevel="1" x14ac:dyDescent="0.15">
      <c r="F302" s="141"/>
    </row>
    <row r="303" spans="1:8" hidden="1" outlineLevel="1" collapsed="1" x14ac:dyDescent="0.15">
      <c r="B303" s="10" t="s">
        <v>327</v>
      </c>
      <c r="F303" s="141"/>
    </row>
    <row r="304" spans="1:8" hidden="1" outlineLevel="2" x14ac:dyDescent="0.15">
      <c r="F304" s="141"/>
    </row>
    <row r="305" spans="2:7" hidden="1" outlineLevel="2" collapsed="1" x14ac:dyDescent="0.15">
      <c r="B305" s="10" t="s">
        <v>310</v>
      </c>
      <c r="F305" s="145"/>
    </row>
    <row r="306" spans="2:7" hidden="1" outlineLevel="3" x14ac:dyDescent="0.15">
      <c r="F306" s="145"/>
    </row>
    <row r="307" spans="2:7" hidden="1" outlineLevel="3" x14ac:dyDescent="0.15">
      <c r="E307" s="24" t="s">
        <v>328</v>
      </c>
      <c r="F307" s="145">
        <f xml:space="preserve"> IF(F14 = "n/a", 0, F14 * $F$301)</f>
        <v>64.525151527266914</v>
      </c>
      <c r="G307" s="24" t="s">
        <v>153</v>
      </c>
    </row>
    <row r="308" spans="2:7" hidden="1" outlineLevel="3" x14ac:dyDescent="0.15">
      <c r="E308" s="24" t="s">
        <v>329</v>
      </c>
      <c r="F308" s="145">
        <f t="shared" ref="F308:F312" si="30" xml:space="preserve"> IF(F15 = "n/a", 0, F15 * $F$301)</f>
        <v>189.08432552374859</v>
      </c>
      <c r="G308" s="24" t="s">
        <v>153</v>
      </c>
    </row>
    <row r="309" spans="2:7" hidden="1" outlineLevel="3" x14ac:dyDescent="0.15">
      <c r="E309" s="24" t="s">
        <v>330</v>
      </c>
      <c r="F309" s="145">
        <f t="shared" si="30"/>
        <v>0</v>
      </c>
      <c r="G309" s="24" t="s">
        <v>153</v>
      </c>
    </row>
    <row r="310" spans="2:7" hidden="1" outlineLevel="3" x14ac:dyDescent="0.15">
      <c r="E310" s="24" t="s">
        <v>331</v>
      </c>
      <c r="F310" s="145">
        <f t="shared" si="30"/>
        <v>0</v>
      </c>
      <c r="G310" s="24" t="s">
        <v>153</v>
      </c>
    </row>
    <row r="311" spans="2:7" hidden="1" outlineLevel="3" x14ac:dyDescent="0.15">
      <c r="E311" s="24" t="s">
        <v>332</v>
      </c>
      <c r="F311" s="145">
        <f t="shared" si="30"/>
        <v>0</v>
      </c>
      <c r="G311" s="24" t="s">
        <v>153</v>
      </c>
    </row>
    <row r="312" spans="2:7" hidden="1" outlineLevel="3" x14ac:dyDescent="0.15">
      <c r="E312" s="24" t="s">
        <v>333</v>
      </c>
      <c r="F312" s="145">
        <f t="shared" si="30"/>
        <v>0</v>
      </c>
      <c r="G312" s="24" t="s">
        <v>153</v>
      </c>
    </row>
    <row r="313" spans="2:7" hidden="1" outlineLevel="3" x14ac:dyDescent="0.15">
      <c r="F313" s="145"/>
    </row>
    <row r="314" spans="2:7" hidden="1" outlineLevel="3" x14ac:dyDescent="0.15">
      <c r="E314" s="24" t="s">
        <v>334</v>
      </c>
      <c r="F314" s="145">
        <f t="shared" ref="F314:F319" si="31" xml:space="preserve"> IF(F21 = "n/a", 0, F21 * $F$301)</f>
        <v>61.651490084759317</v>
      </c>
      <c r="G314" s="24" t="s">
        <v>153</v>
      </c>
    </row>
    <row r="315" spans="2:7" hidden="1" outlineLevel="3" x14ac:dyDescent="0.15">
      <c r="E315" s="24" t="s">
        <v>335</v>
      </c>
      <c r="F315" s="145">
        <f t="shared" si="31"/>
        <v>183.8458555893171</v>
      </c>
      <c r="G315" s="24" t="s">
        <v>153</v>
      </c>
    </row>
    <row r="316" spans="2:7" hidden="1" outlineLevel="3" x14ac:dyDescent="0.15">
      <c r="E316" s="24" t="s">
        <v>336</v>
      </c>
      <c r="F316" s="145">
        <f t="shared" si="31"/>
        <v>0</v>
      </c>
      <c r="G316" s="24" t="s">
        <v>153</v>
      </c>
    </row>
    <row r="317" spans="2:7" hidden="1" outlineLevel="3" x14ac:dyDescent="0.15">
      <c r="E317" s="24" t="s">
        <v>337</v>
      </c>
      <c r="F317" s="145">
        <f t="shared" si="31"/>
        <v>0</v>
      </c>
      <c r="G317" s="24" t="s">
        <v>153</v>
      </c>
    </row>
    <row r="318" spans="2:7" hidden="1" outlineLevel="3" x14ac:dyDescent="0.15">
      <c r="E318" s="24" t="s">
        <v>338</v>
      </c>
      <c r="F318" s="145">
        <f t="shared" si="31"/>
        <v>0</v>
      </c>
      <c r="G318" s="24" t="s">
        <v>153</v>
      </c>
    </row>
    <row r="319" spans="2:7" hidden="1" outlineLevel="3" x14ac:dyDescent="0.15">
      <c r="E319" s="24" t="s">
        <v>339</v>
      </c>
      <c r="F319" s="145">
        <f t="shared" si="31"/>
        <v>0</v>
      </c>
      <c r="G319" s="24" t="s">
        <v>153</v>
      </c>
    </row>
    <row r="320" spans="2:7" hidden="1" outlineLevel="3" x14ac:dyDescent="0.15">
      <c r="F320" s="145"/>
    </row>
    <row r="321" spans="1:7" hidden="1" outlineLevel="3" x14ac:dyDescent="0.15">
      <c r="E321" s="24" t="s">
        <v>340</v>
      </c>
      <c r="F321" s="145">
        <f t="shared" ref="F321:F326" si="32" xml:space="preserve"> IF(F28 = "n/a", 0, F28 * $F$301)</f>
        <v>18.112095394210776</v>
      </c>
      <c r="G321" s="24" t="s">
        <v>153</v>
      </c>
    </row>
    <row r="322" spans="1:7" hidden="1" outlineLevel="3" x14ac:dyDescent="0.15">
      <c r="E322" s="24" t="s">
        <v>341</v>
      </c>
      <c r="F322" s="145">
        <f t="shared" si="32"/>
        <v>93.816663601471276</v>
      </c>
      <c r="G322" s="24" t="s">
        <v>153</v>
      </c>
    </row>
    <row r="323" spans="1:7" hidden="1" outlineLevel="3" x14ac:dyDescent="0.15">
      <c r="E323" s="24" t="s">
        <v>342</v>
      </c>
      <c r="F323" s="145">
        <f t="shared" si="32"/>
        <v>0</v>
      </c>
      <c r="G323" s="24" t="s">
        <v>153</v>
      </c>
    </row>
    <row r="324" spans="1:7" hidden="1" outlineLevel="3" x14ac:dyDescent="0.15">
      <c r="E324" s="24" t="s">
        <v>343</v>
      </c>
      <c r="F324" s="145">
        <f t="shared" si="32"/>
        <v>0</v>
      </c>
      <c r="G324" s="24" t="s">
        <v>153</v>
      </c>
    </row>
    <row r="325" spans="1:7" hidden="1" outlineLevel="3" x14ac:dyDescent="0.15">
      <c r="E325" s="24" t="s">
        <v>344</v>
      </c>
      <c r="F325" s="145">
        <f t="shared" si="32"/>
        <v>0</v>
      </c>
      <c r="G325" s="24" t="s">
        <v>153</v>
      </c>
    </row>
    <row r="326" spans="1:7" hidden="1" outlineLevel="3" x14ac:dyDescent="0.15">
      <c r="E326" s="24" t="s">
        <v>345</v>
      </c>
      <c r="F326" s="145">
        <f t="shared" si="32"/>
        <v>0</v>
      </c>
      <c r="G326" s="24" t="s">
        <v>153</v>
      </c>
    </row>
    <row r="327" spans="1:7" hidden="1" outlineLevel="2" x14ac:dyDescent="0.15">
      <c r="F327" s="145"/>
    </row>
    <row r="328" spans="1:7" hidden="1" outlineLevel="2" collapsed="1" x14ac:dyDescent="0.15">
      <c r="B328" s="10" t="s">
        <v>311</v>
      </c>
      <c r="F328" s="145"/>
    </row>
    <row r="329" spans="1:7" hidden="1" outlineLevel="3" x14ac:dyDescent="0.15">
      <c r="F329" s="145"/>
    </row>
    <row r="330" spans="1:7" hidden="1" outlineLevel="3" x14ac:dyDescent="0.15">
      <c r="E330" s="24" t="s">
        <v>346</v>
      </c>
      <c r="F330" s="145">
        <f xml:space="preserve"> IF(F37 = "n/a", 0, F37 * $F$301)</f>
        <v>0</v>
      </c>
      <c r="G330" s="24" t="s">
        <v>153</v>
      </c>
    </row>
    <row r="331" spans="1:7" hidden="1" outlineLevel="3" x14ac:dyDescent="0.15">
      <c r="E331" s="24" t="s">
        <v>347</v>
      </c>
      <c r="F331" s="145">
        <f t="shared" ref="F331:F335" si="33" xml:space="preserve"> IF(F38 = "n/a", 0, F38 * $F$301)</f>
        <v>0</v>
      </c>
      <c r="G331" s="24" t="s">
        <v>153</v>
      </c>
    </row>
    <row r="332" spans="1:7" hidden="1" outlineLevel="3" x14ac:dyDescent="0.15">
      <c r="E332" s="24" t="s">
        <v>348</v>
      </c>
      <c r="F332" s="145">
        <f t="shared" si="33"/>
        <v>0</v>
      </c>
      <c r="G332" s="24" t="s">
        <v>153</v>
      </c>
    </row>
    <row r="333" spans="1:7" hidden="1" outlineLevel="3" x14ac:dyDescent="0.15">
      <c r="E333" s="24" t="s">
        <v>349</v>
      </c>
      <c r="F333" s="145">
        <f t="shared" si="33"/>
        <v>0</v>
      </c>
      <c r="G333" s="24" t="s">
        <v>153</v>
      </c>
    </row>
    <row r="334" spans="1:7" hidden="1" outlineLevel="3" x14ac:dyDescent="0.15">
      <c r="A334" s="131"/>
      <c r="E334" s="24" t="s">
        <v>350</v>
      </c>
      <c r="F334" s="145">
        <f t="shared" si="33"/>
        <v>0</v>
      </c>
      <c r="G334" s="24" t="s">
        <v>153</v>
      </c>
    </row>
    <row r="335" spans="1:7" hidden="1" outlineLevel="3" x14ac:dyDescent="0.15">
      <c r="A335" s="131"/>
      <c r="E335" s="24" t="s">
        <v>351</v>
      </c>
      <c r="F335" s="145">
        <f t="shared" si="33"/>
        <v>0</v>
      </c>
      <c r="G335" s="24" t="s">
        <v>153</v>
      </c>
    </row>
    <row r="336" spans="1:7" hidden="1" outlineLevel="3" x14ac:dyDescent="0.15">
      <c r="F336" s="141"/>
    </row>
    <row r="337" spans="1:7" hidden="1" outlineLevel="3" x14ac:dyDescent="0.15">
      <c r="A337" s="131"/>
      <c r="E337" s="24" t="s">
        <v>352</v>
      </c>
      <c r="F337" s="145">
        <f xml:space="preserve"> IF(F44 = "n/a", 0, F44 * $F$301)</f>
        <v>0</v>
      </c>
      <c r="G337" s="24" t="s">
        <v>153</v>
      </c>
    </row>
    <row r="338" spans="1:7" hidden="1" outlineLevel="3" x14ac:dyDescent="0.15">
      <c r="A338" s="131"/>
      <c r="E338" s="24" t="s">
        <v>353</v>
      </c>
      <c r="F338" s="145">
        <f t="shared" ref="F338:F342" si="34" xml:space="preserve"> IF(F45 = "n/a", 0, F45 * $F$301)</f>
        <v>4.3352854629777706</v>
      </c>
      <c r="G338" s="24" t="s">
        <v>153</v>
      </c>
    </row>
    <row r="339" spans="1:7" hidden="1" outlineLevel="3" x14ac:dyDescent="0.15">
      <c r="A339" s="131"/>
      <c r="E339" s="24" t="s">
        <v>354</v>
      </c>
      <c r="F339" s="145">
        <f t="shared" si="34"/>
        <v>0</v>
      </c>
      <c r="G339" s="24" t="s">
        <v>153</v>
      </c>
    </row>
    <row r="340" spans="1:7" hidden="1" outlineLevel="3" x14ac:dyDescent="0.15">
      <c r="A340" s="131"/>
      <c r="E340" s="24" t="s">
        <v>355</v>
      </c>
      <c r="F340" s="145">
        <f t="shared" si="34"/>
        <v>0</v>
      </c>
      <c r="G340" s="24" t="s">
        <v>153</v>
      </c>
    </row>
    <row r="341" spans="1:7" hidden="1" outlineLevel="3" x14ac:dyDescent="0.15">
      <c r="A341" s="131"/>
      <c r="E341" s="24" t="s">
        <v>356</v>
      </c>
      <c r="F341" s="145">
        <f t="shared" si="34"/>
        <v>0</v>
      </c>
      <c r="G341" s="24" t="s">
        <v>153</v>
      </c>
    </row>
    <row r="342" spans="1:7" hidden="1" outlineLevel="3" x14ac:dyDescent="0.15">
      <c r="A342" s="131"/>
      <c r="E342" s="24" t="s">
        <v>357</v>
      </c>
      <c r="F342" s="145">
        <f t="shared" si="34"/>
        <v>0</v>
      </c>
      <c r="G342" s="24" t="s">
        <v>153</v>
      </c>
    </row>
    <row r="343" spans="1:7" hidden="1" outlineLevel="3" x14ac:dyDescent="0.15">
      <c r="A343" s="131"/>
      <c r="F343" s="145"/>
    </row>
    <row r="344" spans="1:7" hidden="1" outlineLevel="3" x14ac:dyDescent="0.15">
      <c r="A344" s="131"/>
      <c r="E344" s="24" t="s">
        <v>358</v>
      </c>
      <c r="F344" s="145">
        <f t="shared" ref="F344:F349" si="35" xml:space="preserve"> IF(F51 = "n/a", 0, F51 * $F$301)</f>
        <v>0</v>
      </c>
      <c r="G344" s="24" t="s">
        <v>153</v>
      </c>
    </row>
    <row r="345" spans="1:7" hidden="1" outlineLevel="3" x14ac:dyDescent="0.15">
      <c r="A345" s="131"/>
      <c r="E345" s="24" t="s">
        <v>359</v>
      </c>
      <c r="F345" s="145">
        <f t="shared" si="35"/>
        <v>-5.9031664800895571E-3</v>
      </c>
      <c r="G345" s="24" t="s">
        <v>153</v>
      </c>
    </row>
    <row r="346" spans="1:7" hidden="1" outlineLevel="3" x14ac:dyDescent="0.15">
      <c r="E346" s="24" t="s">
        <v>360</v>
      </c>
      <c r="F346" s="145">
        <f t="shared" si="35"/>
        <v>0</v>
      </c>
      <c r="G346" s="24" t="s">
        <v>153</v>
      </c>
    </row>
    <row r="347" spans="1:7" hidden="1" outlineLevel="3" x14ac:dyDescent="0.15">
      <c r="A347" s="131"/>
      <c r="E347" s="24" t="s">
        <v>361</v>
      </c>
      <c r="F347" s="145">
        <f t="shared" si="35"/>
        <v>0</v>
      </c>
      <c r="G347" s="24" t="s">
        <v>153</v>
      </c>
    </row>
    <row r="348" spans="1:7" hidden="1" outlineLevel="3" x14ac:dyDescent="0.15">
      <c r="A348" s="131"/>
      <c r="E348" s="24" t="s">
        <v>362</v>
      </c>
      <c r="F348" s="145">
        <f t="shared" si="35"/>
        <v>0</v>
      </c>
      <c r="G348" s="24" t="s">
        <v>153</v>
      </c>
    </row>
    <row r="349" spans="1:7" hidden="1" outlineLevel="3" x14ac:dyDescent="0.15">
      <c r="A349" s="131"/>
      <c r="E349" s="24" t="s">
        <v>363</v>
      </c>
      <c r="F349" s="145">
        <f t="shared" si="35"/>
        <v>0</v>
      </c>
      <c r="G349" s="24" t="s">
        <v>153</v>
      </c>
    </row>
    <row r="350" spans="1:7" hidden="1" outlineLevel="3" x14ac:dyDescent="0.15">
      <c r="A350" s="131"/>
      <c r="F350" s="145"/>
    </row>
    <row r="351" spans="1:7" hidden="1" outlineLevel="3" x14ac:dyDescent="0.15">
      <c r="A351" s="131"/>
      <c r="E351" s="24" t="s">
        <v>364</v>
      </c>
      <c r="F351" s="145">
        <f t="shared" ref="F351:F356" si="36" xml:space="preserve"> IF(F58 = "n/a", 0, F58 * $F$301)</f>
        <v>0.45926635215096751</v>
      </c>
      <c r="G351" s="24" t="s">
        <v>153</v>
      </c>
    </row>
    <row r="352" spans="1:7" hidden="1" outlineLevel="3" x14ac:dyDescent="0.15">
      <c r="A352" s="131"/>
      <c r="E352" s="24" t="s">
        <v>365</v>
      </c>
      <c r="F352" s="145">
        <f t="shared" si="36"/>
        <v>1.6198288821365745</v>
      </c>
      <c r="G352" s="24" t="s">
        <v>153</v>
      </c>
    </row>
    <row r="353" spans="1:7" hidden="1" outlineLevel="3" x14ac:dyDescent="0.15">
      <c r="A353" s="131"/>
      <c r="E353" s="24" t="s">
        <v>366</v>
      </c>
      <c r="F353" s="145">
        <f t="shared" si="36"/>
        <v>0</v>
      </c>
      <c r="G353" s="24" t="s">
        <v>153</v>
      </c>
    </row>
    <row r="354" spans="1:7" hidden="1" outlineLevel="3" x14ac:dyDescent="0.15">
      <c r="A354" s="131"/>
      <c r="E354" s="24" t="s">
        <v>367</v>
      </c>
      <c r="F354" s="145">
        <f t="shared" si="36"/>
        <v>0</v>
      </c>
      <c r="G354" s="24" t="s">
        <v>153</v>
      </c>
    </row>
    <row r="355" spans="1:7" hidden="1" outlineLevel="3" x14ac:dyDescent="0.15">
      <c r="A355" s="131"/>
      <c r="E355" s="24" t="s">
        <v>368</v>
      </c>
      <c r="F355" s="145">
        <f t="shared" si="36"/>
        <v>0</v>
      </c>
      <c r="G355" s="24" t="s">
        <v>153</v>
      </c>
    </row>
    <row r="356" spans="1:7" hidden="1" outlineLevel="3" x14ac:dyDescent="0.15">
      <c r="A356" s="131"/>
      <c r="E356" s="24" t="s">
        <v>369</v>
      </c>
      <c r="F356" s="145">
        <f t="shared" si="36"/>
        <v>0</v>
      </c>
      <c r="G356" s="24" t="s">
        <v>153</v>
      </c>
    </row>
    <row r="357" spans="1:7" hidden="1" outlineLevel="3" x14ac:dyDescent="0.15">
      <c r="F357" s="141"/>
    </row>
    <row r="358" spans="1:7" hidden="1" outlineLevel="3" x14ac:dyDescent="0.15">
      <c r="A358" s="131"/>
      <c r="E358" s="24" t="s">
        <v>370</v>
      </c>
      <c r="F358" s="145">
        <f t="shared" ref="F358:F363" si="37" xml:space="preserve"> IF(F65 = "n/a", 0, F65 * $F$301)</f>
        <v>0</v>
      </c>
      <c r="G358" s="24" t="s">
        <v>153</v>
      </c>
    </row>
    <row r="359" spans="1:7" hidden="1" outlineLevel="3" x14ac:dyDescent="0.15">
      <c r="A359" s="131"/>
      <c r="E359" s="24" t="s">
        <v>371</v>
      </c>
      <c r="F359" s="145">
        <f t="shared" si="37"/>
        <v>-1.8890132736286581E-2</v>
      </c>
      <c r="G359" s="24" t="s">
        <v>153</v>
      </c>
    </row>
    <row r="360" spans="1:7" hidden="1" outlineLevel="3" x14ac:dyDescent="0.15">
      <c r="A360" s="131"/>
      <c r="E360" s="24" t="s">
        <v>372</v>
      </c>
      <c r="F360" s="145">
        <f t="shared" si="37"/>
        <v>0</v>
      </c>
      <c r="G360" s="24" t="s">
        <v>153</v>
      </c>
    </row>
    <row r="361" spans="1:7" hidden="1" outlineLevel="3" x14ac:dyDescent="0.15">
      <c r="A361" s="131"/>
      <c r="E361" s="24" t="s">
        <v>373</v>
      </c>
      <c r="F361" s="145">
        <f t="shared" si="37"/>
        <v>0</v>
      </c>
      <c r="G361" s="24" t="s">
        <v>153</v>
      </c>
    </row>
    <row r="362" spans="1:7" hidden="1" outlineLevel="3" x14ac:dyDescent="0.15">
      <c r="A362" s="131"/>
      <c r="E362" s="24" t="s">
        <v>374</v>
      </c>
      <c r="F362" s="145">
        <f t="shared" si="37"/>
        <v>0</v>
      </c>
      <c r="G362" s="24" t="s">
        <v>153</v>
      </c>
    </row>
    <row r="363" spans="1:7" hidden="1" outlineLevel="3" x14ac:dyDescent="0.15">
      <c r="A363" s="131"/>
      <c r="E363" s="24" t="s">
        <v>375</v>
      </c>
      <c r="F363" s="145">
        <f t="shared" si="37"/>
        <v>0</v>
      </c>
      <c r="G363" s="24" t="s">
        <v>153</v>
      </c>
    </row>
    <row r="364" spans="1:7" hidden="1" outlineLevel="3" x14ac:dyDescent="0.15">
      <c r="A364" s="131"/>
      <c r="F364" s="145"/>
    </row>
    <row r="365" spans="1:7" hidden="1" outlineLevel="3" x14ac:dyDescent="0.15">
      <c r="A365" s="131"/>
      <c r="E365" s="24" t="s">
        <v>376</v>
      </c>
      <c r="F365" s="145">
        <f t="shared" ref="F365:F370" si="38" xml:space="preserve"> IF(F72 = "n/a", 0, F72 * $F$301)</f>
        <v>0</v>
      </c>
      <c r="G365" s="24" t="s">
        <v>153</v>
      </c>
    </row>
    <row r="366" spans="1:7" hidden="1" outlineLevel="3" x14ac:dyDescent="0.15">
      <c r="A366" s="131"/>
      <c r="E366" s="24" t="s">
        <v>377</v>
      </c>
      <c r="F366" s="145">
        <f t="shared" si="38"/>
        <v>0</v>
      </c>
      <c r="G366" s="24" t="s">
        <v>153</v>
      </c>
    </row>
    <row r="367" spans="1:7" hidden="1" outlineLevel="3" x14ac:dyDescent="0.15">
      <c r="E367" s="24" t="s">
        <v>378</v>
      </c>
      <c r="F367" s="145">
        <f t="shared" si="38"/>
        <v>0</v>
      </c>
      <c r="G367" s="24" t="s">
        <v>153</v>
      </c>
    </row>
    <row r="368" spans="1:7" hidden="1" outlineLevel="3" x14ac:dyDescent="0.15">
      <c r="A368" s="131"/>
      <c r="E368" s="24" t="s">
        <v>379</v>
      </c>
      <c r="F368" s="145">
        <f t="shared" si="38"/>
        <v>0</v>
      </c>
      <c r="G368" s="24" t="s">
        <v>153</v>
      </c>
    </row>
    <row r="369" spans="1:7" hidden="1" outlineLevel="3" x14ac:dyDescent="0.15">
      <c r="A369" s="131"/>
      <c r="E369" s="24" t="s">
        <v>380</v>
      </c>
      <c r="F369" s="145">
        <f t="shared" si="38"/>
        <v>0</v>
      </c>
      <c r="G369" s="24" t="s">
        <v>153</v>
      </c>
    </row>
    <row r="370" spans="1:7" hidden="1" outlineLevel="3" x14ac:dyDescent="0.15">
      <c r="A370" s="131"/>
      <c r="E370" s="24" t="s">
        <v>381</v>
      </c>
      <c r="F370" s="145">
        <f t="shared" si="38"/>
        <v>0</v>
      </c>
      <c r="G370" s="24" t="s">
        <v>153</v>
      </c>
    </row>
    <row r="371" spans="1:7" hidden="1" outlineLevel="2" x14ac:dyDescent="0.15">
      <c r="A371" s="131"/>
      <c r="F371" s="145"/>
    </row>
    <row r="372" spans="1:7" hidden="1" outlineLevel="2" collapsed="1" x14ac:dyDescent="0.15">
      <c r="A372" s="131"/>
      <c r="B372" s="10" t="s">
        <v>312</v>
      </c>
      <c r="F372" s="145"/>
    </row>
    <row r="373" spans="1:7" hidden="1" outlineLevel="3" x14ac:dyDescent="0.15">
      <c r="A373" s="131"/>
      <c r="F373" s="145"/>
    </row>
    <row r="374" spans="1:7" hidden="1" outlineLevel="3" x14ac:dyDescent="0.15">
      <c r="A374" s="131"/>
      <c r="E374" s="24" t="s">
        <v>382</v>
      </c>
      <c r="F374" s="145">
        <f xml:space="preserve"> IF(F81 = "n/a", 0, F81 * $F$301)</f>
        <v>0</v>
      </c>
      <c r="G374" s="24" t="s">
        <v>153</v>
      </c>
    </row>
    <row r="375" spans="1:7" hidden="1" outlineLevel="3" x14ac:dyDescent="0.15">
      <c r="A375" s="131"/>
      <c r="E375" s="24" t="s">
        <v>383</v>
      </c>
      <c r="F375" s="145">
        <f t="shared" ref="F375:F379" si="39" xml:space="preserve"> IF(F82 = "n/a", 0, F82 * $F$301)</f>
        <v>0</v>
      </c>
      <c r="G375" s="24" t="s">
        <v>153</v>
      </c>
    </row>
    <row r="376" spans="1:7" hidden="1" outlineLevel="3" x14ac:dyDescent="0.15">
      <c r="A376" s="131"/>
      <c r="E376" s="24" t="s">
        <v>384</v>
      </c>
      <c r="F376" s="145">
        <f t="shared" si="39"/>
        <v>0</v>
      </c>
      <c r="G376" s="24" t="s">
        <v>153</v>
      </c>
    </row>
    <row r="377" spans="1:7" hidden="1" outlineLevel="3" x14ac:dyDescent="0.15">
      <c r="E377" s="24" t="s">
        <v>385</v>
      </c>
      <c r="F377" s="145">
        <f t="shared" si="39"/>
        <v>0</v>
      </c>
      <c r="G377" s="24" t="s">
        <v>153</v>
      </c>
    </row>
    <row r="378" spans="1:7" hidden="1" outlineLevel="3" x14ac:dyDescent="0.15">
      <c r="A378" s="131"/>
      <c r="E378" s="24" t="s">
        <v>386</v>
      </c>
      <c r="F378" s="145">
        <f t="shared" si="39"/>
        <v>0</v>
      </c>
      <c r="G378" s="24" t="s">
        <v>153</v>
      </c>
    </row>
    <row r="379" spans="1:7" hidden="1" outlineLevel="3" x14ac:dyDescent="0.15">
      <c r="A379" s="131"/>
      <c r="E379" s="24" t="s">
        <v>387</v>
      </c>
      <c r="F379" s="145">
        <f t="shared" si="39"/>
        <v>0</v>
      </c>
      <c r="G379" s="24" t="s">
        <v>153</v>
      </c>
    </row>
    <row r="380" spans="1:7" hidden="1" outlineLevel="3" x14ac:dyDescent="0.15">
      <c r="A380" s="131"/>
      <c r="F380" s="145"/>
    </row>
    <row r="381" spans="1:7" hidden="1" outlineLevel="3" x14ac:dyDescent="0.15">
      <c r="A381" s="131"/>
      <c r="E381" s="24" t="s">
        <v>388</v>
      </c>
      <c r="F381" s="145">
        <f t="shared" ref="F381:F386" si="40" xml:space="preserve"> IF(F88 = "n/a", 0, F88 * $F$301)</f>
        <v>0</v>
      </c>
      <c r="G381" s="24" t="s">
        <v>153</v>
      </c>
    </row>
    <row r="382" spans="1:7" hidden="1" outlineLevel="3" x14ac:dyDescent="0.15">
      <c r="A382" s="131"/>
      <c r="E382" s="24" t="s">
        <v>389</v>
      </c>
      <c r="F382" s="145">
        <f t="shared" si="40"/>
        <v>0</v>
      </c>
      <c r="G382" s="24" t="s">
        <v>153</v>
      </c>
    </row>
    <row r="383" spans="1:7" hidden="1" outlineLevel="3" x14ac:dyDescent="0.15">
      <c r="A383" s="131"/>
      <c r="E383" s="24" t="s">
        <v>390</v>
      </c>
      <c r="F383" s="145">
        <f t="shared" si="40"/>
        <v>0</v>
      </c>
      <c r="G383" s="24" t="s">
        <v>153</v>
      </c>
    </row>
    <row r="384" spans="1:7" hidden="1" outlineLevel="3" x14ac:dyDescent="0.15">
      <c r="A384" s="131"/>
      <c r="E384" s="24" t="s">
        <v>391</v>
      </c>
      <c r="F384" s="145">
        <f t="shared" si="40"/>
        <v>0</v>
      </c>
      <c r="G384" s="24" t="s">
        <v>153</v>
      </c>
    </row>
    <row r="385" spans="1:7" hidden="1" outlineLevel="3" x14ac:dyDescent="0.15">
      <c r="A385" s="131"/>
      <c r="E385" s="24" t="s">
        <v>392</v>
      </c>
      <c r="F385" s="145">
        <f t="shared" si="40"/>
        <v>0</v>
      </c>
      <c r="G385" s="24" t="s">
        <v>153</v>
      </c>
    </row>
    <row r="386" spans="1:7" hidden="1" outlineLevel="3" x14ac:dyDescent="0.15">
      <c r="A386" s="131"/>
      <c r="E386" s="24" t="s">
        <v>393</v>
      </c>
      <c r="F386" s="145">
        <f t="shared" si="40"/>
        <v>0</v>
      </c>
      <c r="G386" s="24" t="s">
        <v>153</v>
      </c>
    </row>
    <row r="387" spans="1:7" hidden="1" outlineLevel="3" x14ac:dyDescent="0.15">
      <c r="A387" s="131"/>
      <c r="F387" s="145"/>
    </row>
    <row r="388" spans="1:7" hidden="1" outlineLevel="3" x14ac:dyDescent="0.15">
      <c r="E388" s="24" t="s">
        <v>394</v>
      </c>
      <c r="F388" s="145">
        <f t="shared" ref="F388:F393" si="41" xml:space="preserve"> IF(F95 = "n/a", 0, F95 * $F$301)</f>
        <v>-13.804429682527479</v>
      </c>
      <c r="G388" s="24" t="s">
        <v>153</v>
      </c>
    </row>
    <row r="389" spans="1:7" hidden="1" outlineLevel="3" x14ac:dyDescent="0.15">
      <c r="A389" s="131"/>
      <c r="E389" s="24" t="s">
        <v>395</v>
      </c>
      <c r="F389" s="145">
        <f t="shared" si="41"/>
        <v>20.237726569541579</v>
      </c>
      <c r="G389" s="24" t="s">
        <v>153</v>
      </c>
    </row>
    <row r="390" spans="1:7" hidden="1" outlineLevel="3" x14ac:dyDescent="0.15">
      <c r="A390" s="131"/>
      <c r="E390" s="24" t="s">
        <v>396</v>
      </c>
      <c r="F390" s="145">
        <f t="shared" si="41"/>
        <v>0</v>
      </c>
      <c r="G390" s="24" t="s">
        <v>153</v>
      </c>
    </row>
    <row r="391" spans="1:7" hidden="1" outlineLevel="3" x14ac:dyDescent="0.15">
      <c r="A391" s="131"/>
      <c r="E391" s="24" t="s">
        <v>397</v>
      </c>
      <c r="F391" s="145">
        <f t="shared" si="41"/>
        <v>0</v>
      </c>
      <c r="G391" s="24" t="s">
        <v>153</v>
      </c>
    </row>
    <row r="392" spans="1:7" hidden="1" outlineLevel="3" x14ac:dyDescent="0.15">
      <c r="A392" s="131"/>
      <c r="E392" s="24" t="s">
        <v>398</v>
      </c>
      <c r="F392" s="145">
        <f t="shared" si="41"/>
        <v>0</v>
      </c>
      <c r="G392" s="24" t="s">
        <v>153</v>
      </c>
    </row>
    <row r="393" spans="1:7" hidden="1" outlineLevel="3" x14ac:dyDescent="0.15">
      <c r="A393" s="131"/>
      <c r="E393" s="24" t="s">
        <v>399</v>
      </c>
      <c r="F393" s="145">
        <f t="shared" si="41"/>
        <v>0</v>
      </c>
      <c r="G393" s="24" t="s">
        <v>153</v>
      </c>
    </row>
    <row r="394" spans="1:7" hidden="1" outlineLevel="3" x14ac:dyDescent="0.15">
      <c r="A394" s="131"/>
      <c r="F394" s="145"/>
    </row>
    <row r="395" spans="1:7" hidden="1" outlineLevel="3" x14ac:dyDescent="0.15">
      <c r="A395" s="131"/>
      <c r="E395" s="24" t="s">
        <v>400</v>
      </c>
      <c r="F395" s="145">
        <f t="shared" ref="F395:F400" si="42" xml:space="preserve"> IF(F102 = "n/a", 0, F102 * $F$301)</f>
        <v>-0.22438419467504769</v>
      </c>
      <c r="G395" s="24" t="s">
        <v>153</v>
      </c>
    </row>
    <row r="396" spans="1:7" hidden="1" outlineLevel="3" x14ac:dyDescent="0.15">
      <c r="A396" s="131"/>
      <c r="E396" s="24" t="s">
        <v>401</v>
      </c>
      <c r="F396" s="145">
        <f t="shared" si="42"/>
        <v>-4.7347552507696115E-2</v>
      </c>
      <c r="G396" s="24" t="s">
        <v>153</v>
      </c>
    </row>
    <row r="397" spans="1:7" hidden="1" outlineLevel="3" x14ac:dyDescent="0.15">
      <c r="A397" s="131"/>
      <c r="E397" s="24" t="s">
        <v>402</v>
      </c>
      <c r="F397" s="145">
        <f t="shared" si="42"/>
        <v>0</v>
      </c>
      <c r="G397" s="24" t="s">
        <v>153</v>
      </c>
    </row>
    <row r="398" spans="1:7" hidden="1" outlineLevel="3" x14ac:dyDescent="0.15">
      <c r="E398" s="24" t="s">
        <v>403</v>
      </c>
      <c r="F398" s="145">
        <f t="shared" si="42"/>
        <v>0</v>
      </c>
      <c r="G398" s="24" t="s">
        <v>153</v>
      </c>
    </row>
    <row r="399" spans="1:7" hidden="1" outlineLevel="3" x14ac:dyDescent="0.15">
      <c r="A399" s="131"/>
      <c r="E399" s="24" t="s">
        <v>404</v>
      </c>
      <c r="F399" s="145">
        <f t="shared" si="42"/>
        <v>0</v>
      </c>
      <c r="G399" s="24" t="s">
        <v>153</v>
      </c>
    </row>
    <row r="400" spans="1:7" hidden="1" outlineLevel="3" x14ac:dyDescent="0.15">
      <c r="A400" s="131"/>
      <c r="E400" s="24" t="s">
        <v>405</v>
      </c>
      <c r="F400" s="145">
        <f t="shared" si="42"/>
        <v>0</v>
      </c>
      <c r="G400" s="24" t="s">
        <v>153</v>
      </c>
    </row>
    <row r="401" spans="1:7" hidden="1" outlineLevel="3" x14ac:dyDescent="0.15">
      <c r="A401" s="131"/>
      <c r="F401" s="145"/>
    </row>
    <row r="402" spans="1:7" hidden="1" outlineLevel="3" x14ac:dyDescent="0.15">
      <c r="A402" s="131"/>
      <c r="E402" s="24" t="s">
        <v>406</v>
      </c>
      <c r="F402" s="145">
        <f t="shared" ref="F402:F407" si="43" xml:space="preserve"> IF(F109 = "n/a", 0, F109 * $F$301)</f>
        <v>2.5897861723085298</v>
      </c>
      <c r="G402" s="24" t="s">
        <v>153</v>
      </c>
    </row>
    <row r="403" spans="1:7" hidden="1" outlineLevel="3" x14ac:dyDescent="0.15">
      <c r="A403" s="131"/>
      <c r="E403" s="24" t="s">
        <v>407</v>
      </c>
      <c r="F403" s="145">
        <f t="shared" si="43"/>
        <v>7.733376483662771</v>
      </c>
      <c r="G403" s="24" t="s">
        <v>153</v>
      </c>
    </row>
    <row r="404" spans="1:7" hidden="1" outlineLevel="3" x14ac:dyDescent="0.15">
      <c r="A404" s="131"/>
      <c r="E404" s="24" t="s">
        <v>408</v>
      </c>
      <c r="F404" s="145">
        <f t="shared" si="43"/>
        <v>0</v>
      </c>
      <c r="G404" s="24" t="s">
        <v>153</v>
      </c>
    </row>
    <row r="405" spans="1:7" hidden="1" outlineLevel="3" x14ac:dyDescent="0.15">
      <c r="A405" s="131"/>
      <c r="E405" s="24" t="s">
        <v>409</v>
      </c>
      <c r="F405" s="145">
        <f t="shared" si="43"/>
        <v>0</v>
      </c>
      <c r="G405" s="24" t="s">
        <v>153</v>
      </c>
    </row>
    <row r="406" spans="1:7" hidden="1" outlineLevel="3" x14ac:dyDescent="0.15">
      <c r="A406" s="131"/>
      <c r="E406" s="24" t="s">
        <v>410</v>
      </c>
      <c r="F406" s="145">
        <f t="shared" si="43"/>
        <v>0</v>
      </c>
      <c r="G406" s="24" t="s">
        <v>153</v>
      </c>
    </row>
    <row r="407" spans="1:7" hidden="1" outlineLevel="3" x14ac:dyDescent="0.15">
      <c r="A407" s="131"/>
      <c r="E407" s="24" t="s">
        <v>411</v>
      </c>
      <c r="F407" s="145">
        <f t="shared" si="43"/>
        <v>0</v>
      </c>
      <c r="G407" s="24" t="s">
        <v>153</v>
      </c>
    </row>
    <row r="408" spans="1:7" hidden="1" outlineLevel="3" x14ac:dyDescent="0.15">
      <c r="A408" s="131"/>
      <c r="F408" s="145"/>
    </row>
    <row r="409" spans="1:7" hidden="1" outlineLevel="3" x14ac:dyDescent="0.15">
      <c r="E409" s="24" t="s">
        <v>412</v>
      </c>
      <c r="F409" s="145">
        <f t="shared" ref="F409:F414" si="44" xml:space="preserve"> IF(F116 = "n/a", 0, F116 * $F$301)</f>
        <v>-0.1315886646409723</v>
      </c>
      <c r="G409" s="24" t="s">
        <v>153</v>
      </c>
    </row>
    <row r="410" spans="1:7" hidden="1" outlineLevel="3" x14ac:dyDescent="0.15">
      <c r="A410" s="131"/>
      <c r="E410" s="24" t="s">
        <v>413</v>
      </c>
      <c r="F410" s="145">
        <f t="shared" si="44"/>
        <v>-9.2046894290740464E-2</v>
      </c>
      <c r="G410" s="24" t="s">
        <v>153</v>
      </c>
    </row>
    <row r="411" spans="1:7" hidden="1" outlineLevel="3" x14ac:dyDescent="0.15">
      <c r="A411" s="131"/>
      <c r="E411" s="24" t="s">
        <v>414</v>
      </c>
      <c r="F411" s="145">
        <f t="shared" si="44"/>
        <v>0</v>
      </c>
      <c r="G411" s="24" t="s">
        <v>153</v>
      </c>
    </row>
    <row r="412" spans="1:7" hidden="1" outlineLevel="3" x14ac:dyDescent="0.15">
      <c r="A412" s="131"/>
      <c r="E412" s="24" t="s">
        <v>415</v>
      </c>
      <c r="F412" s="145">
        <f t="shared" si="44"/>
        <v>0</v>
      </c>
      <c r="G412" s="24" t="s">
        <v>153</v>
      </c>
    </row>
    <row r="413" spans="1:7" hidden="1" outlineLevel="3" x14ac:dyDescent="0.15">
      <c r="A413" s="131"/>
      <c r="E413" s="24" t="s">
        <v>416</v>
      </c>
      <c r="F413" s="145">
        <f t="shared" si="44"/>
        <v>0</v>
      </c>
      <c r="G413" s="24" t="s">
        <v>153</v>
      </c>
    </row>
    <row r="414" spans="1:7" hidden="1" outlineLevel="3" x14ac:dyDescent="0.15">
      <c r="A414" s="131"/>
      <c r="E414" s="24" t="s">
        <v>417</v>
      </c>
      <c r="F414" s="145">
        <f t="shared" si="44"/>
        <v>0</v>
      </c>
      <c r="G414" s="24" t="s">
        <v>153</v>
      </c>
    </row>
    <row r="415" spans="1:7" hidden="1" outlineLevel="3" x14ac:dyDescent="0.15">
      <c r="A415" s="131"/>
      <c r="F415" s="145"/>
    </row>
    <row r="416" spans="1:7" hidden="1" outlineLevel="3" x14ac:dyDescent="0.15">
      <c r="A416" s="131"/>
      <c r="E416" s="24" t="s">
        <v>418</v>
      </c>
      <c r="F416" s="145">
        <f t="shared" ref="F416:F421" si="45" xml:space="preserve"> IF(F123 = "n/a", 0, F123 * $F$301)</f>
        <v>0</v>
      </c>
      <c r="G416" s="24" t="s">
        <v>153</v>
      </c>
    </row>
    <row r="417" spans="1:7" hidden="1" outlineLevel="3" x14ac:dyDescent="0.15">
      <c r="A417" s="131"/>
      <c r="E417" s="24" t="s">
        <v>419</v>
      </c>
      <c r="F417" s="145">
        <f t="shared" si="45"/>
        <v>0</v>
      </c>
      <c r="G417" s="24" t="s">
        <v>153</v>
      </c>
    </row>
    <row r="418" spans="1:7" hidden="1" outlineLevel="3" x14ac:dyDescent="0.15">
      <c r="A418" s="131"/>
      <c r="E418" s="24" t="s">
        <v>420</v>
      </c>
      <c r="F418" s="145">
        <f t="shared" si="45"/>
        <v>0</v>
      </c>
      <c r="G418" s="24" t="s">
        <v>153</v>
      </c>
    </row>
    <row r="419" spans="1:7" hidden="1" outlineLevel="3" x14ac:dyDescent="0.15">
      <c r="E419" s="24" t="s">
        <v>421</v>
      </c>
      <c r="F419" s="145">
        <f t="shared" si="45"/>
        <v>0</v>
      </c>
      <c r="G419" s="24" t="s">
        <v>153</v>
      </c>
    </row>
    <row r="420" spans="1:7" hidden="1" outlineLevel="3" x14ac:dyDescent="0.15">
      <c r="A420" s="131"/>
      <c r="E420" s="24" t="s">
        <v>422</v>
      </c>
      <c r="F420" s="145">
        <f t="shared" si="45"/>
        <v>0</v>
      </c>
      <c r="G420" s="24" t="s">
        <v>153</v>
      </c>
    </row>
    <row r="421" spans="1:7" hidden="1" outlineLevel="3" x14ac:dyDescent="0.15">
      <c r="A421" s="131"/>
      <c r="E421" s="24" t="s">
        <v>423</v>
      </c>
      <c r="F421" s="145">
        <f t="shared" si="45"/>
        <v>0</v>
      </c>
      <c r="G421" s="24" t="s">
        <v>153</v>
      </c>
    </row>
    <row r="422" spans="1:7" hidden="1" outlineLevel="3" x14ac:dyDescent="0.15">
      <c r="A422" s="131"/>
      <c r="F422" s="145"/>
    </row>
    <row r="423" spans="1:7" hidden="1" outlineLevel="3" x14ac:dyDescent="0.15">
      <c r="A423" s="131"/>
      <c r="E423" s="24" t="s">
        <v>424</v>
      </c>
      <c r="F423" s="145">
        <f t="shared" ref="F423:F428" si="46" xml:space="preserve"> IF(F130 = "n/a", 0, F130 * $F$301)</f>
        <v>0</v>
      </c>
      <c r="G423" s="24" t="s">
        <v>153</v>
      </c>
    </row>
    <row r="424" spans="1:7" hidden="1" outlineLevel="3" x14ac:dyDescent="0.15">
      <c r="A424" s="131"/>
      <c r="E424" s="24" t="s">
        <v>425</v>
      </c>
      <c r="F424" s="145">
        <f t="shared" si="46"/>
        <v>0</v>
      </c>
      <c r="G424" s="24" t="s">
        <v>153</v>
      </c>
    </row>
    <row r="425" spans="1:7" hidden="1" outlineLevel="3" x14ac:dyDescent="0.15">
      <c r="A425" s="131"/>
      <c r="E425" s="24" t="s">
        <v>426</v>
      </c>
      <c r="F425" s="145">
        <f t="shared" si="46"/>
        <v>0</v>
      </c>
      <c r="G425" s="24" t="s">
        <v>153</v>
      </c>
    </row>
    <row r="426" spans="1:7" hidden="1" outlineLevel="3" x14ac:dyDescent="0.15">
      <c r="A426" s="131"/>
      <c r="E426" s="24" t="s">
        <v>427</v>
      </c>
      <c r="F426" s="145">
        <f t="shared" si="46"/>
        <v>0</v>
      </c>
      <c r="G426" s="24" t="s">
        <v>153</v>
      </c>
    </row>
    <row r="427" spans="1:7" hidden="1" outlineLevel="3" x14ac:dyDescent="0.15">
      <c r="A427" s="131"/>
      <c r="E427" s="24" t="s">
        <v>428</v>
      </c>
      <c r="F427" s="145">
        <f t="shared" si="46"/>
        <v>0</v>
      </c>
      <c r="G427" s="24" t="s">
        <v>153</v>
      </c>
    </row>
    <row r="428" spans="1:7" hidden="1" outlineLevel="3" x14ac:dyDescent="0.15">
      <c r="A428" s="131"/>
      <c r="E428" s="24" t="s">
        <v>429</v>
      </c>
      <c r="F428" s="145">
        <f t="shared" si="46"/>
        <v>0</v>
      </c>
      <c r="G428" s="24" t="s">
        <v>153</v>
      </c>
    </row>
    <row r="429" spans="1:7" hidden="1" outlineLevel="3" x14ac:dyDescent="0.15">
      <c r="A429" s="131"/>
      <c r="F429" s="145"/>
    </row>
    <row r="430" spans="1:7" hidden="1" outlineLevel="3" x14ac:dyDescent="0.15">
      <c r="E430" s="24" t="s">
        <v>430</v>
      </c>
      <c r="F430" s="145">
        <f t="shared" ref="F430:F435" si="47" xml:space="preserve"> IF(F137 = "n/a", 0, F137 * $F$301)</f>
        <v>0</v>
      </c>
      <c r="G430" s="24" t="s">
        <v>153</v>
      </c>
    </row>
    <row r="431" spans="1:7" hidden="1" outlineLevel="3" x14ac:dyDescent="0.15">
      <c r="A431" s="131"/>
      <c r="E431" s="24" t="s">
        <v>431</v>
      </c>
      <c r="F431" s="145">
        <f t="shared" si="47"/>
        <v>0</v>
      </c>
      <c r="G431" s="24" t="s">
        <v>153</v>
      </c>
    </row>
    <row r="432" spans="1:7" hidden="1" outlineLevel="3" x14ac:dyDescent="0.15">
      <c r="A432" s="131"/>
      <c r="E432" s="24" t="s">
        <v>432</v>
      </c>
      <c r="F432" s="145">
        <f t="shared" si="47"/>
        <v>0</v>
      </c>
      <c r="G432" s="24" t="s">
        <v>153</v>
      </c>
    </row>
    <row r="433" spans="1:7" hidden="1" outlineLevel="3" x14ac:dyDescent="0.15">
      <c r="A433" s="131"/>
      <c r="E433" s="24" t="s">
        <v>433</v>
      </c>
      <c r="F433" s="145">
        <f t="shared" si="47"/>
        <v>0</v>
      </c>
      <c r="G433" s="24" t="s">
        <v>153</v>
      </c>
    </row>
    <row r="434" spans="1:7" hidden="1" outlineLevel="3" x14ac:dyDescent="0.15">
      <c r="A434" s="131"/>
      <c r="E434" s="24" t="s">
        <v>434</v>
      </c>
      <c r="F434" s="145">
        <f t="shared" si="47"/>
        <v>0</v>
      </c>
      <c r="G434" s="24" t="s">
        <v>153</v>
      </c>
    </row>
    <row r="435" spans="1:7" hidden="1" outlineLevel="3" x14ac:dyDescent="0.15">
      <c r="A435" s="131"/>
      <c r="E435" s="24" t="s">
        <v>435</v>
      </c>
      <c r="F435" s="145">
        <f t="shared" si="47"/>
        <v>0</v>
      </c>
      <c r="G435" s="24" t="s">
        <v>153</v>
      </c>
    </row>
    <row r="436" spans="1:7" s="134" customFormat="1" hidden="1" outlineLevel="2" x14ac:dyDescent="0.15">
      <c r="A436" s="131"/>
      <c r="B436" s="131"/>
      <c r="C436" s="132"/>
      <c r="D436" s="133"/>
      <c r="F436" s="145"/>
    </row>
    <row r="437" spans="1:7" s="134" customFormat="1" hidden="1" outlineLevel="2" collapsed="1" x14ac:dyDescent="0.15">
      <c r="A437" s="131"/>
      <c r="B437" s="131" t="s">
        <v>313</v>
      </c>
      <c r="C437" s="132"/>
      <c r="D437" s="133"/>
      <c r="F437" s="145"/>
    </row>
    <row r="438" spans="1:7" s="134" customFormat="1" hidden="1" outlineLevel="3" x14ac:dyDescent="0.15">
      <c r="A438" s="131"/>
      <c r="B438" s="131"/>
      <c r="C438" s="132"/>
      <c r="D438" s="133"/>
      <c r="F438" s="145"/>
    </row>
    <row r="439" spans="1:7" s="134" customFormat="1" hidden="1" outlineLevel="3" x14ac:dyDescent="0.15">
      <c r="A439" s="131"/>
      <c r="B439" s="131"/>
      <c r="C439" s="132"/>
      <c r="D439" s="133"/>
      <c r="E439" s="134" t="s">
        <v>436</v>
      </c>
      <c r="F439" s="145">
        <f xml:space="preserve"> IF(F146 = "n/a", 0, F146 * $F$301)</f>
        <v>0</v>
      </c>
      <c r="G439" s="134" t="s">
        <v>153</v>
      </c>
    </row>
    <row r="440" spans="1:7" s="134" customFormat="1" hidden="1" outlineLevel="3" x14ac:dyDescent="0.15">
      <c r="A440" s="131"/>
      <c r="B440" s="131"/>
      <c r="C440" s="132"/>
      <c r="D440" s="133"/>
      <c r="E440" s="134" t="s">
        <v>437</v>
      </c>
      <c r="F440" s="145">
        <f t="shared" ref="F440:F444" si="48" xml:space="preserve"> IF(F147 = "n/a", 0, F147 * $F$301)</f>
        <v>0</v>
      </c>
      <c r="G440" s="134" t="s">
        <v>153</v>
      </c>
    </row>
    <row r="441" spans="1:7" s="134" customFormat="1" hidden="1" outlineLevel="3" x14ac:dyDescent="0.15">
      <c r="A441" s="131"/>
      <c r="B441" s="131"/>
      <c r="C441" s="132"/>
      <c r="D441" s="133"/>
      <c r="E441" s="134" t="s">
        <v>438</v>
      </c>
      <c r="F441" s="145">
        <f t="shared" si="48"/>
        <v>0</v>
      </c>
      <c r="G441" s="134" t="s">
        <v>153</v>
      </c>
    </row>
    <row r="442" spans="1:7" s="134" customFormat="1" hidden="1" outlineLevel="3" x14ac:dyDescent="0.15">
      <c r="A442" s="131"/>
      <c r="B442" s="131"/>
      <c r="C442" s="132"/>
      <c r="D442" s="133"/>
      <c r="E442" s="134" t="s">
        <v>439</v>
      </c>
      <c r="F442" s="145">
        <f t="shared" si="48"/>
        <v>0</v>
      </c>
      <c r="G442" s="134" t="s">
        <v>153</v>
      </c>
    </row>
    <row r="443" spans="1:7" s="134" customFormat="1" hidden="1" outlineLevel="3" x14ac:dyDescent="0.15">
      <c r="A443" s="131"/>
      <c r="B443" s="131"/>
      <c r="C443" s="132"/>
      <c r="D443" s="133"/>
      <c r="E443" s="134" t="s">
        <v>440</v>
      </c>
      <c r="F443" s="145">
        <f t="shared" si="48"/>
        <v>0</v>
      </c>
      <c r="G443" s="134" t="s">
        <v>153</v>
      </c>
    </row>
    <row r="444" spans="1:7" s="134" customFormat="1" hidden="1" outlineLevel="3" x14ac:dyDescent="0.15">
      <c r="A444" s="131"/>
      <c r="B444" s="131"/>
      <c r="C444" s="132"/>
      <c r="D444" s="133"/>
      <c r="E444" s="134" t="s">
        <v>441</v>
      </c>
      <c r="F444" s="145">
        <f t="shared" si="48"/>
        <v>0</v>
      </c>
      <c r="G444" s="134" t="s">
        <v>153</v>
      </c>
    </row>
    <row r="445" spans="1:7" s="134" customFormat="1" hidden="1" outlineLevel="3" x14ac:dyDescent="0.15">
      <c r="A445" s="131"/>
      <c r="B445" s="131"/>
      <c r="C445" s="132"/>
      <c r="D445" s="133"/>
      <c r="F445" s="145"/>
    </row>
    <row r="446" spans="1:7" s="134" customFormat="1" hidden="1" outlineLevel="3" x14ac:dyDescent="0.15">
      <c r="A446" s="131"/>
      <c r="B446" s="131"/>
      <c r="C446" s="132"/>
      <c r="D446" s="133"/>
      <c r="E446" s="134" t="s">
        <v>442</v>
      </c>
      <c r="F446" s="145">
        <f t="shared" ref="F446:F450" si="49" xml:space="preserve"> IF(F153 = "n/a", 0, F153 * $F$301)</f>
        <v>0</v>
      </c>
      <c r="G446" s="134" t="s">
        <v>153</v>
      </c>
    </row>
    <row r="447" spans="1:7" s="134" customFormat="1" hidden="1" outlineLevel="3" x14ac:dyDescent="0.15">
      <c r="A447" s="131"/>
      <c r="B447" s="131"/>
      <c r="C447" s="132"/>
      <c r="D447" s="133"/>
      <c r="E447" s="134" t="s">
        <v>443</v>
      </c>
      <c r="F447" s="145">
        <f t="shared" si="49"/>
        <v>0</v>
      </c>
      <c r="G447" s="134" t="s">
        <v>153</v>
      </c>
    </row>
    <row r="448" spans="1:7" s="134" customFormat="1" hidden="1" outlineLevel="3" x14ac:dyDescent="0.15">
      <c r="A448" s="131"/>
      <c r="B448" s="131"/>
      <c r="C448" s="132"/>
      <c r="D448" s="133"/>
      <c r="E448" s="134" t="s">
        <v>444</v>
      </c>
      <c r="F448" s="145">
        <f t="shared" si="49"/>
        <v>0</v>
      </c>
      <c r="G448" s="134" t="s">
        <v>153</v>
      </c>
    </row>
    <row r="449" spans="1:23" s="134" customFormat="1" hidden="1" outlineLevel="3" x14ac:dyDescent="0.15">
      <c r="A449" s="131"/>
      <c r="B449" s="131"/>
      <c r="C449" s="132"/>
      <c r="D449" s="133"/>
      <c r="E449" s="134" t="s">
        <v>445</v>
      </c>
      <c r="F449" s="145">
        <f t="shared" si="49"/>
        <v>0</v>
      </c>
      <c r="G449" s="134" t="s">
        <v>153</v>
      </c>
    </row>
    <row r="450" spans="1:23" s="134" customFormat="1" hidden="1" outlineLevel="3" x14ac:dyDescent="0.15">
      <c r="A450" s="131"/>
      <c r="B450" s="131"/>
      <c r="C450" s="132"/>
      <c r="D450" s="133"/>
      <c r="E450" s="134" t="s">
        <v>446</v>
      </c>
      <c r="F450" s="145">
        <f t="shared" si="49"/>
        <v>0</v>
      </c>
      <c r="G450" s="134" t="s">
        <v>153</v>
      </c>
    </row>
    <row r="451" spans="1:23" s="134" customFormat="1" hidden="1" outlineLevel="3" x14ac:dyDescent="0.15">
      <c r="A451" s="131"/>
      <c r="B451" s="131"/>
      <c r="C451" s="132"/>
      <c r="D451" s="133"/>
      <c r="E451" s="134" t="s">
        <v>447</v>
      </c>
      <c r="F451" s="145">
        <f xml:space="preserve"> IF(F158 = "n/a", 0, F158 * $F$301)</f>
        <v>0</v>
      </c>
      <c r="G451" s="134" t="s">
        <v>153</v>
      </c>
    </row>
    <row r="452" spans="1:23" s="116" customFormat="1" hidden="1" outlineLevel="1" x14ac:dyDescent="0.15">
      <c r="A452" s="147"/>
      <c r="B452" s="113"/>
      <c r="C452" s="114"/>
      <c r="D452" s="115"/>
      <c r="F452" s="142"/>
    </row>
    <row r="453" spans="1:23" x14ac:dyDescent="0.15">
      <c r="F453" s="141"/>
    </row>
    <row r="454" spans="1:23" collapsed="1" x14ac:dyDescent="0.15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hidden="1" outlineLevel="1" x14ac:dyDescent="0.15">
      <c r="F455" s="141"/>
    </row>
    <row r="456" spans="1:23" hidden="1" outlineLevel="1" collapsed="1" x14ac:dyDescent="0.15">
      <c r="B456" s="10" t="s">
        <v>449</v>
      </c>
      <c r="F456" s="141"/>
    </row>
    <row r="457" spans="1:23" hidden="1" outlineLevel="2" x14ac:dyDescent="0.15">
      <c r="F457" s="141"/>
    </row>
    <row r="458" spans="1:23" hidden="1" outlineLevel="2" collapsed="1" x14ac:dyDescent="0.15">
      <c r="D458" s="19" t="s">
        <v>315</v>
      </c>
      <c r="F458" s="141"/>
    </row>
    <row r="459" spans="1:23" hidden="1" outlineLevel="4" x14ac:dyDescent="0.15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1">
        <f xml:space="preserve"> F$307</f>
        <v>64.525151527266914</v>
      </c>
      <c r="G459" s="24" t="str">
        <f xml:space="preserve"> G$307</f>
        <v>£m</v>
      </c>
    </row>
    <row r="460" spans="1:23" hidden="1" outlineLevel="4" x14ac:dyDescent="0.15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5">
        <f xml:space="preserve"> F$314</f>
        <v>61.651490084759317</v>
      </c>
      <c r="G460" s="24" t="str">
        <f xml:space="preserve"> G$314</f>
        <v>£m</v>
      </c>
    </row>
    <row r="461" spans="1:23" hidden="1" outlineLevel="4" x14ac:dyDescent="0.15">
      <c r="E461" s="24" t="str">
        <f xml:space="preserve"> E$330</f>
        <v>PR14 BYR ODI RCV adjustment in 2022-23 FYA prices (WR)</v>
      </c>
      <c r="F461" s="141">
        <f xml:space="preserve"> F$330</f>
        <v>0</v>
      </c>
      <c r="G461" s="24" t="str">
        <f xml:space="preserve"> G$330</f>
        <v>£m</v>
      </c>
    </row>
    <row r="462" spans="1:23" hidden="1" outlineLevel="4" x14ac:dyDescent="0.15">
      <c r="E462" s="24" t="str">
        <f xml:space="preserve"> E$337</f>
        <v>PR14 BYR Totex menu RCV adjustment in 2022-23 FYA prices (WR)</v>
      </c>
      <c r="F462" s="141">
        <f xml:space="preserve"> F$337</f>
        <v>0</v>
      </c>
      <c r="G462" s="24" t="str">
        <f xml:space="preserve"> G$337</f>
        <v>£m</v>
      </c>
    </row>
    <row r="463" spans="1:23" hidden="1" outlineLevel="4" x14ac:dyDescent="0.15">
      <c r="E463" s="24" t="str">
        <f xml:space="preserve"> E$344</f>
        <v>PR14 BYR Land sales RCV adjustment in 2022-23 FYA prices (WR)</v>
      </c>
      <c r="F463" s="141">
        <f xml:space="preserve"> F$344</f>
        <v>0</v>
      </c>
      <c r="G463" s="24" t="str">
        <f xml:space="preserve"> G$344</f>
        <v>£m</v>
      </c>
    </row>
    <row r="464" spans="1:23" hidden="1" outlineLevel="4" x14ac:dyDescent="0.15">
      <c r="E464" s="24" t="str">
        <f xml:space="preserve"> E$351</f>
        <v>PR14 BYR RPI-CPIH wedge RCV adjustment in 2022-23 FYA prices (WR)</v>
      </c>
      <c r="F464" s="141">
        <f xml:space="preserve"> F$351</f>
        <v>0.45926635215096751</v>
      </c>
      <c r="G464" s="24" t="str">
        <f xml:space="preserve"> G$351</f>
        <v>£m</v>
      </c>
    </row>
    <row r="465" spans="1:7" hidden="1" outlineLevel="4" x14ac:dyDescent="0.15">
      <c r="E465" s="24" t="str">
        <f xml:space="preserve"> E$402</f>
        <v>PR19 RPI-CPIH wedge RCV adjustment in 2022-23 FYA prices (WR)</v>
      </c>
      <c r="F465" s="141">
        <f xml:space="preserve"> F$402</f>
        <v>2.5897861723085298</v>
      </c>
      <c r="G465" s="24" t="str">
        <f xml:space="preserve"> G$402</f>
        <v>£m</v>
      </c>
    </row>
    <row r="466" spans="1:7" hidden="1" outlineLevel="4" x14ac:dyDescent="0.15">
      <c r="E466" s="24" t="str">
        <f xml:space="preserve"> E$358</f>
        <v>PR14 BYR Other RCV adjustment in 2022-23 FYA prices (WR)</v>
      </c>
      <c r="F466" s="141">
        <f xml:space="preserve"> F$358</f>
        <v>0</v>
      </c>
      <c r="G466" s="24" t="str">
        <f xml:space="preserve"> G$358</f>
        <v>£m</v>
      </c>
    </row>
    <row r="467" spans="1:7" hidden="1" outlineLevel="4" x14ac:dyDescent="0.15">
      <c r="E467" s="24" t="str">
        <f xml:space="preserve"> E$365</f>
        <v>PR14 IFRS16 RCV adjustment in 2022-23 FYA prices (WR)</v>
      </c>
      <c r="F467" s="141">
        <f xml:space="preserve"> F$365</f>
        <v>0</v>
      </c>
      <c r="G467" s="24" t="str">
        <f xml:space="preserve"> G$365</f>
        <v>£m</v>
      </c>
    </row>
    <row r="468" spans="1:7" s="116" customFormat="1" hidden="1" outlineLevel="4" x14ac:dyDescent="0.15">
      <c r="A468" s="113"/>
      <c r="B468" s="113"/>
      <c r="C468" s="114"/>
      <c r="D468" s="115"/>
      <c r="E468" s="157" t="s">
        <v>450</v>
      </c>
      <c r="F468" s="158">
        <f xml:space="preserve"> SUM( F459:F467 )</f>
        <v>129.22569413648571</v>
      </c>
      <c r="G468" s="157" t="s">
        <v>153</v>
      </c>
    </row>
    <row r="469" spans="1:7" hidden="1" outlineLevel="3" x14ac:dyDescent="0.15">
      <c r="F469" s="141"/>
    </row>
    <row r="470" spans="1:7" hidden="1" outlineLevel="2" collapsed="1" x14ac:dyDescent="0.15">
      <c r="D470" s="19" t="s">
        <v>317</v>
      </c>
      <c r="F470" s="141"/>
    </row>
    <row r="471" spans="1:7" hidden="1" outlineLevel="4" x14ac:dyDescent="0.15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1">
        <f xml:space="preserve"> F$308</f>
        <v>189.08432552374859</v>
      </c>
      <c r="G471" s="24" t="str">
        <f xml:space="preserve"> G$308</f>
        <v>£m</v>
      </c>
    </row>
    <row r="472" spans="1:7" hidden="1" outlineLevel="4" x14ac:dyDescent="0.15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1">
        <f xml:space="preserve"> F$315</f>
        <v>183.8458555893171</v>
      </c>
      <c r="G472" s="24" t="str">
        <f xml:space="preserve"> G$315</f>
        <v>£m</v>
      </c>
    </row>
    <row r="473" spans="1:7" hidden="1" outlineLevel="4" x14ac:dyDescent="0.15">
      <c r="E473" s="24" t="str">
        <f xml:space="preserve"> E$331</f>
        <v>PR14 BYR ODI RCV adjustment in 2022-23 FYA prices (WN)</v>
      </c>
      <c r="F473" s="141">
        <f xml:space="preserve"> F$331</f>
        <v>0</v>
      </c>
      <c r="G473" s="24" t="str">
        <f xml:space="preserve"> G$331</f>
        <v>£m</v>
      </c>
    </row>
    <row r="474" spans="1:7" hidden="1" outlineLevel="4" x14ac:dyDescent="0.15">
      <c r="E474" s="24" t="str">
        <f xml:space="preserve"> E$338</f>
        <v>PR14 BYR Totex menu RCV adjustment in 2022-23 FYA prices (WN)</v>
      </c>
      <c r="F474" s="141">
        <f xml:space="preserve"> F$338</f>
        <v>4.3352854629777706</v>
      </c>
      <c r="G474" s="24" t="str">
        <f xml:space="preserve"> G$338</f>
        <v>£m</v>
      </c>
    </row>
    <row r="475" spans="1:7" hidden="1" outlineLevel="4" x14ac:dyDescent="0.15">
      <c r="E475" s="24" t="str">
        <f xml:space="preserve"> E$345</f>
        <v>PR14 BYR Land sales RCV adjustment in 2022-23 FYA prices (WN)</v>
      </c>
      <c r="F475" s="141">
        <f xml:space="preserve"> F$345</f>
        <v>-5.9031664800895571E-3</v>
      </c>
      <c r="G475" s="24" t="str">
        <f xml:space="preserve"> G$345</f>
        <v>£m</v>
      </c>
    </row>
    <row r="476" spans="1:7" hidden="1" outlineLevel="4" x14ac:dyDescent="0.15">
      <c r="E476" s="24" t="str">
        <f xml:space="preserve"> E$352</f>
        <v>PR14 BYR RPI-CPIH wedge RCV adjustment in 2022-23 FYA prices (WN)</v>
      </c>
      <c r="F476" s="141">
        <f xml:space="preserve"> F$352</f>
        <v>1.6198288821365745</v>
      </c>
      <c r="G476" s="24" t="str">
        <f xml:space="preserve"> G$352</f>
        <v>£m</v>
      </c>
    </row>
    <row r="477" spans="1:7" hidden="1" outlineLevel="4" x14ac:dyDescent="0.15">
      <c r="E477" s="24" t="str">
        <f xml:space="preserve"> E$403</f>
        <v>PR19 RPI-CPIH wedge RCV adjustment in 2022-23 FYA prices (WN)</v>
      </c>
      <c r="F477" s="141">
        <f xml:space="preserve"> F$403</f>
        <v>7.733376483662771</v>
      </c>
      <c r="G477" s="24" t="str">
        <f xml:space="preserve"> G$403</f>
        <v>£m</v>
      </c>
    </row>
    <row r="478" spans="1:7" hidden="1" outlineLevel="4" x14ac:dyDescent="0.15">
      <c r="E478" s="24" t="str">
        <f xml:space="preserve"> E$359</f>
        <v>PR14 BYR Other RCV adjustment in 2022-23 FYA prices (WN)</v>
      </c>
      <c r="F478" s="141">
        <f xml:space="preserve"> F$359</f>
        <v>-1.8890132736286581E-2</v>
      </c>
      <c r="G478" s="24" t="str">
        <f xml:space="preserve"> G$359</f>
        <v>£m</v>
      </c>
    </row>
    <row r="479" spans="1:7" hidden="1" outlineLevel="4" x14ac:dyDescent="0.15">
      <c r="E479" s="24" t="str">
        <f xml:space="preserve"> E$366</f>
        <v>PR14 IFRS16 RCV adjustment in 2022-23 FYA prices (WN)</v>
      </c>
      <c r="F479" s="141">
        <f xml:space="preserve"> F$366</f>
        <v>0</v>
      </c>
      <c r="G479" s="24" t="str">
        <f xml:space="preserve"> G$366</f>
        <v>£m</v>
      </c>
    </row>
    <row r="480" spans="1:7" s="116" customFormat="1" hidden="1" outlineLevel="4" x14ac:dyDescent="0.15">
      <c r="A480" s="113"/>
      <c r="B480" s="113"/>
      <c r="C480" s="114"/>
      <c r="D480" s="115"/>
      <c r="E480" s="157" t="s">
        <v>451</v>
      </c>
      <c r="F480" s="158">
        <f xml:space="preserve"> SUM( F471:F479 )</f>
        <v>386.59387864262646</v>
      </c>
      <c r="G480" s="157" t="s">
        <v>153</v>
      </c>
    </row>
    <row r="481" spans="1:7" hidden="1" outlineLevel="3" x14ac:dyDescent="0.15">
      <c r="F481" s="141"/>
    </row>
    <row r="482" spans="1:7" hidden="1" outlineLevel="2" collapsed="1" x14ac:dyDescent="0.15">
      <c r="D482" s="19" t="s">
        <v>319</v>
      </c>
      <c r="F482" s="141"/>
    </row>
    <row r="483" spans="1:7" hidden="1" outlineLevel="4" x14ac:dyDescent="0.15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1">
        <f xml:space="preserve"> F$309</f>
        <v>0</v>
      </c>
      <c r="G483" s="24" t="str">
        <f xml:space="preserve"> G$309</f>
        <v>£m</v>
      </c>
    </row>
    <row r="484" spans="1:7" hidden="1" outlineLevel="4" x14ac:dyDescent="0.15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1">
        <f xml:space="preserve"> F$316</f>
        <v>0</v>
      </c>
      <c r="G484" s="24" t="str">
        <f xml:space="preserve"> G$316</f>
        <v>£m</v>
      </c>
    </row>
    <row r="485" spans="1:7" hidden="1" outlineLevel="4" x14ac:dyDescent="0.15">
      <c r="E485" s="24" t="str">
        <f xml:space="preserve"> E$332</f>
        <v>PR14 BYR ODI RCV adjustment in 2022-23 FYA prices (WWN)</v>
      </c>
      <c r="F485" s="141">
        <f xml:space="preserve"> F$332</f>
        <v>0</v>
      </c>
      <c r="G485" s="24" t="str">
        <f xml:space="preserve"> G$332</f>
        <v>£m</v>
      </c>
    </row>
    <row r="486" spans="1:7" hidden="1" outlineLevel="4" x14ac:dyDescent="0.15">
      <c r="E486" s="24" t="str">
        <f xml:space="preserve"> E$339</f>
        <v>PR14 BYR Totex menu RCV adjustment in 2022-23 FYA prices (WWN)</v>
      </c>
      <c r="F486" s="141">
        <f xml:space="preserve"> F$339</f>
        <v>0</v>
      </c>
      <c r="G486" s="24" t="str">
        <f xml:space="preserve"> G$339</f>
        <v>£m</v>
      </c>
    </row>
    <row r="487" spans="1:7" hidden="1" outlineLevel="4" x14ac:dyDescent="0.15">
      <c r="E487" s="24" t="str">
        <f xml:space="preserve"> E$346</f>
        <v>PR14 BYR Land sales RCV adjustment in 2022-23 FYA prices (WWN)</v>
      </c>
      <c r="F487" s="141">
        <f xml:space="preserve"> F$346</f>
        <v>0</v>
      </c>
      <c r="G487" s="24" t="str">
        <f xml:space="preserve"> G$346</f>
        <v>£m</v>
      </c>
    </row>
    <row r="488" spans="1:7" hidden="1" outlineLevel="4" x14ac:dyDescent="0.15">
      <c r="E488" s="24" t="str">
        <f xml:space="preserve"> E$353</f>
        <v>PR14 BYR RPI-CPIH wedge RCV adjustment in 2022-23 FYA prices (WWN)</v>
      </c>
      <c r="F488" s="141">
        <f xml:space="preserve"> F$353</f>
        <v>0</v>
      </c>
      <c r="G488" s="24" t="str">
        <f xml:space="preserve"> G$353</f>
        <v>£m</v>
      </c>
    </row>
    <row r="489" spans="1:7" hidden="1" outlineLevel="4" x14ac:dyDescent="0.15">
      <c r="E489" s="24" t="str">
        <f xml:space="preserve"> E$404</f>
        <v>PR19 RPI-CPIH wedge RCV adjustment in 2022-23 FYA prices (WWN)</v>
      </c>
      <c r="F489" s="141">
        <f xml:space="preserve"> F$404</f>
        <v>0</v>
      </c>
      <c r="G489" s="24" t="str">
        <f xml:space="preserve"> G$404</f>
        <v>£m</v>
      </c>
    </row>
    <row r="490" spans="1:7" hidden="1" outlineLevel="4" x14ac:dyDescent="0.15">
      <c r="E490" s="24" t="str">
        <f xml:space="preserve"> E$360</f>
        <v>PR14 BYR Other RCV adjustment in 2022-23 FYA prices (WWN)</v>
      </c>
      <c r="F490" s="141">
        <f xml:space="preserve"> F$360</f>
        <v>0</v>
      </c>
      <c r="G490" s="24" t="str">
        <f xml:space="preserve"> G$360</f>
        <v>£m</v>
      </c>
    </row>
    <row r="491" spans="1:7" hidden="1" outlineLevel="4" x14ac:dyDescent="0.15">
      <c r="E491" s="24" t="str">
        <f xml:space="preserve"> E$367</f>
        <v>PR14 IFRS16 RCV adjustment in 2022-23 FYA prices (WWN)</v>
      </c>
      <c r="F491" s="141">
        <f xml:space="preserve"> F$367</f>
        <v>0</v>
      </c>
      <c r="G491" s="24" t="str">
        <f xml:space="preserve"> G$367</f>
        <v>£m</v>
      </c>
    </row>
    <row r="492" spans="1:7" s="116" customFormat="1" hidden="1" outlineLevel="4" x14ac:dyDescent="0.15">
      <c r="A492" s="113"/>
      <c r="B492" s="113"/>
      <c r="C492" s="114"/>
      <c r="D492" s="115"/>
      <c r="E492" s="157" t="s">
        <v>452</v>
      </c>
      <c r="F492" s="158">
        <f xml:space="preserve"> SUM( F483:F491 )</f>
        <v>0</v>
      </c>
      <c r="G492" s="157" t="s">
        <v>153</v>
      </c>
    </row>
    <row r="493" spans="1:7" hidden="1" outlineLevel="3" x14ac:dyDescent="0.15">
      <c r="F493" s="141"/>
    </row>
    <row r="494" spans="1:7" hidden="1" outlineLevel="2" collapsed="1" x14ac:dyDescent="0.15">
      <c r="D494" s="19" t="s">
        <v>321</v>
      </c>
      <c r="F494" s="141"/>
    </row>
    <row r="495" spans="1:7" hidden="1" outlineLevel="4" x14ac:dyDescent="0.15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1">
        <f xml:space="preserve"> F$310</f>
        <v>0</v>
      </c>
      <c r="G495" s="24" t="str">
        <f xml:space="preserve"> G$310</f>
        <v>£m</v>
      </c>
    </row>
    <row r="496" spans="1:7" hidden="1" outlineLevel="4" x14ac:dyDescent="0.15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1">
        <f xml:space="preserve"> F$317</f>
        <v>0</v>
      </c>
      <c r="G496" s="24" t="str">
        <f xml:space="preserve"> G$317</f>
        <v>£m</v>
      </c>
    </row>
    <row r="497" spans="1:7" hidden="1" outlineLevel="4" x14ac:dyDescent="0.15">
      <c r="E497" s="24" t="str">
        <f xml:space="preserve"> E$333</f>
        <v>PR14 BYR ODI RCV adjustment in 2022-23 FYA prices (BR)</v>
      </c>
      <c r="F497" s="141">
        <f xml:space="preserve"> F$333</f>
        <v>0</v>
      </c>
      <c r="G497" s="24" t="str">
        <f xml:space="preserve"> G$333</f>
        <v>£m</v>
      </c>
    </row>
    <row r="498" spans="1:7" hidden="1" outlineLevel="4" x14ac:dyDescent="0.15">
      <c r="E498" s="24" t="str">
        <f xml:space="preserve"> E$340</f>
        <v>PR14 BYR Totex menu RCV adjustment in 2022-23 FYA prices (BR)</v>
      </c>
      <c r="F498" s="141">
        <f xml:space="preserve"> F$340</f>
        <v>0</v>
      </c>
      <c r="G498" s="24" t="str">
        <f xml:space="preserve"> G$340</f>
        <v>£m</v>
      </c>
    </row>
    <row r="499" spans="1:7" hidden="1" outlineLevel="4" x14ac:dyDescent="0.15">
      <c r="E499" s="24" t="str">
        <f xml:space="preserve"> E$347</f>
        <v>PR14 BYR Land sales RCV adjustment in 2022-23 FYA prices (BR)</v>
      </c>
      <c r="F499" s="141">
        <f xml:space="preserve"> F$347</f>
        <v>0</v>
      </c>
      <c r="G499" s="24" t="str">
        <f xml:space="preserve"> G$347</f>
        <v>£m</v>
      </c>
    </row>
    <row r="500" spans="1:7" hidden="1" outlineLevel="4" x14ac:dyDescent="0.15">
      <c r="E500" s="24" t="str">
        <f xml:space="preserve"> E$354</f>
        <v>PR14 BYR RPI-CPIH wedge RCV adjustment in 2022-23 FYA prices (BR)</v>
      </c>
      <c r="F500" s="141">
        <f xml:space="preserve"> F$354</f>
        <v>0</v>
      </c>
      <c r="G500" s="24" t="str">
        <f xml:space="preserve"> G$354</f>
        <v>£m</v>
      </c>
    </row>
    <row r="501" spans="1:7" hidden="1" outlineLevel="4" x14ac:dyDescent="0.15">
      <c r="E501" s="24" t="str">
        <f xml:space="preserve"> E$405</f>
        <v>PR19 RPI-CPIH wedge RCV adjustment in 2022-23 FYA prices (BR)</v>
      </c>
      <c r="F501" s="141">
        <f xml:space="preserve"> F$405</f>
        <v>0</v>
      </c>
      <c r="G501" s="24" t="str">
        <f xml:space="preserve"> G$405</f>
        <v>£m</v>
      </c>
    </row>
    <row r="502" spans="1:7" hidden="1" outlineLevel="4" x14ac:dyDescent="0.15">
      <c r="E502" s="24" t="str">
        <f xml:space="preserve"> E$361</f>
        <v>PR14 BYR Other RCV adjustment in 2022-23 FYA prices (BR)</v>
      </c>
      <c r="F502" s="141">
        <f xml:space="preserve"> F$361</f>
        <v>0</v>
      </c>
      <c r="G502" s="24" t="str">
        <f xml:space="preserve"> G$361</f>
        <v>£m</v>
      </c>
    </row>
    <row r="503" spans="1:7" hidden="1" outlineLevel="4" x14ac:dyDescent="0.15">
      <c r="E503" s="24" t="str">
        <f xml:space="preserve"> E$368</f>
        <v>PR14 IFRS16 RCV adjustment in 2022-23 FYA prices (BR)</v>
      </c>
      <c r="F503" s="141">
        <f xml:space="preserve"> F$368</f>
        <v>0</v>
      </c>
      <c r="G503" s="24" t="str">
        <f xml:space="preserve"> G$368</f>
        <v>£m</v>
      </c>
    </row>
    <row r="504" spans="1:7" s="116" customFormat="1" hidden="1" outlineLevel="4" x14ac:dyDescent="0.15">
      <c r="A504" s="113"/>
      <c r="B504" s="113"/>
      <c r="C504" s="114"/>
      <c r="D504" s="115"/>
      <c r="E504" s="157" t="s">
        <v>453</v>
      </c>
      <c r="F504" s="158">
        <f xml:space="preserve"> SUM( F495:F503 )</f>
        <v>0</v>
      </c>
      <c r="G504" s="157" t="s">
        <v>153</v>
      </c>
    </row>
    <row r="505" spans="1:7" hidden="1" outlineLevel="3" x14ac:dyDescent="0.15">
      <c r="F505" s="141"/>
    </row>
    <row r="506" spans="1:7" hidden="1" outlineLevel="2" collapsed="1" x14ac:dyDescent="0.15">
      <c r="C506" s="19" t="s">
        <v>323</v>
      </c>
      <c r="F506" s="141"/>
    </row>
    <row r="507" spans="1:7" hidden="1" outlineLevel="3" x14ac:dyDescent="0.15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1">
        <f xml:space="preserve"> F$311</f>
        <v>0</v>
      </c>
      <c r="G507" s="24" t="str">
        <f xml:space="preserve"> G$311</f>
        <v>£m</v>
      </c>
    </row>
    <row r="508" spans="1:7" hidden="1" outlineLevel="3" x14ac:dyDescent="0.15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1">
        <f xml:space="preserve"> F$318</f>
        <v>0</v>
      </c>
      <c r="G508" s="24" t="str">
        <f xml:space="preserve"> G$318</f>
        <v>£m</v>
      </c>
    </row>
    <row r="509" spans="1:7" hidden="1" outlineLevel="3" x14ac:dyDescent="0.15">
      <c r="E509" s="24" t="str">
        <f xml:space="preserve"> E$334</f>
        <v>PR14 BYR ODI RCV adjustment in 2022-23 FYA prices (ADDN1)</v>
      </c>
      <c r="F509" s="141">
        <f xml:space="preserve"> F$334</f>
        <v>0</v>
      </c>
      <c r="G509" s="24" t="str">
        <f xml:space="preserve"> G$334</f>
        <v>£m</v>
      </c>
    </row>
    <row r="510" spans="1:7" hidden="1" outlineLevel="3" x14ac:dyDescent="0.15">
      <c r="E510" s="24" t="str">
        <f xml:space="preserve"> E$341</f>
        <v>PR14 BYR Totex menu RCV adjustment in 2022-23 FYA prices (ADDN1)</v>
      </c>
      <c r="F510" s="141">
        <f xml:space="preserve"> F$341</f>
        <v>0</v>
      </c>
      <c r="G510" s="24" t="str">
        <f xml:space="preserve"> G$341</f>
        <v>£m</v>
      </c>
    </row>
    <row r="511" spans="1:7" hidden="1" outlineLevel="3" x14ac:dyDescent="0.15">
      <c r="E511" s="24" t="str">
        <f xml:space="preserve"> E$348</f>
        <v>PR14 BYR Land sales RCV adjustment in 2022-23 FYA prices (ADDN1)</v>
      </c>
      <c r="F511" s="141">
        <f xml:space="preserve"> F$348</f>
        <v>0</v>
      </c>
      <c r="G511" s="24" t="str">
        <f xml:space="preserve"> G$348</f>
        <v>£m</v>
      </c>
    </row>
    <row r="512" spans="1:7" hidden="1" outlineLevel="3" x14ac:dyDescent="0.15">
      <c r="E512" s="24" t="str">
        <f xml:space="preserve"> E$355</f>
        <v>PR14 BYR RPI-CPIH wedge RCV adjustment in 2022-23 FYA prices (ADDN1)</v>
      </c>
      <c r="F512" s="141">
        <f xml:space="preserve"> F$355</f>
        <v>0</v>
      </c>
      <c r="G512" s="24" t="str">
        <f xml:space="preserve"> G$355</f>
        <v>£m</v>
      </c>
    </row>
    <row r="513" spans="1:7" hidden="1" outlineLevel="3" x14ac:dyDescent="0.15">
      <c r="E513" s="24" t="str">
        <f xml:space="preserve"> E$406</f>
        <v>PR19 RPI-CPIH wedge RCV adjustment in 2022-23 FYA prices (ADDN1)</v>
      </c>
      <c r="F513" s="141">
        <f xml:space="preserve"> F$406</f>
        <v>0</v>
      </c>
      <c r="G513" s="24" t="str">
        <f xml:space="preserve"> G$406</f>
        <v>£m</v>
      </c>
    </row>
    <row r="514" spans="1:7" hidden="1" outlineLevel="3" x14ac:dyDescent="0.15">
      <c r="E514" s="24" t="str">
        <f xml:space="preserve"> E$362</f>
        <v>PR14 BYR Other RCV adjustment in 2022-23 FYA prices (ADDN1)</v>
      </c>
      <c r="F514" s="141">
        <f xml:space="preserve"> F$362</f>
        <v>0</v>
      </c>
      <c r="G514" s="24" t="str">
        <f xml:space="preserve"> G$362</f>
        <v>£m</v>
      </c>
    </row>
    <row r="515" spans="1:7" hidden="1" outlineLevel="3" x14ac:dyDescent="0.15">
      <c r="E515" s="24" t="str">
        <f xml:space="preserve"> E$369</f>
        <v>PR14 IFRS16 RCV adjustment in 2022-23 FYA prices (ADDN1)</v>
      </c>
      <c r="F515" s="141">
        <f xml:space="preserve"> F$369</f>
        <v>0</v>
      </c>
      <c r="G515" s="24" t="str">
        <f xml:space="preserve"> G$369</f>
        <v>£m</v>
      </c>
    </row>
    <row r="516" spans="1:7" s="116" customFormat="1" hidden="1" outlineLevel="3" x14ac:dyDescent="0.15">
      <c r="A516" s="113"/>
      <c r="B516" s="113"/>
      <c r="C516" s="114"/>
      <c r="D516" s="115"/>
      <c r="E516" s="157" t="s">
        <v>454</v>
      </c>
      <c r="F516" s="158">
        <f xml:space="preserve"> SUM( F507:F515 )</f>
        <v>0</v>
      </c>
      <c r="G516" s="157" t="s">
        <v>153</v>
      </c>
    </row>
    <row r="517" spans="1:7" s="116" customFormat="1" hidden="1" outlineLevel="3" x14ac:dyDescent="0.15">
      <c r="A517" s="113"/>
      <c r="B517" s="113"/>
      <c r="C517" s="114"/>
      <c r="D517" s="115"/>
      <c r="E517" s="159"/>
      <c r="F517" s="160"/>
      <c r="G517" s="159"/>
    </row>
    <row r="518" spans="1:7" hidden="1" outlineLevel="2" collapsed="1" x14ac:dyDescent="0.15">
      <c r="C518" s="19" t="s">
        <v>325</v>
      </c>
      <c r="F518" s="141"/>
    </row>
    <row r="519" spans="1:7" hidden="1" outlineLevel="3" x14ac:dyDescent="0.15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1">
        <f t="shared" ref="F519:G519" si="50" xml:space="preserve"> F$312</f>
        <v>0</v>
      </c>
      <c r="G519" s="24" t="str">
        <f t="shared" si="50"/>
        <v>£m</v>
      </c>
    </row>
    <row r="520" spans="1:7" hidden="1" outlineLevel="3" x14ac:dyDescent="0.15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1">
        <f t="shared" ref="F520:G520" si="51" xml:space="preserve"> F$319</f>
        <v>0</v>
      </c>
      <c r="G520" s="24" t="str">
        <f t="shared" si="51"/>
        <v>£m</v>
      </c>
    </row>
    <row r="521" spans="1:7" hidden="1" outlineLevel="3" x14ac:dyDescent="0.15">
      <c r="E521" s="24" t="str">
        <f xml:space="preserve"> E$335</f>
        <v>PR14 BYR ODI RCV adjustment in 2022-23 FYA prices (ADDN2)</v>
      </c>
      <c r="F521" s="141">
        <f t="shared" ref="F521:G521" si="52" xml:space="preserve"> F$335</f>
        <v>0</v>
      </c>
      <c r="G521" s="24" t="str">
        <f t="shared" si="52"/>
        <v>£m</v>
      </c>
    </row>
    <row r="522" spans="1:7" hidden="1" outlineLevel="3" x14ac:dyDescent="0.15">
      <c r="E522" s="24" t="str">
        <f xml:space="preserve"> E$342</f>
        <v>PR14 BYR Totex menu RCV adjustment in 2022-23 FYA prices (ADDN2)</v>
      </c>
      <c r="F522" s="141">
        <f t="shared" ref="F522:G522" si="53" xml:space="preserve"> F$342</f>
        <v>0</v>
      </c>
      <c r="G522" s="24" t="str">
        <f t="shared" si="53"/>
        <v>£m</v>
      </c>
    </row>
    <row r="523" spans="1:7" hidden="1" outlineLevel="3" x14ac:dyDescent="0.15">
      <c r="E523" s="24" t="str">
        <f xml:space="preserve"> E$349</f>
        <v>PR14 BYR Land sales RCV adjustment in 2022-23 FYA prices (ADDN2)</v>
      </c>
      <c r="F523" s="141">
        <f t="shared" ref="F523:G523" si="54" xml:space="preserve"> F$349</f>
        <v>0</v>
      </c>
      <c r="G523" s="24" t="str">
        <f t="shared" si="54"/>
        <v>£m</v>
      </c>
    </row>
    <row r="524" spans="1:7" hidden="1" outlineLevel="3" x14ac:dyDescent="0.15">
      <c r="E524" s="24" t="str">
        <f xml:space="preserve"> E$356</f>
        <v>PR14 BYR RPI-CPIH wedge RCV adjustment in 2022-23 FYA prices (ADDN2)</v>
      </c>
      <c r="F524" s="141">
        <f t="shared" ref="F524:G524" si="55" xml:space="preserve"> F$356</f>
        <v>0</v>
      </c>
      <c r="G524" s="24" t="str">
        <f t="shared" si="55"/>
        <v>£m</v>
      </c>
    </row>
    <row r="525" spans="1:7" hidden="1" outlineLevel="3" x14ac:dyDescent="0.15">
      <c r="E525" s="24" t="str">
        <f xml:space="preserve"> E$407</f>
        <v>PR19 RPI-CPIH wedge RCV adjustment in 2022-23 FYA prices (ADDN2)</v>
      </c>
      <c r="F525" s="141">
        <f t="shared" ref="F525:G525" si="56" xml:space="preserve"> F$407</f>
        <v>0</v>
      </c>
      <c r="G525" s="24" t="str">
        <f t="shared" si="56"/>
        <v>£m</v>
      </c>
    </row>
    <row r="526" spans="1:7" hidden="1" outlineLevel="3" x14ac:dyDescent="0.15">
      <c r="E526" s="24" t="str">
        <f xml:space="preserve"> E$363</f>
        <v>PR14 BYR Other RCV adjustment in 2022-23 FYA prices (ADDN2)</v>
      </c>
      <c r="F526" s="141">
        <f t="shared" ref="F526:G526" si="57" xml:space="preserve"> F$363</f>
        <v>0</v>
      </c>
      <c r="G526" s="24" t="str">
        <f t="shared" si="57"/>
        <v>£m</v>
      </c>
    </row>
    <row r="527" spans="1:7" hidden="1" outlineLevel="3" x14ac:dyDescent="0.15">
      <c r="E527" s="24" t="str">
        <f xml:space="preserve"> E$370</f>
        <v>PR14 IFRS16 RCV adjustment in 2022-23 FYA prices (ADDN2)</v>
      </c>
      <c r="F527" s="141">
        <f t="shared" ref="F527:G527" si="58" xml:space="preserve"> F$370</f>
        <v>0</v>
      </c>
      <c r="G527" s="24" t="str">
        <f t="shared" si="58"/>
        <v>£m</v>
      </c>
    </row>
    <row r="528" spans="1:7" s="116" customFormat="1" hidden="1" outlineLevel="3" x14ac:dyDescent="0.15">
      <c r="A528" s="113"/>
      <c r="B528" s="113"/>
      <c r="C528" s="114"/>
      <c r="D528" s="115"/>
      <c r="E528" s="157" t="s">
        <v>455</v>
      </c>
      <c r="F528" s="158">
        <f xml:space="preserve"> SUM( F519:F527 )</f>
        <v>0</v>
      </c>
      <c r="G528" s="157" t="s">
        <v>153</v>
      </c>
    </row>
    <row r="529" spans="1:7" hidden="1" outlineLevel="1" x14ac:dyDescent="0.15">
      <c r="F529" s="141"/>
    </row>
    <row r="530" spans="1:7" hidden="1" outlineLevel="1" collapsed="1" x14ac:dyDescent="0.15">
      <c r="B530" s="10" t="s">
        <v>456</v>
      </c>
      <c r="F530" s="141"/>
    </row>
    <row r="531" spans="1:7" hidden="1" outlineLevel="2" x14ac:dyDescent="0.15">
      <c r="F531" s="141"/>
    </row>
    <row r="532" spans="1:7" hidden="1" outlineLevel="2" collapsed="1" x14ac:dyDescent="0.15">
      <c r="D532" s="19" t="s">
        <v>315</v>
      </c>
      <c r="F532" s="141"/>
    </row>
    <row r="533" spans="1:7" hidden="1" outlineLevel="4" x14ac:dyDescent="0.15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1">
        <f xml:space="preserve"> F$321</f>
        <v>18.112095394210776</v>
      </c>
      <c r="G533" s="24" t="str">
        <f xml:space="preserve"> G$321</f>
        <v>£m</v>
      </c>
    </row>
    <row r="534" spans="1:7" hidden="1" outlineLevel="4" x14ac:dyDescent="0.15">
      <c r="E534" s="24" t="str">
        <f xml:space="preserve"> E$374</f>
        <v>PR19 ODI RCV adjustment in 2022-23 FYA prices (WR)</v>
      </c>
      <c r="F534" s="141">
        <f xml:space="preserve"> F$374</f>
        <v>0</v>
      </c>
      <c r="G534" s="24" t="str">
        <f xml:space="preserve"> G$374</f>
        <v>£m</v>
      </c>
    </row>
    <row r="535" spans="1:7" hidden="1" outlineLevel="4" x14ac:dyDescent="0.15">
      <c r="E535" s="24" t="str">
        <f xml:space="preserve"> E$381</f>
        <v>PR19 WINEP / NEP RCV adjustment in 2022-23 FYA prices (WR)</v>
      </c>
      <c r="F535" s="141">
        <f xml:space="preserve"> F$381</f>
        <v>0</v>
      </c>
      <c r="G535" s="24" t="str">
        <f xml:space="preserve"> G$381</f>
        <v>£m</v>
      </c>
    </row>
    <row r="536" spans="1:7" hidden="1" outlineLevel="4" x14ac:dyDescent="0.15">
      <c r="E536" s="24" t="str">
        <f xml:space="preserve"> E$388</f>
        <v>PR19 Costs reconciliation RCV adjustment in 2022-23 FYA prices (WR)</v>
      </c>
      <c r="F536" s="141">
        <f xml:space="preserve"> F$388</f>
        <v>-13.804429682527479</v>
      </c>
      <c r="G536" s="24" t="str">
        <f xml:space="preserve"> G$388</f>
        <v>£m</v>
      </c>
    </row>
    <row r="537" spans="1:7" hidden="1" outlineLevel="4" x14ac:dyDescent="0.15">
      <c r="E537" s="24" t="str">
        <f xml:space="preserve"> E$395</f>
        <v>PR19 Land sales RCV adjustment in 2022-23 FYA prices (WR)</v>
      </c>
      <c r="F537" s="141">
        <f xml:space="preserve"> F$395</f>
        <v>-0.22438419467504769</v>
      </c>
      <c r="G537" s="24" t="str">
        <f xml:space="preserve"> G$395</f>
        <v>£m</v>
      </c>
    </row>
    <row r="538" spans="1:7" hidden="1" outlineLevel="4" x14ac:dyDescent="0.15">
      <c r="E538" s="24" t="str">
        <f xml:space="preserve"> E$409</f>
        <v>PR19 Strategic regional water resources RCV adjustment in 2022-23 FYA prices (WR)</v>
      </c>
      <c r="F538" s="141">
        <f xml:space="preserve"> F$409</f>
        <v>-0.1315886646409723</v>
      </c>
      <c r="G538" s="24" t="str">
        <f xml:space="preserve"> G$409</f>
        <v>£m</v>
      </c>
    </row>
    <row r="539" spans="1:7" hidden="1" outlineLevel="4" x14ac:dyDescent="0.15">
      <c r="E539" s="24" t="str">
        <f xml:space="preserve"> E$416</f>
        <v>PR19 Green recovery RCV adjustment in 2022-23 FYA prices (WR)</v>
      </c>
      <c r="F539" s="141">
        <f xml:space="preserve"> F$416</f>
        <v>0</v>
      </c>
      <c r="G539" s="24" t="str">
        <f xml:space="preserve"> G$416</f>
        <v>£m</v>
      </c>
    </row>
    <row r="540" spans="1:7" hidden="1" outlineLevel="4" x14ac:dyDescent="0.15">
      <c r="E540" s="24" t="str">
        <f xml:space="preserve"> E$423</f>
        <v>PR19 Havant Thicket activities RCV adjustment in 2022-23 FYA prices (WR)</v>
      </c>
      <c r="F540" s="141">
        <f xml:space="preserve"> F$423</f>
        <v>0</v>
      </c>
      <c r="G540" s="24" t="str">
        <f xml:space="preserve"> G$423</f>
        <v>£m</v>
      </c>
    </row>
    <row r="541" spans="1:7" hidden="1" outlineLevel="4" x14ac:dyDescent="0.15">
      <c r="E541" s="24" t="str">
        <f xml:space="preserve"> E$430</f>
        <v>Other RCV adjustment in 2022-23 FYA prices (WR)</v>
      </c>
      <c r="F541" s="141">
        <f xml:space="preserve"> F$430</f>
        <v>0</v>
      </c>
      <c r="G541" s="24" t="str">
        <f xml:space="preserve"> G$430</f>
        <v>£m</v>
      </c>
    </row>
    <row r="542" spans="1:7" hidden="1" outlineLevel="4" x14ac:dyDescent="0.15">
      <c r="E542" s="24" t="str">
        <f xml:space="preserve"> E$439</f>
        <v>PR24 Transitional expenditure programme RCV adjustment in 2022-23 FYA prices (WR)</v>
      </c>
      <c r="F542" s="141">
        <f t="shared" ref="F542:G542" si="59" xml:space="preserve"> F$439</f>
        <v>0</v>
      </c>
      <c r="G542" s="24" t="str">
        <f t="shared" si="59"/>
        <v>£m</v>
      </c>
    </row>
    <row r="543" spans="1:7" hidden="1" outlineLevel="4" x14ac:dyDescent="0.15">
      <c r="E543" s="24" t="str">
        <f xml:space="preserve"> E$446</f>
        <v>PR24 Defra accelerated programme RCV adjustment in 2022-23 FYA prices (WR)</v>
      </c>
      <c r="F543" s="141">
        <f t="shared" ref="F543:G543" si="60" xml:space="preserve"> F$446</f>
        <v>0</v>
      </c>
      <c r="G543" s="24" t="str">
        <f t="shared" si="60"/>
        <v>£m</v>
      </c>
    </row>
    <row r="544" spans="1:7" s="116" customFormat="1" hidden="1" outlineLevel="4" x14ac:dyDescent="0.15">
      <c r="A544" s="113"/>
      <c r="B544" s="113"/>
      <c r="C544" s="114"/>
      <c r="D544" s="115"/>
      <c r="E544" s="157" t="s">
        <v>457</v>
      </c>
      <c r="F544" s="158">
        <f xml:space="preserve"> SUM( F533:F543 )</f>
        <v>3.9516928523672776</v>
      </c>
      <c r="G544" s="157" t="s">
        <v>153</v>
      </c>
    </row>
    <row r="545" spans="1:7" hidden="1" outlineLevel="3" x14ac:dyDescent="0.15">
      <c r="F545" s="141"/>
    </row>
    <row r="546" spans="1:7" hidden="1" outlineLevel="2" collapsed="1" x14ac:dyDescent="0.15">
      <c r="D546" s="19" t="s">
        <v>317</v>
      </c>
      <c r="F546" s="141"/>
    </row>
    <row r="547" spans="1:7" hidden="1" outlineLevel="4" x14ac:dyDescent="0.15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1">
        <f xml:space="preserve"> F$322</f>
        <v>93.816663601471276</v>
      </c>
      <c r="G547" s="24" t="str">
        <f xml:space="preserve"> G$322</f>
        <v>£m</v>
      </c>
    </row>
    <row r="548" spans="1:7" hidden="1" outlineLevel="4" x14ac:dyDescent="0.15">
      <c r="E548" s="24" t="str">
        <f xml:space="preserve"> E$375</f>
        <v>PR19 ODI RCV adjustment in 2022-23 FYA prices (WN)</v>
      </c>
      <c r="F548" s="141">
        <f xml:space="preserve"> F$375</f>
        <v>0</v>
      </c>
      <c r="G548" s="24" t="str">
        <f xml:space="preserve"> G$375</f>
        <v>£m</v>
      </c>
    </row>
    <row r="549" spans="1:7" hidden="1" outlineLevel="4" x14ac:dyDescent="0.15">
      <c r="E549" s="24" t="str">
        <f xml:space="preserve"> E$382</f>
        <v>PR19 WINEP / NEP RCV adjustment in 2022-23 FYA prices (WN)</v>
      </c>
      <c r="F549" s="141">
        <f xml:space="preserve"> F$382</f>
        <v>0</v>
      </c>
      <c r="G549" s="24" t="str">
        <f xml:space="preserve"> G$382</f>
        <v>£m</v>
      </c>
    </row>
    <row r="550" spans="1:7" hidden="1" outlineLevel="4" x14ac:dyDescent="0.15">
      <c r="E550" s="24" t="str">
        <f xml:space="preserve"> E$389</f>
        <v>PR19 Costs reconciliation RCV adjustment in 2022-23 FYA prices (WN)</v>
      </c>
      <c r="F550" s="141">
        <f xml:space="preserve"> F$389</f>
        <v>20.237726569541579</v>
      </c>
      <c r="G550" s="24" t="str">
        <f xml:space="preserve"> G$389</f>
        <v>£m</v>
      </c>
    </row>
    <row r="551" spans="1:7" hidden="1" outlineLevel="4" x14ac:dyDescent="0.15">
      <c r="E551" s="24" t="str">
        <f xml:space="preserve"> E$396</f>
        <v>PR19 Land sales RCV adjustment in 2022-23 FYA prices (WN)</v>
      </c>
      <c r="F551" s="141">
        <f xml:space="preserve"> F$396</f>
        <v>-4.7347552507696115E-2</v>
      </c>
      <c r="G551" s="24" t="str">
        <f xml:space="preserve"> G$396</f>
        <v>£m</v>
      </c>
    </row>
    <row r="552" spans="1:7" hidden="1" outlineLevel="4" x14ac:dyDescent="0.15">
      <c r="E552" s="24" t="str">
        <f xml:space="preserve"> E$410</f>
        <v>PR19 Strategic regional water resources RCV adjustment in 2022-23 FYA prices (WN)</v>
      </c>
      <c r="F552" s="141">
        <f xml:space="preserve"> F$410</f>
        <v>-9.2046894290740464E-2</v>
      </c>
      <c r="G552" s="24" t="str">
        <f xml:space="preserve"> G$410</f>
        <v>£m</v>
      </c>
    </row>
    <row r="553" spans="1:7" hidden="1" outlineLevel="4" x14ac:dyDescent="0.15">
      <c r="E553" s="24" t="str">
        <f xml:space="preserve"> E$417</f>
        <v>PR19 Green recovery RCV adjustment in 2022-23 FYA prices (WN)</v>
      </c>
      <c r="F553" s="141">
        <f xml:space="preserve"> F$417</f>
        <v>0</v>
      </c>
      <c r="G553" s="24" t="str">
        <f xml:space="preserve"> G$417</f>
        <v>£m</v>
      </c>
    </row>
    <row r="554" spans="1:7" hidden="1" outlineLevel="4" x14ac:dyDescent="0.15">
      <c r="E554" s="24" t="str">
        <f xml:space="preserve"> E$424</f>
        <v>PR19 Havant Thicket activities RCV adjustment in 2022-23 FYA prices (WN)</v>
      </c>
      <c r="F554" s="141">
        <f xml:space="preserve"> F$424</f>
        <v>0</v>
      </c>
      <c r="G554" s="24" t="str">
        <f xml:space="preserve"> G$424</f>
        <v>£m</v>
      </c>
    </row>
    <row r="555" spans="1:7" hidden="1" outlineLevel="4" x14ac:dyDescent="0.15">
      <c r="E555" s="24" t="str">
        <f xml:space="preserve"> E$431</f>
        <v>Other RCV adjustment in 2022-23 FYA prices (WN)</v>
      </c>
      <c r="F555" s="141">
        <f xml:space="preserve"> F$431</f>
        <v>0</v>
      </c>
      <c r="G555" s="24" t="str">
        <f xml:space="preserve"> G$431</f>
        <v>£m</v>
      </c>
    </row>
    <row r="556" spans="1:7" hidden="1" outlineLevel="4" x14ac:dyDescent="0.15">
      <c r="E556" s="24" t="str">
        <f xml:space="preserve"> E$440</f>
        <v>PR24 Transitional expenditure programme RCV adjustment in 2022-23 FYA prices (WN)</v>
      </c>
      <c r="F556" s="141">
        <f t="shared" ref="F556:G556" si="61" xml:space="preserve"> F$440</f>
        <v>0</v>
      </c>
      <c r="G556" s="24" t="str">
        <f t="shared" si="61"/>
        <v>£m</v>
      </c>
    </row>
    <row r="557" spans="1:7" hidden="1" outlineLevel="4" x14ac:dyDescent="0.15">
      <c r="E557" s="24" t="str">
        <f xml:space="preserve"> E$447</f>
        <v>PR24 Defra accelerated programme RCV adjustment in 2022-23 FYA prices (WN)</v>
      </c>
      <c r="F557" s="141">
        <f t="shared" ref="F557:G557" si="62" xml:space="preserve"> F$447</f>
        <v>0</v>
      </c>
      <c r="G557" s="24" t="str">
        <f t="shared" si="62"/>
        <v>£m</v>
      </c>
    </row>
    <row r="558" spans="1:7" s="116" customFormat="1" hidden="1" outlineLevel="4" x14ac:dyDescent="0.15">
      <c r="A558" s="113"/>
      <c r="B558" s="113"/>
      <c r="C558" s="114"/>
      <c r="D558" s="115"/>
      <c r="E558" s="157" t="s">
        <v>458</v>
      </c>
      <c r="F558" s="158">
        <f xml:space="preserve"> SUM( F547:F557 )</f>
        <v>113.91499572421441</v>
      </c>
      <c r="G558" s="157" t="s">
        <v>153</v>
      </c>
    </row>
    <row r="559" spans="1:7" hidden="1" outlineLevel="3" x14ac:dyDescent="0.15">
      <c r="F559" s="141"/>
    </row>
    <row r="560" spans="1:7" hidden="1" outlineLevel="2" collapsed="1" x14ac:dyDescent="0.15">
      <c r="D560" s="19" t="s">
        <v>319</v>
      </c>
      <c r="F560" s="141"/>
    </row>
    <row r="561" spans="1:7" hidden="1" outlineLevel="4" x14ac:dyDescent="0.15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1">
        <f xml:space="preserve"> F$323</f>
        <v>0</v>
      </c>
      <c r="G561" s="24" t="str">
        <f xml:space="preserve"> G$323</f>
        <v>£m</v>
      </c>
    </row>
    <row r="562" spans="1:7" hidden="1" outlineLevel="4" x14ac:dyDescent="0.15">
      <c r="E562" s="24" t="str">
        <f xml:space="preserve"> E$376</f>
        <v>PR19 ODI RCV adjustment in 2022-23 FYA prices (WWN)</v>
      </c>
      <c r="F562" s="141">
        <f xml:space="preserve"> F$376</f>
        <v>0</v>
      </c>
      <c r="G562" s="24" t="str">
        <f xml:space="preserve"> G$376</f>
        <v>£m</v>
      </c>
    </row>
    <row r="563" spans="1:7" hidden="1" outlineLevel="4" x14ac:dyDescent="0.15">
      <c r="E563" s="24" t="str">
        <f xml:space="preserve"> E$383</f>
        <v>PR19 WINEP / NEP RCV adjustment in 2022-23 FYA prices (WWN)</v>
      </c>
      <c r="F563" s="141">
        <f xml:space="preserve"> F$383</f>
        <v>0</v>
      </c>
      <c r="G563" s="24" t="str">
        <f xml:space="preserve"> G$383</f>
        <v>£m</v>
      </c>
    </row>
    <row r="564" spans="1:7" hidden="1" outlineLevel="4" x14ac:dyDescent="0.15">
      <c r="E564" s="24" t="str">
        <f xml:space="preserve"> E$390</f>
        <v>PR19 Costs reconciliation RCV adjustment in 2022-23 FYA prices (WWN)</v>
      </c>
      <c r="F564" s="141">
        <f xml:space="preserve"> F$390</f>
        <v>0</v>
      </c>
      <c r="G564" s="24" t="str">
        <f xml:space="preserve"> G$390</f>
        <v>£m</v>
      </c>
    </row>
    <row r="565" spans="1:7" hidden="1" outlineLevel="4" x14ac:dyDescent="0.15">
      <c r="E565" s="24" t="str">
        <f xml:space="preserve"> E$397</f>
        <v>PR19 Land sales RCV adjustment in 2022-23 FYA prices (WWN)</v>
      </c>
      <c r="F565" s="141">
        <f xml:space="preserve"> F$397</f>
        <v>0</v>
      </c>
      <c r="G565" s="24" t="str">
        <f xml:space="preserve"> G$397</f>
        <v>£m</v>
      </c>
    </row>
    <row r="566" spans="1:7" hidden="1" outlineLevel="4" x14ac:dyDescent="0.15">
      <c r="E566" s="24" t="str">
        <f xml:space="preserve"> E$411</f>
        <v>PR19 Strategic regional water resources RCV adjustment in 2022-23 FYA prices (WWN)</v>
      </c>
      <c r="F566" s="141">
        <f xml:space="preserve"> F$411</f>
        <v>0</v>
      </c>
      <c r="G566" s="24" t="str">
        <f xml:space="preserve"> G$411</f>
        <v>£m</v>
      </c>
    </row>
    <row r="567" spans="1:7" hidden="1" outlineLevel="4" x14ac:dyDescent="0.15">
      <c r="E567" s="24" t="str">
        <f xml:space="preserve"> E$418</f>
        <v>PR19 Green recovery RCV adjustment in 2022-23 FYA prices (WWN)</v>
      </c>
      <c r="F567" s="141">
        <f xml:space="preserve"> F$418</f>
        <v>0</v>
      </c>
      <c r="G567" s="24" t="str">
        <f xml:space="preserve"> G$418</f>
        <v>£m</v>
      </c>
    </row>
    <row r="568" spans="1:7" hidden="1" outlineLevel="4" x14ac:dyDescent="0.15">
      <c r="E568" s="24" t="str">
        <f xml:space="preserve"> E$425</f>
        <v>PR19 Havant Thicket activities RCV adjustment in 2022-23 FYA prices (WWN)</v>
      </c>
      <c r="F568" s="141">
        <f xml:space="preserve"> F$425</f>
        <v>0</v>
      </c>
      <c r="G568" s="24" t="str">
        <f xml:space="preserve"> G$425</f>
        <v>£m</v>
      </c>
    </row>
    <row r="569" spans="1:7" hidden="1" outlineLevel="4" x14ac:dyDescent="0.15">
      <c r="E569" s="24" t="str">
        <f xml:space="preserve"> E$432</f>
        <v>Other RCV adjustment in 2022-23 FYA prices (WWN)</v>
      </c>
      <c r="F569" s="141">
        <f xml:space="preserve"> F$432</f>
        <v>0</v>
      </c>
      <c r="G569" s="24" t="str">
        <f xml:space="preserve"> G$432</f>
        <v>£m</v>
      </c>
    </row>
    <row r="570" spans="1:7" hidden="1" outlineLevel="4" x14ac:dyDescent="0.15">
      <c r="E570" s="24" t="str">
        <f xml:space="preserve"> E$441</f>
        <v>PR24 Transitional expenditure programme RCV adjustment in 2022-23 FYA prices (WWN)</v>
      </c>
      <c r="F570" s="141">
        <f t="shared" ref="F570:G570" si="63" xml:space="preserve"> F$441</f>
        <v>0</v>
      </c>
      <c r="G570" s="24" t="str">
        <f t="shared" si="63"/>
        <v>£m</v>
      </c>
    </row>
    <row r="571" spans="1:7" hidden="1" outlineLevel="4" x14ac:dyDescent="0.15">
      <c r="E571" s="24" t="str">
        <f xml:space="preserve"> E$448</f>
        <v>PR24 Defra accelerated programme RCV adjustment in 2022-23 FYA prices (WWN)</v>
      </c>
      <c r="F571" s="141">
        <f t="shared" ref="F571:G571" si="64" xml:space="preserve"> F$448</f>
        <v>0</v>
      </c>
      <c r="G571" s="24" t="str">
        <f t="shared" si="64"/>
        <v>£m</v>
      </c>
    </row>
    <row r="572" spans="1:7" s="116" customFormat="1" hidden="1" outlineLevel="4" x14ac:dyDescent="0.15">
      <c r="A572" s="113"/>
      <c r="B572" s="113"/>
      <c r="C572" s="114"/>
      <c r="D572" s="115"/>
      <c r="E572" s="157" t="s">
        <v>459</v>
      </c>
      <c r="F572" s="158">
        <f xml:space="preserve"> SUM( F561:F571 )</f>
        <v>0</v>
      </c>
      <c r="G572" s="157" t="s">
        <v>153</v>
      </c>
    </row>
    <row r="573" spans="1:7" hidden="1" outlineLevel="3" x14ac:dyDescent="0.15">
      <c r="F573" s="141"/>
    </row>
    <row r="574" spans="1:7" hidden="1" outlineLevel="2" collapsed="1" x14ac:dyDescent="0.15">
      <c r="D574" s="19" t="s">
        <v>321</v>
      </c>
      <c r="F574" s="141"/>
    </row>
    <row r="575" spans="1:7" hidden="1" outlineLevel="4" x14ac:dyDescent="0.15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1">
        <f xml:space="preserve"> F$324</f>
        <v>0</v>
      </c>
      <c r="G575" s="24" t="str">
        <f xml:space="preserve"> G$324</f>
        <v>£m</v>
      </c>
    </row>
    <row r="576" spans="1:7" hidden="1" outlineLevel="4" x14ac:dyDescent="0.15">
      <c r="E576" s="24" t="str">
        <f xml:space="preserve"> E$377</f>
        <v>PR19 ODI RCV adjustment in 2022-23 FYA prices (BR)</v>
      </c>
      <c r="F576" s="141">
        <f xml:space="preserve"> F$377</f>
        <v>0</v>
      </c>
      <c r="G576" s="24" t="str">
        <f xml:space="preserve"> G$377</f>
        <v>£m</v>
      </c>
    </row>
    <row r="577" spans="1:8" hidden="1" outlineLevel="4" x14ac:dyDescent="0.15">
      <c r="E577" s="24" t="str">
        <f xml:space="preserve"> E$384</f>
        <v>PR19 WINEP / NEP RCV adjustment in 2022-23 FYA prices (BR)</v>
      </c>
      <c r="F577" s="141">
        <f xml:space="preserve"> F$384</f>
        <v>0</v>
      </c>
      <c r="G577" s="24" t="str">
        <f xml:space="preserve"> G$384</f>
        <v>£m</v>
      </c>
    </row>
    <row r="578" spans="1:8" hidden="1" outlineLevel="4" x14ac:dyDescent="0.15">
      <c r="E578" s="24" t="str">
        <f xml:space="preserve"> E$391</f>
        <v>PR19 Costs reconciliation RCV adjustment in 2022-23 FYA prices (BR)</v>
      </c>
      <c r="F578" s="141">
        <f xml:space="preserve"> F$391</f>
        <v>0</v>
      </c>
      <c r="G578" s="24" t="str">
        <f xml:space="preserve"> G$391</f>
        <v>£m</v>
      </c>
    </row>
    <row r="579" spans="1:8" hidden="1" outlineLevel="4" x14ac:dyDescent="0.15">
      <c r="E579" s="24" t="str">
        <f xml:space="preserve"> E$398</f>
        <v>PR19 Land sales RCV adjustment in 2022-23 FYA prices (BR)</v>
      </c>
      <c r="F579" s="141">
        <f xml:space="preserve"> F$398</f>
        <v>0</v>
      </c>
      <c r="G579" s="24" t="str">
        <f xml:space="preserve"> G$398</f>
        <v>£m</v>
      </c>
    </row>
    <row r="580" spans="1:8" hidden="1" outlineLevel="4" x14ac:dyDescent="0.15">
      <c r="E580" s="24" t="str">
        <f xml:space="preserve"> E$412</f>
        <v>PR19 Strategic regional water resources RCV adjustment in 2022-23 FYA prices (BR)</v>
      </c>
      <c r="F580" s="141">
        <f xml:space="preserve"> F$412</f>
        <v>0</v>
      </c>
      <c r="G580" s="24" t="str">
        <f xml:space="preserve"> G$412</f>
        <v>£m</v>
      </c>
    </row>
    <row r="581" spans="1:8" hidden="1" outlineLevel="4" x14ac:dyDescent="0.15">
      <c r="E581" s="24" t="str">
        <f xml:space="preserve"> E$419</f>
        <v>PR19 Green recovery RCV adjustment in 2022-23 FYA prices (BR)</v>
      </c>
      <c r="F581" s="141">
        <f xml:space="preserve"> F$419</f>
        <v>0</v>
      </c>
      <c r="G581" s="24" t="str">
        <f xml:space="preserve"> G$419</f>
        <v>£m</v>
      </c>
    </row>
    <row r="582" spans="1:8" hidden="1" outlineLevel="4" x14ac:dyDescent="0.15">
      <c r="E582" s="24" t="str">
        <f xml:space="preserve"> E$426</f>
        <v>PR19 Havant Thicket activities RCV adjustment in 2022-23 FYA prices (BR)</v>
      </c>
      <c r="F582" s="141">
        <f xml:space="preserve"> F$426</f>
        <v>0</v>
      </c>
      <c r="G582" s="24" t="str">
        <f xml:space="preserve"> G$426</f>
        <v>£m</v>
      </c>
    </row>
    <row r="583" spans="1:8" hidden="1" outlineLevel="4" x14ac:dyDescent="0.15">
      <c r="E583" s="24" t="str">
        <f xml:space="preserve"> E$433</f>
        <v>Other RCV adjustment in 2022-23 FYA prices (BR)</v>
      </c>
      <c r="F583" s="141">
        <f xml:space="preserve"> F$433</f>
        <v>0</v>
      </c>
      <c r="G583" s="24" t="str">
        <f xml:space="preserve"> G$433</f>
        <v>£m</v>
      </c>
    </row>
    <row r="584" spans="1:8" hidden="1" outlineLevel="4" x14ac:dyDescent="0.15">
      <c r="E584" s="24" t="str">
        <f xml:space="preserve"> E$442</f>
        <v>PR24 Transitional expenditure programme RCV adjustment in 2022-23 FYA prices (BR)</v>
      </c>
      <c r="F584" s="141">
        <f t="shared" ref="F584:G584" si="65" xml:space="preserve"> F$442</f>
        <v>0</v>
      </c>
      <c r="G584" s="24" t="str">
        <f t="shared" si="65"/>
        <v>£m</v>
      </c>
    </row>
    <row r="585" spans="1:8" hidden="1" outlineLevel="4" x14ac:dyDescent="0.15">
      <c r="E585" s="24" t="str">
        <f xml:space="preserve"> E$449</f>
        <v>PR24 Defra accelerated programme RCV adjustment in 2022-23 FYA prices (BR)</v>
      </c>
      <c r="F585" s="141">
        <f t="shared" ref="F585:G585" si="66" xml:space="preserve"> F$449</f>
        <v>0</v>
      </c>
      <c r="G585" s="24" t="str">
        <f t="shared" si="66"/>
        <v>£m</v>
      </c>
    </row>
    <row r="586" spans="1:8" s="116" customFormat="1" hidden="1" outlineLevel="4" x14ac:dyDescent="0.15">
      <c r="A586" s="113"/>
      <c r="B586" s="113"/>
      <c r="C586" s="114"/>
      <c r="D586" s="115"/>
      <c r="E586" s="157" t="s">
        <v>460</v>
      </c>
      <c r="F586" s="158">
        <f xml:space="preserve"> SUM( F575:F585 )</f>
        <v>0</v>
      </c>
      <c r="G586" s="157" t="s">
        <v>153</v>
      </c>
      <c r="H586" s="24"/>
    </row>
    <row r="587" spans="1:8" hidden="1" outlineLevel="3" x14ac:dyDescent="0.15">
      <c r="F587" s="141"/>
    </row>
    <row r="588" spans="1:8" hidden="1" outlineLevel="2" collapsed="1" x14ac:dyDescent="0.15">
      <c r="C588" s="19" t="s">
        <v>323</v>
      </c>
      <c r="F588" s="141"/>
      <c r="H588" s="274"/>
    </row>
    <row r="589" spans="1:8" hidden="1" outlineLevel="3" x14ac:dyDescent="0.15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1">
        <f xml:space="preserve"> F$325</f>
        <v>0</v>
      </c>
      <c r="G589" s="24" t="str">
        <f xml:space="preserve"> G$325</f>
        <v>£m</v>
      </c>
    </row>
    <row r="590" spans="1:8" hidden="1" outlineLevel="3" x14ac:dyDescent="0.15">
      <c r="E590" s="24" t="str">
        <f xml:space="preserve"> E$378</f>
        <v>PR19 ODI RCV adjustment in 2022-23 FYA prices (ADDN1)</v>
      </c>
      <c r="F590" s="141">
        <f xml:space="preserve"> F$378</f>
        <v>0</v>
      </c>
      <c r="G590" s="24" t="str">
        <f xml:space="preserve"> G$378</f>
        <v>£m</v>
      </c>
    </row>
    <row r="591" spans="1:8" hidden="1" outlineLevel="3" x14ac:dyDescent="0.15">
      <c r="E591" s="24" t="str">
        <f xml:space="preserve"> E$385</f>
        <v>PR19 WINEP / NEP RCV adjustment in 2022-23 FYA prices (ADDN1)</v>
      </c>
      <c r="F591" s="141">
        <f xml:space="preserve"> F$385</f>
        <v>0</v>
      </c>
      <c r="G591" s="24" t="str">
        <f xml:space="preserve"> G$385</f>
        <v>£m</v>
      </c>
    </row>
    <row r="592" spans="1:8" hidden="1" outlineLevel="3" x14ac:dyDescent="0.15">
      <c r="E592" s="24" t="str">
        <f xml:space="preserve"> E$392</f>
        <v>PR19 Costs reconciliation RCV adjustment in 2022-23 FYA prices (ADDN1)</v>
      </c>
      <c r="F592" s="141">
        <f xml:space="preserve"> F$392</f>
        <v>0</v>
      </c>
      <c r="G592" s="24" t="str">
        <f xml:space="preserve"> G$392</f>
        <v>£m</v>
      </c>
    </row>
    <row r="593" spans="1:8" hidden="1" outlineLevel="3" x14ac:dyDescent="0.15">
      <c r="E593" s="24" t="str">
        <f xml:space="preserve"> E$399</f>
        <v>PR19 Land sales RCV adjustment in 2022-23 FYA prices (ADDN1)</v>
      </c>
      <c r="F593" s="141">
        <f xml:space="preserve"> F$399</f>
        <v>0</v>
      </c>
      <c r="G593" s="24" t="str">
        <f xml:space="preserve"> G$399</f>
        <v>£m</v>
      </c>
    </row>
    <row r="594" spans="1:8" hidden="1" outlineLevel="3" x14ac:dyDescent="0.15">
      <c r="E594" s="24" t="str">
        <f xml:space="preserve"> E$413</f>
        <v>PR19 Strategic regional water resources RCV adjustment in 2022-23 FYA prices (ADDN1)</v>
      </c>
      <c r="F594" s="141">
        <f xml:space="preserve"> F$413</f>
        <v>0</v>
      </c>
      <c r="G594" s="24" t="str">
        <f xml:space="preserve"> G$413</f>
        <v>£m</v>
      </c>
    </row>
    <row r="595" spans="1:8" hidden="1" outlineLevel="3" x14ac:dyDescent="0.15">
      <c r="E595" s="24" t="str">
        <f xml:space="preserve"> E$420</f>
        <v>PR19 Green recovery RCV adjustment in 2022-23 FYA prices (ADDN1)</v>
      </c>
      <c r="F595" s="141">
        <f xml:space="preserve"> F$420</f>
        <v>0</v>
      </c>
      <c r="G595" s="24" t="str">
        <f xml:space="preserve"> G$420</f>
        <v>£m</v>
      </c>
    </row>
    <row r="596" spans="1:8" hidden="1" outlineLevel="3" x14ac:dyDescent="0.15">
      <c r="E596" s="24" t="str">
        <f xml:space="preserve"> E$427</f>
        <v>PR19 Havant Thicket activities RCV adjustment in 2022-23 FYA prices (ADDN1)</v>
      </c>
      <c r="F596" s="141">
        <f xml:space="preserve"> F$427</f>
        <v>0</v>
      </c>
      <c r="G596" s="24" t="str">
        <f xml:space="preserve"> G$427</f>
        <v>£m</v>
      </c>
    </row>
    <row r="597" spans="1:8" hidden="1" outlineLevel="3" x14ac:dyDescent="0.15">
      <c r="E597" s="24" t="str">
        <f xml:space="preserve"> E$434</f>
        <v>Other RCV adjustment in 2022-23 FYA prices (ADDN1)</v>
      </c>
      <c r="F597" s="141">
        <f xml:space="preserve"> F$434</f>
        <v>0</v>
      </c>
      <c r="G597" s="24" t="str">
        <f xml:space="preserve"> G$434</f>
        <v>£m</v>
      </c>
    </row>
    <row r="598" spans="1:8" hidden="1" outlineLevel="3" x14ac:dyDescent="0.15">
      <c r="E598" s="24" t="str">
        <f xml:space="preserve"> E$443</f>
        <v>PR24 Transitional expenditure programme RCV adjustment in 2022-23 FYA prices (ADDN1)</v>
      </c>
      <c r="F598" s="141">
        <f t="shared" ref="F598:G598" si="67" xml:space="preserve"> F$443</f>
        <v>0</v>
      </c>
      <c r="G598" s="24" t="str">
        <f t="shared" si="67"/>
        <v>£m</v>
      </c>
    </row>
    <row r="599" spans="1:8" hidden="1" outlineLevel="3" x14ac:dyDescent="0.15">
      <c r="E599" s="24" t="str">
        <f xml:space="preserve"> E$450</f>
        <v>PR24 Defra accelerated programme RCV adjustment in 2022-23 FYA prices (ADDN1)</v>
      </c>
      <c r="F599" s="141">
        <f t="shared" ref="F599:G599" si="68" xml:space="preserve"> F$450</f>
        <v>0</v>
      </c>
      <c r="G599" s="24" t="str">
        <f t="shared" si="68"/>
        <v>£m</v>
      </c>
    </row>
    <row r="600" spans="1:8" s="116" customFormat="1" hidden="1" outlineLevel="3" x14ac:dyDescent="0.15">
      <c r="A600" s="113"/>
      <c r="B600" s="113"/>
      <c r="C600" s="114"/>
      <c r="D600" s="115"/>
      <c r="E600" s="157" t="s">
        <v>461</v>
      </c>
      <c r="F600" s="158">
        <f xml:space="preserve"> SUM( F589:F599 )</f>
        <v>0</v>
      </c>
      <c r="G600" s="157" t="s">
        <v>153</v>
      </c>
    </row>
    <row r="601" spans="1:8" s="116" customFormat="1" hidden="1" outlineLevel="3" x14ac:dyDescent="0.15">
      <c r="A601" s="113"/>
      <c r="B601" s="113"/>
      <c r="C601" s="114"/>
      <c r="D601" s="115"/>
      <c r="E601" s="159"/>
      <c r="F601" s="160"/>
      <c r="G601" s="159"/>
      <c r="H601" s="275"/>
    </row>
    <row r="602" spans="1:8" hidden="1" outlineLevel="2" collapsed="1" x14ac:dyDescent="0.15">
      <c r="C602" s="19" t="s">
        <v>325</v>
      </c>
      <c r="F602" s="141"/>
    </row>
    <row r="603" spans="1:8" hidden="1" outlineLevel="3" x14ac:dyDescent="0.15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1">
        <f t="shared" ref="F603:G603" si="69" xml:space="preserve"> F$326</f>
        <v>0</v>
      </c>
      <c r="G603" s="24" t="str">
        <f t="shared" si="69"/>
        <v>£m</v>
      </c>
    </row>
    <row r="604" spans="1:8" hidden="1" outlineLevel="3" x14ac:dyDescent="0.15">
      <c r="E604" s="24" t="str">
        <f xml:space="preserve"> E$379</f>
        <v>PR19 ODI RCV adjustment in 2022-23 FYA prices (ADDN2)</v>
      </c>
      <c r="F604" s="141">
        <f t="shared" ref="F604:G604" si="70" xml:space="preserve"> F$379</f>
        <v>0</v>
      </c>
      <c r="G604" s="24" t="str">
        <f t="shared" si="70"/>
        <v>£m</v>
      </c>
    </row>
    <row r="605" spans="1:8" hidden="1" outlineLevel="3" x14ac:dyDescent="0.15">
      <c r="E605" s="24" t="str">
        <f xml:space="preserve"> E$386</f>
        <v>PR19 WINEP / NEP RCV adjustment in 2022-23 FYA prices (ADDN2)</v>
      </c>
      <c r="F605" s="141">
        <f t="shared" ref="F605:G605" si="71" xml:space="preserve"> F$386</f>
        <v>0</v>
      </c>
      <c r="G605" s="24" t="str">
        <f t="shared" si="71"/>
        <v>£m</v>
      </c>
    </row>
    <row r="606" spans="1:8" hidden="1" outlineLevel="3" x14ac:dyDescent="0.15">
      <c r="E606" s="24" t="str">
        <f xml:space="preserve"> E$393</f>
        <v>PR19 Costs reconciliation RCV adjustment in 2022-23 FYA prices (ADDN2)</v>
      </c>
      <c r="F606" s="141">
        <f t="shared" ref="F606:G606" si="72" xml:space="preserve"> F$393</f>
        <v>0</v>
      </c>
      <c r="G606" s="24" t="str">
        <f t="shared" si="72"/>
        <v>£m</v>
      </c>
    </row>
    <row r="607" spans="1:8" hidden="1" outlineLevel="3" x14ac:dyDescent="0.15">
      <c r="E607" s="24" t="str">
        <f xml:space="preserve"> E$400</f>
        <v>PR19 Land sales RCV adjustment in 2022-23 FYA prices (ADDN2)</v>
      </c>
      <c r="F607" s="141">
        <f t="shared" ref="F607:G607" si="73" xml:space="preserve"> F$400</f>
        <v>0</v>
      </c>
      <c r="G607" s="24" t="str">
        <f t="shared" si="73"/>
        <v>£m</v>
      </c>
    </row>
    <row r="608" spans="1:8" hidden="1" outlineLevel="3" x14ac:dyDescent="0.15">
      <c r="E608" s="24" t="str">
        <f xml:space="preserve"> E$414</f>
        <v>PR19 Strategic regional water resources RCV adjustment in 2022-23 FYA prices (ADDN2)</v>
      </c>
      <c r="F608" s="141">
        <f t="shared" ref="F608:G608" si="74" xml:space="preserve"> F$414</f>
        <v>0</v>
      </c>
      <c r="G608" s="24" t="str">
        <f t="shared" si="74"/>
        <v>£m</v>
      </c>
    </row>
    <row r="609" spans="1:10" hidden="1" outlineLevel="3" x14ac:dyDescent="0.15">
      <c r="E609" s="24" t="str">
        <f xml:space="preserve"> E$421</f>
        <v>PR19 Green recovery RCV adjustment in 2022-23 FYA prices (ADDN2)</v>
      </c>
      <c r="F609" s="141">
        <f t="shared" ref="F609:G609" si="75" xml:space="preserve"> F$421</f>
        <v>0</v>
      </c>
      <c r="G609" s="24" t="str">
        <f t="shared" si="75"/>
        <v>£m</v>
      </c>
    </row>
    <row r="610" spans="1:10" hidden="1" outlineLevel="3" x14ac:dyDescent="0.15">
      <c r="E610" s="24" t="str">
        <f xml:space="preserve"> E$428</f>
        <v>PR19 Havant Thicket activities RCV adjustment in 2022-23 FYA prices (ADDN2)</v>
      </c>
      <c r="F610" s="141">
        <f t="shared" ref="F610:G610" si="76" xml:space="preserve"> F$428</f>
        <v>0</v>
      </c>
      <c r="G610" s="24" t="str">
        <f t="shared" si="76"/>
        <v>£m</v>
      </c>
    </row>
    <row r="611" spans="1:10" hidden="1" outlineLevel="3" x14ac:dyDescent="0.15">
      <c r="E611" s="24" t="str">
        <f xml:space="preserve"> E$435</f>
        <v>Other RCV adjustment in 2022-23 FYA prices (ADDN2)</v>
      </c>
      <c r="F611" s="141">
        <f t="shared" ref="F611:G611" si="77" xml:space="preserve"> F$435</f>
        <v>0</v>
      </c>
      <c r="G611" s="24" t="str">
        <f t="shared" si="77"/>
        <v>£m</v>
      </c>
    </row>
    <row r="612" spans="1:10" hidden="1" outlineLevel="3" x14ac:dyDescent="0.15">
      <c r="E612" s="24" t="str">
        <f xml:space="preserve"> E$444</f>
        <v>PR24 Transitional expenditure programme RCV adjustment in 2022-23 FYA prices (ADDN2)</v>
      </c>
      <c r="F612" s="141">
        <f t="shared" ref="F612:G612" si="78" xml:space="preserve"> F$444</f>
        <v>0</v>
      </c>
      <c r="G612" s="24" t="str">
        <f t="shared" si="78"/>
        <v>£m</v>
      </c>
    </row>
    <row r="613" spans="1:10" hidden="1" outlineLevel="3" x14ac:dyDescent="0.15">
      <c r="E613" s="24" t="str">
        <f xml:space="preserve"> E$451</f>
        <v>PR24 Defra accelerated programme RCV adjustment in 2022-23 FYA prices (ADDN2)</v>
      </c>
      <c r="F613" s="141">
        <f t="shared" ref="F613:G613" si="79" xml:space="preserve"> F$451</f>
        <v>0</v>
      </c>
      <c r="G613" s="24" t="str">
        <f t="shared" si="79"/>
        <v>£m</v>
      </c>
    </row>
    <row r="614" spans="1:10" s="116" customFormat="1" hidden="1" outlineLevel="3" x14ac:dyDescent="0.15">
      <c r="A614" s="113"/>
      <c r="B614" s="113"/>
      <c r="C614" s="114"/>
      <c r="D614" s="115"/>
      <c r="E614" s="157" t="s">
        <v>462</v>
      </c>
      <c r="F614" s="158">
        <f xml:space="preserve"> SUM( F603:F613 )</f>
        <v>0</v>
      </c>
      <c r="G614" s="157" t="s">
        <v>153</v>
      </c>
      <c r="H614" s="24"/>
      <c r="I614" s="24"/>
      <c r="J614" s="24"/>
    </row>
    <row r="615" spans="1:10" hidden="1" outlineLevel="1" x14ac:dyDescent="0.15">
      <c r="F615" s="141"/>
    </row>
    <row r="616" spans="1:10" hidden="1" outlineLevel="1" collapsed="1" x14ac:dyDescent="0.15">
      <c r="A616" s="10" t="str">
        <f xml:space="preserve"> 'PD11'!$M$43</f>
        <v>PD11.24</v>
      </c>
      <c r="B616" s="10" t="s">
        <v>463</v>
      </c>
      <c r="F616" s="141"/>
    </row>
    <row r="617" spans="1:10" hidden="1" outlineLevel="2" x14ac:dyDescent="0.15">
      <c r="F617" s="141"/>
    </row>
    <row r="618" spans="1:10" hidden="1" outlineLevel="2" collapsed="1" x14ac:dyDescent="0.15">
      <c r="D618" s="19" t="s">
        <v>315</v>
      </c>
      <c r="F618" s="141"/>
    </row>
    <row r="619" spans="1:10" hidden="1" outlineLevel="3" x14ac:dyDescent="0.15">
      <c r="E619" s="24" t="str">
        <f xml:space="preserve"> E$468</f>
        <v xml:space="preserve">Company - Pre 2020 RCV opening balance - real (2022-23 FYA) (WR) </v>
      </c>
      <c r="F619" s="141">
        <f xml:space="preserve"> F$468</f>
        <v>129.22569413648571</v>
      </c>
      <c r="G619" s="24" t="str">
        <f xml:space="preserve"> G$468</f>
        <v>£m</v>
      </c>
    </row>
    <row r="620" spans="1:10" hidden="1" outlineLevel="3" x14ac:dyDescent="0.15">
      <c r="E620" s="24" t="str">
        <f xml:space="preserve"> E$544</f>
        <v xml:space="preserve">Company - 2020-25 RCV opening balance - real (2022-23 FYA) (WR) </v>
      </c>
      <c r="F620" s="141">
        <f xml:space="preserve"> F$544</f>
        <v>3.9516928523672776</v>
      </c>
      <c r="G620" s="24" t="str">
        <f xml:space="preserve"> G$544</f>
        <v>£m</v>
      </c>
    </row>
    <row r="621" spans="1:10" s="116" customFormat="1" hidden="1" outlineLevel="3" x14ac:dyDescent="0.15">
      <c r="A621" s="113" t="str">
        <f xml:space="preserve"> 'PD11'!$M$43</f>
        <v>PD11.24</v>
      </c>
      <c r="B621" s="113"/>
      <c r="C621" s="114"/>
      <c r="D621" s="115"/>
      <c r="E621" s="157" t="s">
        <v>464</v>
      </c>
      <c r="F621" s="158">
        <f xml:space="preserve"> SUM( F619:F620 )</f>
        <v>133.17738698885299</v>
      </c>
      <c r="G621" s="157" t="s">
        <v>153</v>
      </c>
      <c r="H621" s="24"/>
      <c r="I621" s="24"/>
      <c r="J621" s="24"/>
    </row>
    <row r="622" spans="1:10" hidden="1" outlineLevel="3" x14ac:dyDescent="0.15">
      <c r="F622" s="141"/>
    </row>
    <row r="623" spans="1:10" hidden="1" outlineLevel="2" collapsed="1" x14ac:dyDescent="0.15">
      <c r="D623" s="19" t="s">
        <v>317</v>
      </c>
      <c r="F623" s="141"/>
    </row>
    <row r="624" spans="1:10" hidden="1" outlineLevel="3" x14ac:dyDescent="0.15">
      <c r="E624" s="24" t="str">
        <f xml:space="preserve"> E$480</f>
        <v xml:space="preserve">Company - Pre 2020 RCV opening balance - real (2022-23 FYA) (WN) </v>
      </c>
      <c r="F624" s="141">
        <f xml:space="preserve"> F$480</f>
        <v>386.59387864262646</v>
      </c>
      <c r="G624" s="24" t="str">
        <f xml:space="preserve"> G$480</f>
        <v>£m</v>
      </c>
    </row>
    <row r="625" spans="1:10" hidden="1" outlineLevel="3" x14ac:dyDescent="0.15">
      <c r="E625" s="24" t="str">
        <f xml:space="preserve"> E$558</f>
        <v xml:space="preserve">Company - 2020-25 RCV opening balance - real (2022-23 FYA) (WN) </v>
      </c>
      <c r="F625" s="141">
        <f xml:space="preserve"> F$558</f>
        <v>113.91499572421441</v>
      </c>
      <c r="G625" s="24" t="str">
        <f xml:space="preserve"> G$558</f>
        <v>£m</v>
      </c>
    </row>
    <row r="626" spans="1:10" s="116" customFormat="1" hidden="1" outlineLevel="3" x14ac:dyDescent="0.15">
      <c r="A626" s="113" t="str">
        <f xml:space="preserve"> 'PD11'!$M$43</f>
        <v>PD11.24</v>
      </c>
      <c r="B626" s="113"/>
      <c r="C626" s="114"/>
      <c r="D626" s="115"/>
      <c r="E626" s="157" t="s">
        <v>465</v>
      </c>
      <c r="F626" s="158">
        <f xml:space="preserve"> SUM( F624:F625 )</f>
        <v>500.50887436684087</v>
      </c>
      <c r="G626" s="157" t="s">
        <v>153</v>
      </c>
      <c r="H626" s="24"/>
      <c r="I626" s="24"/>
      <c r="J626" s="24"/>
    </row>
    <row r="627" spans="1:10" hidden="1" outlineLevel="3" x14ac:dyDescent="0.15">
      <c r="F627" s="141"/>
    </row>
    <row r="628" spans="1:10" hidden="1" outlineLevel="2" collapsed="1" x14ac:dyDescent="0.15">
      <c r="D628" s="19" t="s">
        <v>319</v>
      </c>
      <c r="F628" s="141"/>
    </row>
    <row r="629" spans="1:10" hidden="1" outlineLevel="3" x14ac:dyDescent="0.15">
      <c r="E629" s="24" t="str">
        <f xml:space="preserve"> E$492</f>
        <v xml:space="preserve">Company - Pre 2020 RCV opening balance - real (2022-23 FYA) (WWN) </v>
      </c>
      <c r="F629" s="141">
        <f xml:space="preserve"> F$492</f>
        <v>0</v>
      </c>
      <c r="G629" s="24" t="str">
        <f xml:space="preserve"> G$492</f>
        <v>£m</v>
      </c>
    </row>
    <row r="630" spans="1:10" hidden="1" outlineLevel="3" x14ac:dyDescent="0.15">
      <c r="E630" s="24" t="str">
        <f xml:space="preserve"> E$572</f>
        <v xml:space="preserve">Company - 2020-25 RCV opening balance - real (2022-23 FYA) (WWN) </v>
      </c>
      <c r="F630" s="141">
        <f xml:space="preserve"> F$572</f>
        <v>0</v>
      </c>
      <c r="G630" s="24" t="str">
        <f xml:space="preserve"> G$572</f>
        <v>£m</v>
      </c>
    </row>
    <row r="631" spans="1:10" s="116" customFormat="1" hidden="1" outlineLevel="3" x14ac:dyDescent="0.15">
      <c r="A631" s="113" t="str">
        <f xml:space="preserve"> 'PD11'!$M$43</f>
        <v>PD11.24</v>
      </c>
      <c r="B631" s="113"/>
      <c r="C631" s="114"/>
      <c r="D631" s="115"/>
      <c r="E631" s="157" t="s">
        <v>466</v>
      </c>
      <c r="F631" s="158">
        <f xml:space="preserve"> SUM( F629:F630 )</f>
        <v>0</v>
      </c>
      <c r="G631" s="157" t="s">
        <v>153</v>
      </c>
      <c r="H631" s="24"/>
      <c r="I631" s="24"/>
      <c r="J631" s="24"/>
    </row>
    <row r="632" spans="1:10" hidden="1" outlineLevel="3" x14ac:dyDescent="0.15">
      <c r="F632" s="141"/>
    </row>
    <row r="633" spans="1:10" hidden="1" outlineLevel="2" collapsed="1" x14ac:dyDescent="0.15">
      <c r="D633" s="19" t="s">
        <v>321</v>
      </c>
      <c r="F633" s="141"/>
    </row>
    <row r="634" spans="1:10" hidden="1" outlineLevel="3" x14ac:dyDescent="0.15">
      <c r="E634" s="24" t="str">
        <f xml:space="preserve"> E$504</f>
        <v xml:space="preserve">Company - Pre 2020 RCV opening balance - real (2022-23 FYA) (BR) </v>
      </c>
      <c r="F634" s="141">
        <f xml:space="preserve"> F$504</f>
        <v>0</v>
      </c>
      <c r="G634" s="24" t="str">
        <f xml:space="preserve"> G$504</f>
        <v>£m</v>
      </c>
    </row>
    <row r="635" spans="1:10" hidden="1" outlineLevel="3" x14ac:dyDescent="0.15">
      <c r="E635" s="24" t="str">
        <f xml:space="preserve"> E$586</f>
        <v xml:space="preserve">Company - 2020-25 RCV opening balance - real (2022-23 FYA) (BR) </v>
      </c>
      <c r="F635" s="141">
        <f xml:space="preserve"> F$586</f>
        <v>0</v>
      </c>
      <c r="G635" s="24" t="str">
        <f xml:space="preserve"> G$586</f>
        <v>£m</v>
      </c>
    </row>
    <row r="636" spans="1:10" s="116" customFormat="1" hidden="1" outlineLevel="3" x14ac:dyDescent="0.15">
      <c r="A636" s="113" t="str">
        <f xml:space="preserve"> 'PD11'!$M$43</f>
        <v>PD11.24</v>
      </c>
      <c r="B636" s="113"/>
      <c r="C636" s="114"/>
      <c r="D636" s="115"/>
      <c r="E636" s="157" t="s">
        <v>467</v>
      </c>
      <c r="F636" s="158">
        <f xml:space="preserve"> SUM( F634:F635 )</f>
        <v>0</v>
      </c>
      <c r="G636" s="157" t="s">
        <v>153</v>
      </c>
      <c r="H636" s="24"/>
      <c r="I636" s="24"/>
      <c r="J636" s="24"/>
    </row>
    <row r="637" spans="1:10" hidden="1" outlineLevel="3" x14ac:dyDescent="0.15">
      <c r="F637" s="141"/>
    </row>
    <row r="638" spans="1:10" hidden="1" outlineLevel="2" collapsed="1" x14ac:dyDescent="0.15">
      <c r="D638" s="19" t="s">
        <v>323</v>
      </c>
      <c r="F638" s="141"/>
    </row>
    <row r="639" spans="1:10" hidden="1" outlineLevel="3" x14ac:dyDescent="0.15">
      <c r="E639" s="24" t="str">
        <f xml:space="preserve"> E$516</f>
        <v xml:space="preserve">Company - Pre 2020 RCV opening balance - real (2022-23 FYA) (ADDN1) </v>
      </c>
      <c r="F639" s="141">
        <f xml:space="preserve"> F$516</f>
        <v>0</v>
      </c>
      <c r="G639" s="24" t="str">
        <f xml:space="preserve"> G$516</f>
        <v>£m</v>
      </c>
    </row>
    <row r="640" spans="1:10" hidden="1" outlineLevel="3" x14ac:dyDescent="0.15">
      <c r="E640" s="24" t="str">
        <f>E$600</f>
        <v xml:space="preserve">Company - 2020-25 RCV opening balance - real (2022-23 FYA) (ADDN1) </v>
      </c>
      <c r="F640" s="141">
        <f>F$600</f>
        <v>0</v>
      </c>
      <c r="G640" s="24" t="str">
        <f>G$600</f>
        <v>£m</v>
      </c>
    </row>
    <row r="641" spans="1:23" s="116" customFormat="1" hidden="1" outlineLevel="3" x14ac:dyDescent="0.15">
      <c r="A641" s="113" t="str">
        <f xml:space="preserve"> 'PD11'!$M$43</f>
        <v>PD11.24</v>
      </c>
      <c r="B641" s="113"/>
      <c r="C641" s="114"/>
      <c r="D641" s="115"/>
      <c r="E641" s="157" t="s">
        <v>468</v>
      </c>
      <c r="F641" s="158">
        <f xml:space="preserve"> SUM( F639:F640 )</f>
        <v>0</v>
      </c>
      <c r="G641" s="157" t="s">
        <v>153</v>
      </c>
      <c r="H641" s="24"/>
      <c r="I641" s="24"/>
      <c r="J641" s="24"/>
    </row>
    <row r="642" spans="1:23" s="116" customFormat="1" hidden="1" outlineLevel="3" x14ac:dyDescent="0.15">
      <c r="A642" s="113"/>
      <c r="B642" s="113"/>
      <c r="C642" s="114"/>
      <c r="D642" s="115"/>
      <c r="E642" s="159"/>
      <c r="F642" s="160"/>
      <c r="G642" s="159"/>
      <c r="H642" s="24"/>
      <c r="I642" s="24"/>
      <c r="J642" s="24"/>
    </row>
    <row r="643" spans="1:23" hidden="1" outlineLevel="2" collapsed="1" x14ac:dyDescent="0.15">
      <c r="D643" s="19" t="s">
        <v>325</v>
      </c>
      <c r="F643" s="141"/>
    </row>
    <row r="644" spans="1:23" hidden="1" outlineLevel="3" x14ac:dyDescent="0.15">
      <c r="E644" s="24" t="str">
        <f xml:space="preserve"> E$528</f>
        <v xml:space="preserve">Company - Pre 2020 RCV opening balance - real (2022-23 FYA) (ADDN2) </v>
      </c>
      <c r="F644" s="141">
        <f t="shared" ref="F644:G644" si="80" xml:space="preserve"> F$528</f>
        <v>0</v>
      </c>
      <c r="G644" s="24" t="str">
        <f t="shared" si="80"/>
        <v>£m</v>
      </c>
    </row>
    <row r="645" spans="1:23" hidden="1" outlineLevel="3" x14ac:dyDescent="0.15">
      <c r="E645" s="24" t="str">
        <f>E$614</f>
        <v xml:space="preserve">Company - 2020-25 RCV opening balance - real (2022-23 FYA) (ADDN2) </v>
      </c>
      <c r="F645" s="141">
        <f t="shared" ref="F645:G645" si="81">F$614</f>
        <v>0</v>
      </c>
      <c r="G645" s="24" t="str">
        <f t="shared" si="81"/>
        <v>£m</v>
      </c>
    </row>
    <row r="646" spans="1:23" s="116" customFormat="1" hidden="1" outlineLevel="3" x14ac:dyDescent="0.15">
      <c r="A646" s="113" t="str">
        <f xml:space="preserve"> 'PD11'!$M$43</f>
        <v>PD11.24</v>
      </c>
      <c r="B646" s="113"/>
      <c r="C646" s="114"/>
      <c r="D646" s="115"/>
      <c r="E646" s="157" t="s">
        <v>469</v>
      </c>
      <c r="F646" s="158">
        <f xml:space="preserve"> SUM( F644:F645 )</f>
        <v>0</v>
      </c>
      <c r="G646" s="157" t="s">
        <v>153</v>
      </c>
      <c r="H646" s="24"/>
      <c r="I646" s="24"/>
      <c r="J646" s="24"/>
    </row>
    <row r="647" spans="1:23" hidden="1" outlineLevel="1" x14ac:dyDescent="0.15">
      <c r="F647" s="141"/>
    </row>
    <row r="648" spans="1:23" x14ac:dyDescent="0.15">
      <c r="F648" s="141"/>
    </row>
    <row r="649" spans="1:23" collapsed="1" x14ac:dyDescent="0.15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hidden="1" outlineLevel="1" x14ac:dyDescent="0.15">
      <c r="F650" s="141"/>
    </row>
    <row r="651" spans="1:23" hidden="1" outlineLevel="1" collapsed="1" x14ac:dyDescent="0.15">
      <c r="A651" s="10" t="str">
        <f xml:space="preserve"> 'PD11'!$M$39</f>
        <v>PD11.22</v>
      </c>
      <c r="B651" s="10" t="s">
        <v>314</v>
      </c>
      <c r="F651" s="141"/>
    </row>
    <row r="652" spans="1:23" hidden="1" outlineLevel="2" x14ac:dyDescent="0.15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5">
        <f t="shared" si="82"/>
        <v>112.80165267068035</v>
      </c>
      <c r="G652" s="24" t="str">
        <f t="shared" si="82"/>
        <v>£m</v>
      </c>
    </row>
    <row r="653" spans="1:23" hidden="1" outlineLevel="2" x14ac:dyDescent="0.15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1">
        <f t="shared" si="83"/>
        <v>423.93254201366159</v>
      </c>
      <c r="G653" s="24" t="str">
        <f t="shared" si="83"/>
        <v>£m</v>
      </c>
    </row>
    <row r="654" spans="1:23" hidden="1" outlineLevel="2" x14ac:dyDescent="0.15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1">
        <f t="shared" si="84"/>
        <v>0</v>
      </c>
      <c r="G654" s="24" t="str">
        <f t="shared" si="84"/>
        <v>£m</v>
      </c>
    </row>
    <row r="655" spans="1:23" hidden="1" outlineLevel="2" x14ac:dyDescent="0.15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1">
        <f t="shared" si="85"/>
        <v>0</v>
      </c>
      <c r="G655" s="24" t="str">
        <f t="shared" si="85"/>
        <v>£m</v>
      </c>
    </row>
    <row r="656" spans="1:23" hidden="1" outlineLevel="2" x14ac:dyDescent="0.15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1">
        <f t="shared" si="86"/>
        <v>0</v>
      </c>
      <c r="G656" s="24" t="str">
        <f t="shared" si="86"/>
        <v>£m</v>
      </c>
    </row>
    <row r="657" spans="1:7" hidden="1" outlineLevel="2" x14ac:dyDescent="0.15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1">
        <f t="shared" ref="F657:G657" si="87" xml:space="preserve"> F$298</f>
        <v>0</v>
      </c>
      <c r="G657" s="24" t="str">
        <f t="shared" si="87"/>
        <v>£m</v>
      </c>
    </row>
    <row r="658" spans="1:7" hidden="1" outlineLevel="1" x14ac:dyDescent="0.15">
      <c r="F658" s="141"/>
    </row>
    <row r="659" spans="1:7" s="126" customFormat="1" hidden="1" outlineLevel="1" x14ac:dyDescent="0.15">
      <c r="A659" s="124"/>
      <c r="B659" s="124"/>
      <c r="C659" s="125"/>
      <c r="D659" s="136"/>
      <c r="E659" s="126" t="str">
        <f xml:space="preserve"> Indexation!E$101</f>
        <v xml:space="preserve">CPI(H): Inflate from 2017-18 FYA to 2017-18 FYE </v>
      </c>
      <c r="F659" s="144">
        <f xml:space="preserve"> Indexation!F$101</f>
        <v>1.0084759315528546</v>
      </c>
      <c r="G659" s="126" t="str">
        <f xml:space="preserve"> Indexation!G$101</f>
        <v>factor</v>
      </c>
    </row>
    <row r="660" spans="1:7" hidden="1" outlineLevel="1" x14ac:dyDescent="0.15">
      <c r="F660" s="141"/>
    </row>
    <row r="661" spans="1:7" hidden="1" outlineLevel="1" collapsed="1" x14ac:dyDescent="0.15">
      <c r="A661" s="10" t="str">
        <f xml:space="preserve"> 'PD11'!$M$40</f>
        <v>PD11.23</v>
      </c>
      <c r="B661" s="10" t="s">
        <v>471</v>
      </c>
      <c r="E661" s="10"/>
      <c r="F661" s="141"/>
    </row>
    <row r="662" spans="1:7" s="116" customFormat="1" hidden="1" outlineLevel="2" x14ac:dyDescent="0.15">
      <c r="A662" s="147" t="s">
        <v>472</v>
      </c>
      <c r="B662" s="113"/>
      <c r="C662" s="114"/>
      <c r="D662" s="115"/>
      <c r="E662" s="116" t="s">
        <v>473</v>
      </c>
      <c r="F662" s="142">
        <f t="shared" ref="F662:F667" si="88" xml:space="preserve"> F652 * $F$659</f>
        <v>113.75775175776593</v>
      </c>
      <c r="G662" s="116" t="s">
        <v>153</v>
      </c>
    </row>
    <row r="663" spans="1:7" s="116" customFormat="1" hidden="1" outlineLevel="2" x14ac:dyDescent="0.15">
      <c r="A663" s="113" t="s">
        <v>472</v>
      </c>
      <c r="B663" s="113"/>
      <c r="C663" s="114"/>
      <c r="D663" s="115"/>
      <c r="E663" s="116" t="s">
        <v>474</v>
      </c>
      <c r="F663" s="142">
        <f t="shared" si="88"/>
        <v>427.52576522279708</v>
      </c>
      <c r="G663" s="116" t="s">
        <v>153</v>
      </c>
    </row>
    <row r="664" spans="1:7" s="116" customFormat="1" hidden="1" outlineLevel="2" x14ac:dyDescent="0.15">
      <c r="A664" s="113" t="s">
        <v>472</v>
      </c>
      <c r="B664" s="113"/>
      <c r="C664" s="114"/>
      <c r="D664" s="115"/>
      <c r="E664" s="116" t="s">
        <v>475</v>
      </c>
      <c r="F664" s="142">
        <f t="shared" si="88"/>
        <v>0</v>
      </c>
      <c r="G664" s="116" t="s">
        <v>153</v>
      </c>
    </row>
    <row r="665" spans="1:7" s="116" customFormat="1" hidden="1" outlineLevel="2" x14ac:dyDescent="0.15">
      <c r="A665" s="113" t="s">
        <v>472</v>
      </c>
      <c r="B665" s="113"/>
      <c r="C665" s="114"/>
      <c r="D665" s="115"/>
      <c r="E665" s="116" t="s">
        <v>476</v>
      </c>
      <c r="F665" s="142">
        <f t="shared" si="88"/>
        <v>0</v>
      </c>
      <c r="G665" s="116" t="s">
        <v>153</v>
      </c>
    </row>
    <row r="666" spans="1:7" s="116" customFormat="1" hidden="1" outlineLevel="2" x14ac:dyDescent="0.15">
      <c r="A666" s="113" t="s">
        <v>472</v>
      </c>
      <c r="B666" s="113"/>
      <c r="C666" s="114"/>
      <c r="D666" s="115"/>
      <c r="E666" s="116" t="s">
        <v>477</v>
      </c>
      <c r="F666" s="142">
        <f t="shared" si="88"/>
        <v>0</v>
      </c>
      <c r="G666" s="116" t="s">
        <v>153</v>
      </c>
    </row>
    <row r="667" spans="1:7" s="116" customFormat="1" hidden="1" outlineLevel="2" x14ac:dyDescent="0.15">
      <c r="A667" s="113" t="s">
        <v>472</v>
      </c>
      <c r="B667" s="113"/>
      <c r="C667" s="114"/>
      <c r="D667" s="115"/>
      <c r="E667" s="116" t="s">
        <v>478</v>
      </c>
      <c r="F667" s="142">
        <f t="shared" si="88"/>
        <v>0</v>
      </c>
      <c r="G667" s="116" t="s">
        <v>153</v>
      </c>
    </row>
    <row r="668" spans="1:7" hidden="1" outlineLevel="1" x14ac:dyDescent="0.15">
      <c r="F668" s="141"/>
    </row>
    <row r="669" spans="1:7" hidden="1" outlineLevel="1" x14ac:dyDescent="0.15">
      <c r="F669" s="141"/>
    </row>
    <row r="670" spans="1:7" hidden="1" outlineLevel="1" collapsed="1" x14ac:dyDescent="0.15">
      <c r="A670" s="10" t="str">
        <f xml:space="preserve"> 'PD11'!$M$43</f>
        <v>PD11.24</v>
      </c>
      <c r="B670" s="10" t="s">
        <v>463</v>
      </c>
      <c r="F670" s="141"/>
    </row>
    <row r="671" spans="1:7" hidden="1" outlineLevel="2" x14ac:dyDescent="0.15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1">
        <f t="shared" si="89"/>
        <v>133.17738698885299</v>
      </c>
      <c r="G671" s="24" t="str">
        <f t="shared" si="89"/>
        <v>£m</v>
      </c>
    </row>
    <row r="672" spans="1:7" hidden="1" outlineLevel="2" x14ac:dyDescent="0.15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1">
        <f t="shared" si="90"/>
        <v>500.50887436684087</v>
      </c>
      <c r="G672" s="24" t="str">
        <f t="shared" si="90"/>
        <v>£m</v>
      </c>
    </row>
    <row r="673" spans="1:10" hidden="1" outlineLevel="2" x14ac:dyDescent="0.15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1">
        <f t="shared" si="91"/>
        <v>0</v>
      </c>
      <c r="G673" s="24" t="str">
        <f t="shared" si="91"/>
        <v>£m</v>
      </c>
    </row>
    <row r="674" spans="1:10" hidden="1" outlineLevel="2" x14ac:dyDescent="0.15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1">
        <f t="shared" si="92"/>
        <v>0</v>
      </c>
      <c r="G674" s="24" t="str">
        <f t="shared" si="92"/>
        <v>£m</v>
      </c>
    </row>
    <row r="675" spans="1:10" hidden="1" outlineLevel="2" x14ac:dyDescent="0.15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1">
        <f t="shared" si="93"/>
        <v>0</v>
      </c>
      <c r="G675" s="24" t="str">
        <f t="shared" si="93"/>
        <v>£m</v>
      </c>
      <c r="J675" s="88"/>
    </row>
    <row r="676" spans="1:10" hidden="1" outlineLevel="2" x14ac:dyDescent="0.15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1">
        <f t="shared" ref="F676:G676" si="94" xml:space="preserve"> F$646</f>
        <v>0</v>
      </c>
      <c r="G676" s="24" t="str">
        <f t="shared" si="94"/>
        <v>£m</v>
      </c>
      <c r="J676" s="88"/>
    </row>
    <row r="677" spans="1:10" hidden="1" outlineLevel="1" x14ac:dyDescent="0.15">
      <c r="F677" s="141"/>
    </row>
    <row r="678" spans="1:10" s="126" customFormat="1" hidden="1" outlineLevel="1" x14ac:dyDescent="0.15">
      <c r="A678" s="124"/>
      <c r="B678" s="124"/>
      <c r="C678" s="125"/>
      <c r="D678" s="136"/>
      <c r="E678" s="126" t="str">
        <f xml:space="preserve"> Indexation!E$110</f>
        <v xml:space="preserve">CPI(H): Inflate from 2022-23 FYA to 2022-23 FYE </v>
      </c>
      <c r="F678" s="144">
        <f xml:space="preserve"> Indexation!F$110</f>
        <v>1.0305452082627837</v>
      </c>
      <c r="G678" s="126" t="str">
        <f xml:space="preserve"> Indexation!G$110</f>
        <v>factor</v>
      </c>
    </row>
    <row r="679" spans="1:10" hidden="1" outlineLevel="1" x14ac:dyDescent="0.15">
      <c r="F679" s="141"/>
    </row>
    <row r="680" spans="1:10" hidden="1" outlineLevel="1" collapsed="1" x14ac:dyDescent="0.15">
      <c r="A680" s="10" t="str">
        <f xml:space="preserve"> 'PD11'!$M$44</f>
        <v>PD11.25</v>
      </c>
      <c r="B680" s="10" t="s">
        <v>479</v>
      </c>
      <c r="F680" s="141"/>
    </row>
    <row r="681" spans="1:10" s="116" customFormat="1" hidden="1" outlineLevel="2" x14ac:dyDescent="0.15">
      <c r="A681" s="113" t="s">
        <v>480</v>
      </c>
      <c r="B681" s="113"/>
      <c r="C681" s="114"/>
      <c r="D681" s="115"/>
      <c r="E681" s="116" t="s">
        <v>481</v>
      </c>
      <c r="F681" s="142">
        <f t="shared" ref="F681:F686" si="95" xml:space="preserve"> F671 * $F$678</f>
        <v>137.24531801032086</v>
      </c>
      <c r="G681" s="116" t="s">
        <v>153</v>
      </c>
    </row>
    <row r="682" spans="1:10" s="116" customFormat="1" hidden="1" outlineLevel="2" x14ac:dyDescent="0.15">
      <c r="A682" s="113" t="s">
        <v>480</v>
      </c>
      <c r="B682" s="113"/>
      <c r="C682" s="114"/>
      <c r="D682" s="115"/>
      <c r="E682" s="116" t="s">
        <v>482</v>
      </c>
      <c r="F682" s="142">
        <f t="shared" si="95"/>
        <v>515.79702217174747</v>
      </c>
      <c r="G682" s="116" t="s">
        <v>153</v>
      </c>
    </row>
    <row r="683" spans="1:10" s="116" customFormat="1" hidden="1" outlineLevel="2" x14ac:dyDescent="0.15">
      <c r="A683" s="113" t="s">
        <v>480</v>
      </c>
      <c r="B683" s="113"/>
      <c r="C683" s="114"/>
      <c r="D683" s="115"/>
      <c r="E683" s="116" t="s">
        <v>483</v>
      </c>
      <c r="F683" s="142">
        <f t="shared" si="95"/>
        <v>0</v>
      </c>
      <c r="G683" s="116" t="s">
        <v>153</v>
      </c>
    </row>
    <row r="684" spans="1:10" s="116" customFormat="1" hidden="1" outlineLevel="2" x14ac:dyDescent="0.15">
      <c r="A684" s="113" t="s">
        <v>480</v>
      </c>
      <c r="B684" s="113"/>
      <c r="C684" s="114"/>
      <c r="D684" s="115"/>
      <c r="E684" s="116" t="s">
        <v>484</v>
      </c>
      <c r="F684" s="142">
        <f t="shared" si="95"/>
        <v>0</v>
      </c>
      <c r="G684" s="116" t="s">
        <v>153</v>
      </c>
    </row>
    <row r="685" spans="1:10" s="116" customFormat="1" hidden="1" outlineLevel="2" x14ac:dyDescent="0.15">
      <c r="A685" s="113" t="s">
        <v>480</v>
      </c>
      <c r="B685" s="113"/>
      <c r="C685" s="114"/>
      <c r="D685" s="115"/>
      <c r="E685" s="116" t="s">
        <v>485</v>
      </c>
      <c r="F685" s="142">
        <f t="shared" si="95"/>
        <v>0</v>
      </c>
      <c r="G685" s="116" t="s">
        <v>153</v>
      </c>
    </row>
    <row r="686" spans="1:10" s="116" customFormat="1" hidden="1" outlineLevel="2" x14ac:dyDescent="0.15">
      <c r="A686" s="113" t="s">
        <v>480</v>
      </c>
      <c r="B686" s="113"/>
      <c r="C686" s="114"/>
      <c r="D686" s="115"/>
      <c r="E686" s="116" t="s">
        <v>486</v>
      </c>
      <c r="F686" s="142">
        <f t="shared" si="95"/>
        <v>0</v>
      </c>
      <c r="G686" s="116" t="s">
        <v>153</v>
      </c>
    </row>
    <row r="687" spans="1:10" hidden="1" outlineLevel="1" x14ac:dyDescent="0.15">
      <c r="F687" s="141"/>
    </row>
    <row r="688" spans="1:10" x14ac:dyDescent="0.15">
      <c r="F688" s="141"/>
    </row>
    <row r="689" spans="1:23" collapsed="1" x14ac:dyDescent="0.15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hidden="1" outlineLevel="1" x14ac:dyDescent="0.15">
      <c r="F690" s="141"/>
    </row>
    <row r="691" spans="1:23" hidden="1" outlineLevel="1" x14ac:dyDescent="0.15">
      <c r="B691" s="10" t="s">
        <v>488</v>
      </c>
      <c r="F691" s="141"/>
    </row>
    <row r="692" spans="1:23" hidden="1" outlineLevel="1" x14ac:dyDescent="0.15">
      <c r="F692" s="141"/>
    </row>
    <row r="693" spans="1:23" hidden="1" outlineLevel="1" x14ac:dyDescent="0.15">
      <c r="E693" s="24" t="str">
        <f>E$183</f>
        <v xml:space="preserve">Company - Opening RCV at 1 April 2025 in 2017-18 FYA (CPIH deflated) prices post midnight adjustments (WR) </v>
      </c>
      <c r="F693" s="276">
        <f t="shared" ref="F693:G693" si="96">F$183</f>
        <v>112.80165267068035</v>
      </c>
      <c r="G693" s="24" t="str">
        <f t="shared" si="96"/>
        <v>£m</v>
      </c>
    </row>
    <row r="694" spans="1:23" hidden="1" outlineLevel="1" x14ac:dyDescent="0.15">
      <c r="E694" s="24" t="str">
        <f>E$206</f>
        <v xml:space="preserve">Company - Opening RCV at 1 April 2025 in 2017-18 FYA (CPIH deflated) prices post midnight adjustments (WN) </v>
      </c>
      <c r="F694" s="276">
        <f t="shared" ref="F694:G694" si="97">F$206</f>
        <v>423.93254201366159</v>
      </c>
      <c r="G694" s="24" t="str">
        <f t="shared" si="97"/>
        <v>£m</v>
      </c>
    </row>
    <row r="695" spans="1:23" hidden="1" outlineLevel="1" x14ac:dyDescent="0.15">
      <c r="E695" s="24" t="str">
        <f>E$229</f>
        <v xml:space="preserve">Company - Opening RCV at 1 April 2025 in 2017-18 FYA (CPIH deflated) prices post midnight adjustments (WWN) </v>
      </c>
      <c r="F695" s="276">
        <f t="shared" ref="F695:G695" si="98">F$229</f>
        <v>0</v>
      </c>
      <c r="G695" s="24" t="str">
        <f t="shared" si="98"/>
        <v>£m</v>
      </c>
    </row>
    <row r="696" spans="1:23" hidden="1" outlineLevel="1" x14ac:dyDescent="0.15">
      <c r="E696" s="24" t="str">
        <f>E$252</f>
        <v xml:space="preserve">Company - Opening RCV at 1 April 2025 in 2017-18 FYA (CPIH deflated) prices post midnight adjustments (BR) </v>
      </c>
      <c r="F696" s="276">
        <f t="shared" ref="F696:G696" si="99">F$252</f>
        <v>0</v>
      </c>
      <c r="G696" s="24" t="str">
        <f t="shared" si="99"/>
        <v>£m</v>
      </c>
    </row>
    <row r="697" spans="1:23" hidden="1" outlineLevel="1" x14ac:dyDescent="0.15">
      <c r="E697" s="24" t="str">
        <f>E$275</f>
        <v xml:space="preserve">Company - Opening RCV at 1 April 2025 in 2017-18 FYA (CPIH deflated) prices post midnight adjustments (ADDN1) </v>
      </c>
      <c r="F697" s="276">
        <f t="shared" ref="F697:G697" si="100">F$275</f>
        <v>0</v>
      </c>
      <c r="G697" s="24" t="str">
        <f t="shared" si="100"/>
        <v>£m</v>
      </c>
    </row>
    <row r="698" spans="1:23" hidden="1" outlineLevel="1" x14ac:dyDescent="0.15">
      <c r="E698" s="24" t="str">
        <f>E$298</f>
        <v xml:space="preserve">Company - Opening RCV at 1 April 2025 in 2017-18 FYA (CPIH deflated) prices post midnight adjustments (ADDN2) </v>
      </c>
      <c r="F698" s="276">
        <f t="shared" ref="F698:G698" si="101">F$298</f>
        <v>0</v>
      </c>
      <c r="G698" s="24" t="str">
        <f t="shared" si="101"/>
        <v>£m</v>
      </c>
    </row>
    <row r="699" spans="1:23" s="134" customFormat="1" hidden="1" outlineLevel="1" x14ac:dyDescent="0.15">
      <c r="A699" s="10"/>
      <c r="C699" s="19"/>
      <c r="D699" s="65"/>
      <c r="E699" s="126" t="str">
        <f>Indexation!E92</f>
        <v>CPI(H): Inflate from 2017-18 FYA to 2022-23 FYA</v>
      </c>
      <c r="F699" s="144">
        <f>Indexation!F92</f>
        <v>1.1806332960179113</v>
      </c>
      <c r="G699" s="126" t="str">
        <f>Indexation!G92</f>
        <v>factor</v>
      </c>
      <c r="H699" s="24"/>
      <c r="I699" s="24"/>
    </row>
    <row r="700" spans="1:23" s="134" customFormat="1" hidden="1" outlineLevel="1" x14ac:dyDescent="0.15">
      <c r="A700" s="10"/>
      <c r="B700" s="10"/>
      <c r="C700" s="19"/>
      <c r="D700" s="65"/>
      <c r="E700" s="24" t="str">
        <f>E$621</f>
        <v xml:space="preserve">Company - RCV opening balance - real (WR) </v>
      </c>
      <c r="F700" s="276">
        <f t="shared" ref="F700:G700" si="102">F$621</f>
        <v>133.17738698885299</v>
      </c>
      <c r="G700" s="24" t="str">
        <f t="shared" si="102"/>
        <v>£m</v>
      </c>
      <c r="H700" s="24"/>
      <c r="I700" s="24"/>
    </row>
    <row r="701" spans="1:23" s="134" customFormat="1" hidden="1" outlineLevel="1" x14ac:dyDescent="0.15">
      <c r="A701" s="10"/>
      <c r="B701" s="10"/>
      <c r="C701" s="19"/>
      <c r="D701" s="65"/>
      <c r="E701" s="24" t="str">
        <f>E$626</f>
        <v xml:space="preserve">Company - RCV opening balance - real (WN) </v>
      </c>
      <c r="F701" s="276">
        <f t="shared" ref="F701:G701" si="103">F$626</f>
        <v>500.50887436684087</v>
      </c>
      <c r="G701" s="24" t="str">
        <f t="shared" si="103"/>
        <v>£m</v>
      </c>
      <c r="H701" s="24"/>
      <c r="I701" s="24"/>
    </row>
    <row r="702" spans="1:23" s="134" customFormat="1" hidden="1" outlineLevel="1" x14ac:dyDescent="0.15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6">
        <f t="shared" ref="F702:G702" si="104">F$631</f>
        <v>0</v>
      </c>
      <c r="G702" s="24" t="str">
        <f t="shared" si="104"/>
        <v>£m</v>
      </c>
      <c r="H702" s="24"/>
      <c r="I702" s="24"/>
    </row>
    <row r="703" spans="1:23" s="134" customFormat="1" hidden="1" outlineLevel="1" x14ac:dyDescent="0.15">
      <c r="A703" s="10"/>
      <c r="B703" s="10"/>
      <c r="C703" s="19"/>
      <c r="D703" s="65"/>
      <c r="E703" s="24" t="str">
        <f>E$636</f>
        <v xml:space="preserve">Company - RCV opening balance - real (BR) </v>
      </c>
      <c r="F703" s="276">
        <f t="shared" ref="F703:G703" si="105">F$636</f>
        <v>0</v>
      </c>
      <c r="G703" s="24" t="str">
        <f t="shared" si="105"/>
        <v>£m</v>
      </c>
      <c r="H703" s="24"/>
      <c r="I703" s="24"/>
    </row>
    <row r="704" spans="1:23" s="134" customFormat="1" hidden="1" outlineLevel="1" x14ac:dyDescent="0.15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6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4" customFormat="1" hidden="1" outlineLevel="1" x14ac:dyDescent="0.15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6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4" customFormat="1" hidden="1" outlineLevel="1" x14ac:dyDescent="0.15">
      <c r="A706" s="10"/>
      <c r="B706" s="10"/>
      <c r="C706" s="19"/>
      <c r="D706" s="65"/>
      <c r="E706" s="116" t="s">
        <v>489</v>
      </c>
      <c r="F706" s="277">
        <f t="shared" ref="F706:F711" si="108">IF(F693 * $F$699 =F700, 0, 1)</f>
        <v>0</v>
      </c>
      <c r="G706" s="116" t="s">
        <v>490</v>
      </c>
      <c r="H706" s="24"/>
      <c r="I706" s="24"/>
    </row>
    <row r="707" spans="1:9" s="134" customFormat="1" hidden="1" outlineLevel="1" x14ac:dyDescent="0.15">
      <c r="A707" s="10"/>
      <c r="B707" s="10"/>
      <c r="C707" s="19"/>
      <c r="D707" s="65"/>
      <c r="E707" s="116" t="s">
        <v>491</v>
      </c>
      <c r="F707" s="277">
        <f t="shared" si="108"/>
        <v>0</v>
      </c>
      <c r="G707" s="116" t="s">
        <v>490</v>
      </c>
      <c r="H707" s="24"/>
      <c r="I707" s="24"/>
    </row>
    <row r="708" spans="1:9" s="134" customFormat="1" hidden="1" outlineLevel="1" x14ac:dyDescent="0.15">
      <c r="A708" s="10"/>
      <c r="B708" s="10"/>
      <c r="C708" s="19"/>
      <c r="D708" s="65"/>
      <c r="E708" s="116" t="s">
        <v>492</v>
      </c>
      <c r="F708" s="277">
        <f t="shared" si="108"/>
        <v>0</v>
      </c>
      <c r="G708" s="116" t="s">
        <v>490</v>
      </c>
      <c r="H708" s="24"/>
      <c r="I708" s="24"/>
    </row>
    <row r="709" spans="1:9" s="134" customFormat="1" hidden="1" outlineLevel="1" x14ac:dyDescent="0.15">
      <c r="A709" s="10"/>
      <c r="B709" s="10"/>
      <c r="C709" s="19"/>
      <c r="D709" s="65"/>
      <c r="E709" s="116" t="s">
        <v>493</v>
      </c>
      <c r="F709" s="277">
        <f t="shared" si="108"/>
        <v>0</v>
      </c>
      <c r="G709" s="116" t="s">
        <v>490</v>
      </c>
      <c r="H709" s="24"/>
      <c r="I709" s="24"/>
    </row>
    <row r="710" spans="1:9" s="134" customFormat="1" hidden="1" outlineLevel="1" x14ac:dyDescent="0.15">
      <c r="A710" s="10"/>
      <c r="B710" s="10"/>
      <c r="C710" s="19"/>
      <c r="D710" s="65"/>
      <c r="E710" s="116" t="s">
        <v>494</v>
      </c>
      <c r="F710" s="277">
        <f t="shared" si="108"/>
        <v>0</v>
      </c>
      <c r="G710" s="116" t="s">
        <v>490</v>
      </c>
      <c r="H710" s="24"/>
      <c r="I710" s="24"/>
    </row>
    <row r="711" spans="1:9" s="134" customFormat="1" hidden="1" outlineLevel="1" x14ac:dyDescent="0.15">
      <c r="A711" s="10"/>
      <c r="B711" s="10"/>
      <c r="C711" s="19"/>
      <c r="D711" s="65"/>
      <c r="E711" s="116" t="s">
        <v>495</v>
      </c>
      <c r="F711" s="277">
        <f t="shared" si="108"/>
        <v>0</v>
      </c>
      <c r="G711" s="116" t="s">
        <v>490</v>
      </c>
      <c r="H711" s="24"/>
      <c r="I711" s="24"/>
    </row>
    <row r="712" spans="1:9" s="134" customFormat="1" hidden="1" outlineLevel="1" x14ac:dyDescent="0.15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15">
      <c r="B714" s="10" t="s">
        <v>90</v>
      </c>
    </row>
  </sheetData>
  <conditionalFormatting sqref="GP4">
    <cfRule type="cellIs" dxfId="63" priority="29" stopIfTrue="1" operator="equal">
      <formula>"Actuals"</formula>
    </cfRule>
    <cfRule type="cellIs" dxfId="62" priority="30" stopIfTrue="1" operator="equal">
      <formula>"Forecast"</formula>
    </cfRule>
  </conditionalFormatting>
  <conditionalFormatting sqref="GP4">
    <cfRule type="cellIs" dxfId="61" priority="28" stopIfTrue="1" operator="equal">
      <formula>"Budget"</formula>
    </cfRule>
  </conditionalFormatting>
  <conditionalFormatting sqref="GQ4:LI4">
    <cfRule type="cellIs" dxfId="60" priority="26" stopIfTrue="1" operator="equal">
      <formula>"Actuals"</formula>
    </cfRule>
    <cfRule type="cellIs" dxfId="59" priority="27" stopIfTrue="1" operator="equal">
      <formula>"Forecast"</formula>
    </cfRule>
  </conditionalFormatting>
  <conditionalFormatting sqref="GQ4:LI4">
    <cfRule type="cellIs" dxfId="58" priority="25" stopIfTrue="1" operator="equal">
      <formula>"Budget"</formula>
    </cfRule>
  </conditionalFormatting>
  <conditionalFormatting sqref="GP4:XFD4">
    <cfRule type="cellIs" dxfId="57" priority="23" stopIfTrue="1" operator="equal">
      <formula>"Const"</formula>
    </cfRule>
    <cfRule type="cellIs" dxfId="56" priority="24" stopIfTrue="1" operator="equal">
      <formula>"Ops"</formula>
    </cfRule>
  </conditionalFormatting>
  <conditionalFormatting sqref="GP4:XFD4">
    <cfRule type="cellIs" dxfId="55" priority="18" operator="equal">
      <formula>"Ops/Post-cont."</formula>
    </cfRule>
    <cfRule type="cellIs" dxfId="54" priority="19" operator="equal">
      <formula>"Const/Ops"</formula>
    </cfRule>
    <cfRule type="cellIs" dxfId="53" priority="21" stopIfTrue="1" operator="equal">
      <formula>"Const"</formula>
    </cfRule>
    <cfRule type="cellIs" dxfId="52" priority="22" stopIfTrue="1" operator="equal">
      <formula>"Ops"</formula>
    </cfRule>
  </conditionalFormatting>
  <conditionalFormatting sqref="GP4:XFD4">
    <cfRule type="cellIs" dxfId="51" priority="20" operator="equal">
      <formula>"Fin-close"</formula>
    </cfRule>
  </conditionalFormatting>
  <conditionalFormatting sqref="GP4:XFD4">
    <cfRule type="cellIs" dxfId="50" priority="17" operator="equal">
      <formula xml:space="preserve"> "FC/Const."</formula>
    </cfRule>
  </conditionalFormatting>
  <conditionalFormatting sqref="X3:GO3">
    <cfRule type="cellIs" dxfId="49" priority="15" stopIfTrue="1" operator="equal">
      <formula>"Construction"</formula>
    </cfRule>
    <cfRule type="cellIs" dxfId="48" priority="16" stopIfTrue="1" operator="equal">
      <formula>"Operations"</formula>
    </cfRule>
  </conditionalFormatting>
  <conditionalFormatting sqref="X3:GO3">
    <cfRule type="cellIs" dxfId="47" priority="14" operator="equal">
      <formula>"Fin Close"</formula>
    </cfRule>
  </conditionalFormatting>
  <conditionalFormatting sqref="X3:GO3">
    <cfRule type="cellIs" dxfId="46" priority="12" operator="equal">
      <formula>"PPA ext."</formula>
    </cfRule>
    <cfRule type="cellIs" dxfId="45" priority="13" operator="equal">
      <formula>"Delay"</formula>
    </cfRule>
  </conditionalFormatting>
  <conditionalFormatting sqref="J3:W3">
    <cfRule type="cellIs" dxfId="44" priority="8" stopIfTrue="1" operator="equal">
      <formula>"Construction"</formula>
    </cfRule>
    <cfRule type="cellIs" dxfId="43" priority="9" stopIfTrue="1" operator="equal">
      <formula>"Operations"</formula>
    </cfRule>
  </conditionalFormatting>
  <conditionalFormatting sqref="J3:W3">
    <cfRule type="cellIs" dxfId="42" priority="7" operator="equal">
      <formula>"Fin Close"</formula>
    </cfRule>
  </conditionalFormatting>
  <conditionalFormatting sqref="J3:W3">
    <cfRule type="cellIs" dxfId="41" priority="5" operator="equal">
      <formula>"PPA ext."</formula>
    </cfRule>
    <cfRule type="cellIs" dxfId="40" priority="6" operator="equal">
      <formula>"Delay"</formula>
    </cfRule>
  </conditionalFormatting>
  <conditionalFormatting sqref="F706:F711">
    <cfRule type="cellIs" dxfId="39" priority="3" stopIfTrue="1" operator="notEqual">
      <formula>0</formula>
    </cfRule>
    <cfRule type="cellIs" dxfId="38" priority="4" stopIfTrue="1" operator="equal">
      <formula>""</formula>
    </cfRule>
  </conditionalFormatting>
  <conditionalFormatting sqref="F2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18" activePane="bottomRight" state="frozen"/>
      <selection pane="topRight"/>
      <selection pane="bottomLeft"/>
      <selection pane="bottomRight" activeCell="P33" sqref="P33"/>
    </sheetView>
  </sheetViews>
  <sheetFormatPr defaultColWidth="0" defaultRowHeight="12.75" zeroHeight="1" outlineLevelRow="1" x14ac:dyDescent="0.15"/>
  <cols>
    <col min="1" max="2" width="10.83203125" style="10" customWidth="1"/>
    <col min="3" max="3" width="1.5" style="19" customWidth="1"/>
    <col min="4" max="4" width="1.5" style="65" customWidth="1"/>
    <col min="5" max="5" width="114.5" style="24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Outputs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/>
    <row r="10" spans="1:707" outlineLevel="1" x14ac:dyDescent="0.15">
      <c r="A10" s="10" t="str">
        <f xml:space="preserve"> 'PD11'!$M$39</f>
        <v>PD11.22</v>
      </c>
      <c r="B10" s="10" t="s">
        <v>314</v>
      </c>
    </row>
    <row r="11" spans="1:707" s="126" customFormat="1" outlineLevel="1" x14ac:dyDescent="0.15">
      <c r="A11" s="124" t="str">
        <f xml:space="preserve"> Calc!A$183</f>
        <v>PD11.22</v>
      </c>
      <c r="B11" s="124">
        <f xml:space="preserve"> Calc!B$183</f>
        <v>0</v>
      </c>
      <c r="C11" s="125">
        <f xml:space="preserve"> Calc!C$183</f>
        <v>0</v>
      </c>
      <c r="D11" s="136">
        <f xml:space="preserve"> Calc!D$183</f>
        <v>0</v>
      </c>
      <c r="E11" s="126" t="str">
        <f xml:space="preserve"> Calc!E$183</f>
        <v xml:space="preserve">Company - Opening RCV at 1 April 2025 in 2017-18 FYA (CPIH deflated) prices post midnight adjustments (WR) </v>
      </c>
      <c r="F11" s="140">
        <f xml:space="preserve"> Calc!F$183</f>
        <v>112.80165267068035</v>
      </c>
      <c r="G11" s="126" t="str">
        <f xml:space="preserve"> Calc!G$183</f>
        <v>£m</v>
      </c>
    </row>
    <row r="12" spans="1:707" s="126" customFormat="1" outlineLevel="1" x14ac:dyDescent="0.15">
      <c r="A12" s="124" t="str">
        <f xml:space="preserve"> Calc!A$206</f>
        <v>PD11.22</v>
      </c>
      <c r="B12" s="124">
        <f xml:space="preserve"> Calc!B$206</f>
        <v>0</v>
      </c>
      <c r="C12" s="125">
        <f xml:space="preserve"> Calc!C$206</f>
        <v>0</v>
      </c>
      <c r="D12" s="136">
        <f xml:space="preserve"> Calc!D$206</f>
        <v>0</v>
      </c>
      <c r="E12" s="126" t="str">
        <f xml:space="preserve"> Calc!E$206</f>
        <v xml:space="preserve">Company - Opening RCV at 1 April 2025 in 2017-18 FYA (CPIH deflated) prices post midnight adjustments (WN) </v>
      </c>
      <c r="F12" s="140">
        <f xml:space="preserve"> Calc!F$206</f>
        <v>423.93254201366159</v>
      </c>
      <c r="G12" s="126" t="str">
        <f xml:space="preserve"> Calc!G$206</f>
        <v>£m</v>
      </c>
    </row>
    <row r="13" spans="1:707" s="126" customFormat="1" outlineLevel="1" x14ac:dyDescent="0.15">
      <c r="A13" s="124" t="str">
        <f xml:space="preserve"> Calc!A$229</f>
        <v>PD11.22</v>
      </c>
      <c r="B13" s="124">
        <f xml:space="preserve"> Calc!B$229</f>
        <v>0</v>
      </c>
      <c r="C13" s="125">
        <f xml:space="preserve"> Calc!C$229</f>
        <v>0</v>
      </c>
      <c r="D13" s="136">
        <f xml:space="preserve"> Calc!D$229</f>
        <v>0</v>
      </c>
      <c r="E13" s="126" t="str">
        <f xml:space="preserve"> Calc!E$229</f>
        <v xml:space="preserve">Company - Opening RCV at 1 April 2025 in 2017-18 FYA (CPIH deflated) prices post midnight adjustments (WWN) </v>
      </c>
      <c r="F13" s="140">
        <f xml:space="preserve"> Calc!F$229</f>
        <v>0</v>
      </c>
      <c r="G13" s="126" t="str">
        <f xml:space="preserve"> Calc!G$229</f>
        <v>£m</v>
      </c>
    </row>
    <row r="14" spans="1:707" s="126" customFormat="1" outlineLevel="1" x14ac:dyDescent="0.15">
      <c r="A14" s="124" t="str">
        <f xml:space="preserve"> Calc!A$252</f>
        <v>PD11.22</v>
      </c>
      <c r="B14" s="124">
        <f xml:space="preserve"> Calc!B$252</f>
        <v>0</v>
      </c>
      <c r="C14" s="125">
        <f xml:space="preserve"> Calc!C$252</f>
        <v>0</v>
      </c>
      <c r="D14" s="136">
        <f xml:space="preserve"> Calc!D$252</f>
        <v>0</v>
      </c>
      <c r="E14" s="126" t="str">
        <f xml:space="preserve"> Calc!E$252</f>
        <v xml:space="preserve">Company - Opening RCV at 1 April 2025 in 2017-18 FYA (CPIH deflated) prices post midnight adjustments (BR) </v>
      </c>
      <c r="F14" s="140">
        <f xml:space="preserve"> Calc!F$252</f>
        <v>0</v>
      </c>
      <c r="G14" s="126" t="str">
        <f xml:space="preserve"> Calc!G$252</f>
        <v>£m</v>
      </c>
    </row>
    <row r="15" spans="1:707" s="126" customFormat="1" outlineLevel="1" x14ac:dyDescent="0.15">
      <c r="A15" s="124" t="str">
        <f xml:space="preserve"> Calc!A$275</f>
        <v>PD11.22</v>
      </c>
      <c r="B15" s="124">
        <f xml:space="preserve"> Calc!B$275</f>
        <v>0</v>
      </c>
      <c r="C15" s="125">
        <f xml:space="preserve"> Calc!C$275</f>
        <v>0</v>
      </c>
      <c r="D15" s="136">
        <f xml:space="preserve"> Calc!D$275</f>
        <v>0</v>
      </c>
      <c r="E15" s="126" t="str">
        <f xml:space="preserve"> Calc!E$275</f>
        <v xml:space="preserve">Company - Opening RCV at 1 April 2025 in 2017-18 FYA (CPIH deflated) prices post midnight adjustments (ADDN1) </v>
      </c>
      <c r="F15" s="140">
        <f xml:space="preserve"> Calc!F$275</f>
        <v>0</v>
      </c>
      <c r="G15" s="126" t="str">
        <f xml:space="preserve"> Calc!G$275</f>
        <v>£m</v>
      </c>
    </row>
    <row r="16" spans="1:707" s="126" customFormat="1" outlineLevel="1" x14ac:dyDescent="0.15">
      <c r="A16" s="124" t="str">
        <f xml:space="preserve"> Calc!A$275</f>
        <v>PD11.22</v>
      </c>
      <c r="B16" s="124">
        <f xml:space="preserve"> Calc!B$275</f>
        <v>0</v>
      </c>
      <c r="C16" s="125">
        <f xml:space="preserve"> Calc!C$275</f>
        <v>0</v>
      </c>
      <c r="D16" s="136">
        <f xml:space="preserve"> Calc!D$275</f>
        <v>0</v>
      </c>
      <c r="E16" s="126" t="str">
        <f xml:space="preserve"> Calc!E$298</f>
        <v xml:space="preserve">Company - Opening RCV at 1 April 2025 in 2017-18 FYA (CPIH deflated) prices post midnight adjustments (ADDN2) </v>
      </c>
      <c r="F16" s="140">
        <f xml:space="preserve"> Calc!F$298</f>
        <v>0</v>
      </c>
      <c r="G16" s="126" t="str">
        <f xml:space="preserve"> Calc!G$298</f>
        <v>£m</v>
      </c>
    </row>
    <row r="17" spans="1:7" s="126" customFormat="1" outlineLevel="1" x14ac:dyDescent="0.15">
      <c r="A17" s="124"/>
      <c r="B17" s="124"/>
      <c r="C17" s="125"/>
      <c r="D17" s="136"/>
      <c r="F17" s="140"/>
    </row>
    <row r="18" spans="1:7" s="126" customFormat="1" outlineLevel="1" x14ac:dyDescent="0.15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0"/>
    </row>
    <row r="19" spans="1:7" s="126" customFormat="1" outlineLevel="1" x14ac:dyDescent="0.15">
      <c r="A19" s="170" t="str">
        <f xml:space="preserve"> Calc!A$662</f>
        <v>PD11.23</v>
      </c>
      <c r="B19" s="124">
        <f xml:space="preserve"> Calc!B$662</f>
        <v>0</v>
      </c>
      <c r="C19" s="125">
        <f xml:space="preserve"> Calc!C$662</f>
        <v>0</v>
      </c>
      <c r="D19" s="136">
        <f xml:space="preserve"> Calc!D$662</f>
        <v>0</v>
      </c>
      <c r="E19" s="126" t="str">
        <f xml:space="preserve"> Calc!E$662</f>
        <v xml:space="preserve">Company - Opening RCV at 1 April 2025 post midnight adjustments in 2017-18 FYE prices (WR) </v>
      </c>
      <c r="F19" s="143">
        <f xml:space="preserve"> Calc!F$662</f>
        <v>113.75775175776593</v>
      </c>
      <c r="G19" s="126" t="str">
        <f xml:space="preserve"> Calc!G$662</f>
        <v>£m</v>
      </c>
    </row>
    <row r="20" spans="1:7" s="126" customFormat="1" outlineLevel="1" x14ac:dyDescent="0.15">
      <c r="A20" s="124" t="str">
        <f xml:space="preserve"> Calc!A$663</f>
        <v>PD11.23</v>
      </c>
      <c r="B20" s="124">
        <f xml:space="preserve"> Calc!B$663</f>
        <v>0</v>
      </c>
      <c r="C20" s="125">
        <f xml:space="preserve"> Calc!C$663</f>
        <v>0</v>
      </c>
      <c r="D20" s="136">
        <f xml:space="preserve"> Calc!D$663</f>
        <v>0</v>
      </c>
      <c r="E20" s="126" t="str">
        <f xml:space="preserve"> Calc!E$663</f>
        <v xml:space="preserve">Company - Opening RCV at 1 April 2025 post midnight adjustments in 2017-18 FYE prices (WN) </v>
      </c>
      <c r="F20" s="140">
        <f xml:space="preserve"> Calc!F$663</f>
        <v>427.52576522279708</v>
      </c>
      <c r="G20" s="126" t="str">
        <f xml:space="preserve"> Calc!G$663</f>
        <v>£m</v>
      </c>
    </row>
    <row r="21" spans="1:7" s="126" customFormat="1" outlineLevel="1" x14ac:dyDescent="0.15">
      <c r="A21" s="124" t="str">
        <f xml:space="preserve"> Calc!A$664</f>
        <v>PD11.23</v>
      </c>
      <c r="B21" s="124">
        <f xml:space="preserve"> Calc!B$664</f>
        <v>0</v>
      </c>
      <c r="C21" s="125">
        <f xml:space="preserve"> Calc!C$664</f>
        <v>0</v>
      </c>
      <c r="D21" s="136">
        <f xml:space="preserve"> Calc!D$664</f>
        <v>0</v>
      </c>
      <c r="E21" s="126" t="str">
        <f xml:space="preserve"> Calc!E$664</f>
        <v xml:space="preserve">Company - Opening RCV at 1 April 2025 post midnight adjustments in 2017-18 FYE prices (WWN) </v>
      </c>
      <c r="F21" s="140">
        <f xml:space="preserve"> Calc!F$664</f>
        <v>0</v>
      </c>
      <c r="G21" s="126" t="str">
        <f xml:space="preserve"> Calc!G$664</f>
        <v>£m</v>
      </c>
    </row>
    <row r="22" spans="1:7" s="126" customFormat="1" outlineLevel="1" x14ac:dyDescent="0.15">
      <c r="A22" s="124" t="str">
        <f xml:space="preserve"> Calc!A$665</f>
        <v>PD11.23</v>
      </c>
      <c r="B22" s="124">
        <f xml:space="preserve"> Calc!B$665</f>
        <v>0</v>
      </c>
      <c r="C22" s="125">
        <f xml:space="preserve"> Calc!C$665</f>
        <v>0</v>
      </c>
      <c r="D22" s="136">
        <f xml:space="preserve"> Calc!D$665</f>
        <v>0</v>
      </c>
      <c r="E22" s="126" t="str">
        <f xml:space="preserve"> Calc!E$665</f>
        <v xml:space="preserve">Company - Opening RCV at 1 April 2025 post midnight adjustments in 2017-18 FYE prices (BR) </v>
      </c>
      <c r="F22" s="140">
        <f xml:space="preserve"> Calc!F$665</f>
        <v>0</v>
      </c>
      <c r="G22" s="126" t="str">
        <f xml:space="preserve"> Calc!G$665</f>
        <v>£m</v>
      </c>
    </row>
    <row r="23" spans="1:7" s="126" customFormat="1" outlineLevel="1" x14ac:dyDescent="0.15">
      <c r="A23" s="124" t="str">
        <f xml:space="preserve"> Calc!A$666</f>
        <v>PD11.23</v>
      </c>
      <c r="B23" s="124">
        <f xml:space="preserve"> Calc!B$666</f>
        <v>0</v>
      </c>
      <c r="C23" s="125">
        <f xml:space="preserve"> Calc!C$666</f>
        <v>0</v>
      </c>
      <c r="D23" s="136">
        <f xml:space="preserve"> Calc!D$666</f>
        <v>0</v>
      </c>
      <c r="E23" s="126" t="str">
        <f xml:space="preserve"> Calc!E$666</f>
        <v xml:space="preserve">Company - Opening RCV at 1 April 2025 post midnight adjustments in 2017-18 FYE prices (ADDN1) </v>
      </c>
      <c r="F23" s="140">
        <f xml:space="preserve"> Calc!F$666</f>
        <v>0</v>
      </c>
      <c r="G23" s="126" t="str">
        <f xml:space="preserve"> Calc!G$666</f>
        <v>£m</v>
      </c>
    </row>
    <row r="24" spans="1:7" s="126" customFormat="1" outlineLevel="1" x14ac:dyDescent="0.15">
      <c r="A24" s="124" t="str">
        <f xml:space="preserve"> Calc!A$666</f>
        <v>PD11.23</v>
      </c>
      <c r="B24" s="124">
        <f xml:space="preserve"> Calc!B$666</f>
        <v>0</v>
      </c>
      <c r="C24" s="125">
        <f xml:space="preserve"> Calc!C$666</f>
        <v>0</v>
      </c>
      <c r="D24" s="136">
        <f xml:space="preserve"> Calc!D$666</f>
        <v>0</v>
      </c>
      <c r="E24" s="126" t="str">
        <f xml:space="preserve"> Calc!E$667</f>
        <v xml:space="preserve">Company - Opening RCV at 1 April 2025 post midnight adjustments in 2017-18 FYE prices (ADDN2) </v>
      </c>
      <c r="F24" s="143">
        <f xml:space="preserve"> Calc!F$667</f>
        <v>0</v>
      </c>
      <c r="G24" s="126" t="str">
        <f xml:space="preserve"> Calc!G$667</f>
        <v>£m</v>
      </c>
    </row>
    <row r="25" spans="1:7" s="126" customFormat="1" outlineLevel="1" x14ac:dyDescent="0.15">
      <c r="A25" s="124"/>
      <c r="B25" s="124"/>
      <c r="C25" s="125"/>
      <c r="D25" s="136"/>
      <c r="F25" s="140"/>
    </row>
    <row r="26" spans="1:7" s="126" customFormat="1" outlineLevel="1" x14ac:dyDescent="0.15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0"/>
    </row>
    <row r="27" spans="1:7" s="126" customFormat="1" outlineLevel="1" x14ac:dyDescent="0.15">
      <c r="A27" s="124" t="str">
        <f xml:space="preserve"> Calc!A$621</f>
        <v>PD11.24</v>
      </c>
      <c r="B27" s="124">
        <f xml:space="preserve"> Calc!B$621</f>
        <v>0</v>
      </c>
      <c r="C27" s="125">
        <f xml:space="preserve"> Calc!C$621</f>
        <v>0</v>
      </c>
      <c r="D27" s="136">
        <f xml:space="preserve"> Calc!D$621</f>
        <v>0</v>
      </c>
      <c r="E27" s="126" t="str">
        <f xml:space="preserve"> Calc!E$621</f>
        <v xml:space="preserve">Company - RCV opening balance - real (WR) </v>
      </c>
      <c r="F27" s="140">
        <f xml:space="preserve"> Calc!F$621</f>
        <v>133.17738698885299</v>
      </c>
      <c r="G27" s="126" t="str">
        <f xml:space="preserve"> Calc!G$621</f>
        <v>£m</v>
      </c>
    </row>
    <row r="28" spans="1:7" s="126" customFormat="1" outlineLevel="1" x14ac:dyDescent="0.15">
      <c r="A28" s="124" t="str">
        <f xml:space="preserve"> Calc!A$626</f>
        <v>PD11.24</v>
      </c>
      <c r="B28" s="124">
        <f xml:space="preserve"> Calc!B$626</f>
        <v>0</v>
      </c>
      <c r="C28" s="125">
        <f xml:space="preserve"> Calc!C$626</f>
        <v>0</v>
      </c>
      <c r="D28" s="136">
        <f xml:space="preserve"> Calc!D$626</f>
        <v>0</v>
      </c>
      <c r="E28" s="126" t="str">
        <f xml:space="preserve"> Calc!E$626</f>
        <v xml:space="preserve">Company - RCV opening balance - real (WN) </v>
      </c>
      <c r="F28" s="140">
        <f xml:space="preserve"> Calc!F$626</f>
        <v>500.50887436684087</v>
      </c>
      <c r="G28" s="126" t="str">
        <f xml:space="preserve"> Calc!G$626</f>
        <v>£m</v>
      </c>
    </row>
    <row r="29" spans="1:7" s="126" customFormat="1" outlineLevel="1" x14ac:dyDescent="0.15">
      <c r="A29" s="124" t="str">
        <f xml:space="preserve"> Calc!A$631</f>
        <v>PD11.24</v>
      </c>
      <c r="B29" s="124">
        <f xml:space="preserve"> Calc!B$631</f>
        <v>0</v>
      </c>
      <c r="C29" s="125">
        <f xml:space="preserve"> Calc!C$631</f>
        <v>0</v>
      </c>
      <c r="D29" s="136">
        <f xml:space="preserve"> Calc!D$631</f>
        <v>0</v>
      </c>
      <c r="E29" s="126" t="str">
        <f xml:space="preserve"> Calc!E$631</f>
        <v xml:space="preserve">Company - RCV opening balance - real (WWN) </v>
      </c>
      <c r="F29" s="140">
        <f xml:space="preserve"> Calc!F$631</f>
        <v>0</v>
      </c>
      <c r="G29" s="126" t="str">
        <f xml:space="preserve"> Calc!G$631</f>
        <v>£m</v>
      </c>
    </row>
    <row r="30" spans="1:7" s="126" customFormat="1" outlineLevel="1" x14ac:dyDescent="0.15">
      <c r="A30" s="124" t="str">
        <f xml:space="preserve"> Calc!A$636</f>
        <v>PD11.24</v>
      </c>
      <c r="B30" s="124">
        <f xml:space="preserve"> Calc!B$636</f>
        <v>0</v>
      </c>
      <c r="C30" s="125">
        <f xml:space="preserve"> Calc!C$636</f>
        <v>0</v>
      </c>
      <c r="D30" s="136">
        <f xml:space="preserve"> Calc!D$636</f>
        <v>0</v>
      </c>
      <c r="E30" s="126" t="str">
        <f xml:space="preserve"> Calc!E$636</f>
        <v xml:space="preserve">Company - RCV opening balance - real (BR) </v>
      </c>
      <c r="F30" s="140">
        <f xml:space="preserve"> Calc!F$636</f>
        <v>0</v>
      </c>
      <c r="G30" s="126" t="str">
        <f xml:space="preserve"> Calc!G$636</f>
        <v>£m</v>
      </c>
    </row>
    <row r="31" spans="1:7" s="126" customFormat="1" outlineLevel="1" x14ac:dyDescent="0.15">
      <c r="A31" s="124" t="str">
        <f xml:space="preserve"> Calc!A$641</f>
        <v>PD11.24</v>
      </c>
      <c r="B31" s="124">
        <f xml:space="preserve"> Calc!B$641</f>
        <v>0</v>
      </c>
      <c r="C31" s="125">
        <f xml:space="preserve"> Calc!C$641</f>
        <v>0</v>
      </c>
      <c r="D31" s="136">
        <f xml:space="preserve"> Calc!D$641</f>
        <v>0</v>
      </c>
      <c r="E31" s="126" t="str">
        <f xml:space="preserve"> Calc!E$641</f>
        <v xml:space="preserve">Company - RCV opening balance - real (ADDN1) </v>
      </c>
      <c r="F31" s="140">
        <f xml:space="preserve"> Calc!F$641</f>
        <v>0</v>
      </c>
      <c r="G31" s="126" t="str">
        <f xml:space="preserve"> Calc!G$641</f>
        <v>£m</v>
      </c>
    </row>
    <row r="32" spans="1:7" s="126" customFormat="1" outlineLevel="1" x14ac:dyDescent="0.15">
      <c r="A32" s="124" t="str">
        <f xml:space="preserve"> Calc!A$641</f>
        <v>PD11.24</v>
      </c>
      <c r="B32" s="124">
        <f xml:space="preserve"> Calc!B$641</f>
        <v>0</v>
      </c>
      <c r="C32" s="125">
        <f xml:space="preserve"> Calc!C$641</f>
        <v>0</v>
      </c>
      <c r="D32" s="136">
        <f xml:space="preserve"> Calc!D$641</f>
        <v>0</v>
      </c>
      <c r="E32" s="126" t="str">
        <f xml:space="preserve"> Calc!E$646</f>
        <v xml:space="preserve">Company - RCV opening balance - real (ADDN2) </v>
      </c>
      <c r="F32" s="140">
        <f xml:space="preserve"> Calc!F$646</f>
        <v>0</v>
      </c>
      <c r="G32" s="126" t="str">
        <f xml:space="preserve"> Calc!G$646</f>
        <v>£m</v>
      </c>
    </row>
    <row r="33" spans="1:23" s="126" customFormat="1" outlineLevel="1" x14ac:dyDescent="0.15">
      <c r="A33" s="124"/>
      <c r="B33" s="124"/>
      <c r="C33" s="125"/>
      <c r="D33" s="136"/>
      <c r="F33" s="140"/>
    </row>
    <row r="34" spans="1:23" s="126" customFormat="1" outlineLevel="1" x14ac:dyDescent="0.15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0"/>
    </row>
    <row r="35" spans="1:23" s="126" customFormat="1" outlineLevel="1" x14ac:dyDescent="0.15">
      <c r="A35" s="124" t="str">
        <f xml:space="preserve"> Calc!A$681</f>
        <v>PD11.25</v>
      </c>
      <c r="B35" s="124">
        <f xml:space="preserve"> Calc!B$681</f>
        <v>0</v>
      </c>
      <c r="C35" s="125">
        <f xml:space="preserve"> Calc!C$681</f>
        <v>0</v>
      </c>
      <c r="D35" s="136">
        <f xml:space="preserve"> Calc!D$681</f>
        <v>0</v>
      </c>
      <c r="E35" s="126" t="str">
        <f xml:space="preserve"> Calc!E$681</f>
        <v xml:space="preserve">Company - RCV opening balance in 2022-23 FYE prices (WR) </v>
      </c>
      <c r="F35" s="140">
        <f xml:space="preserve"> Calc!F$681</f>
        <v>137.24531801032086</v>
      </c>
      <c r="G35" s="126" t="str">
        <f xml:space="preserve"> Calc!G$681</f>
        <v>£m</v>
      </c>
    </row>
    <row r="36" spans="1:23" s="126" customFormat="1" outlineLevel="1" x14ac:dyDescent="0.15">
      <c r="A36" s="124" t="str">
        <f xml:space="preserve"> Calc!A$682</f>
        <v>PD11.25</v>
      </c>
      <c r="B36" s="124">
        <f xml:space="preserve"> Calc!B$682</f>
        <v>0</v>
      </c>
      <c r="C36" s="125">
        <f xml:space="preserve"> Calc!C$682</f>
        <v>0</v>
      </c>
      <c r="D36" s="136">
        <f xml:space="preserve"> Calc!D$682</f>
        <v>0</v>
      </c>
      <c r="E36" s="126" t="str">
        <f xml:space="preserve"> Calc!E$682</f>
        <v xml:space="preserve">Company - RCV opening balance in 2022-23 FYE prices (WN) </v>
      </c>
      <c r="F36" s="140">
        <f xml:space="preserve"> Calc!F$682</f>
        <v>515.79702217174747</v>
      </c>
      <c r="G36" s="126" t="str">
        <f xml:space="preserve"> Calc!G$682</f>
        <v>£m</v>
      </c>
    </row>
    <row r="37" spans="1:23" s="126" customFormat="1" outlineLevel="1" x14ac:dyDescent="0.15">
      <c r="A37" s="124" t="str">
        <f xml:space="preserve"> Calc!A$683</f>
        <v>PD11.25</v>
      </c>
      <c r="B37" s="124">
        <f xml:space="preserve"> Calc!B$683</f>
        <v>0</v>
      </c>
      <c r="C37" s="125">
        <f xml:space="preserve"> Calc!C$683</f>
        <v>0</v>
      </c>
      <c r="D37" s="136">
        <f xml:space="preserve"> Calc!D$683</f>
        <v>0</v>
      </c>
      <c r="E37" s="126" t="str">
        <f xml:space="preserve"> Calc!E$683</f>
        <v xml:space="preserve">Company - RCV opening balance in 2022-23 FYE prices (WWN) </v>
      </c>
      <c r="F37" s="140">
        <f xml:space="preserve"> Calc!F$683</f>
        <v>0</v>
      </c>
      <c r="G37" s="126" t="str">
        <f xml:space="preserve"> Calc!G$683</f>
        <v>£m</v>
      </c>
    </row>
    <row r="38" spans="1:23" s="126" customFormat="1" outlineLevel="1" x14ac:dyDescent="0.15">
      <c r="A38" s="124" t="str">
        <f xml:space="preserve"> Calc!A$684</f>
        <v>PD11.25</v>
      </c>
      <c r="B38" s="124">
        <f xml:space="preserve"> Calc!B$684</f>
        <v>0</v>
      </c>
      <c r="C38" s="125">
        <f xml:space="preserve"> Calc!C$684</f>
        <v>0</v>
      </c>
      <c r="D38" s="136">
        <f xml:space="preserve"> Calc!D$684</f>
        <v>0</v>
      </c>
      <c r="E38" s="126" t="str">
        <f xml:space="preserve"> Calc!E$684</f>
        <v xml:space="preserve">Company - RCV opening balance in 2022-23 FYE prices (BR) </v>
      </c>
      <c r="F38" s="140">
        <f xml:space="preserve"> Calc!F$684</f>
        <v>0</v>
      </c>
      <c r="G38" s="126" t="str">
        <f xml:space="preserve"> Calc!G$684</f>
        <v>£m</v>
      </c>
    </row>
    <row r="39" spans="1:23" s="126" customFormat="1" outlineLevel="1" x14ac:dyDescent="0.15">
      <c r="A39" s="124" t="str">
        <f xml:space="preserve"> Calc!A$685</f>
        <v>PD11.25</v>
      </c>
      <c r="B39" s="124">
        <f xml:space="preserve"> Calc!B$685</f>
        <v>0</v>
      </c>
      <c r="C39" s="125">
        <f xml:space="preserve"> Calc!C$685</f>
        <v>0</v>
      </c>
      <c r="D39" s="136">
        <f xml:space="preserve"> Calc!D$685</f>
        <v>0</v>
      </c>
      <c r="E39" s="126" t="str">
        <f xml:space="preserve"> Calc!E$685</f>
        <v xml:space="preserve">Company - RCV opening balance in 2022-23 FYE prices (ADDN1) </v>
      </c>
      <c r="F39" s="140">
        <f xml:space="preserve"> Calc!F$685</f>
        <v>0</v>
      </c>
      <c r="G39" s="126" t="str">
        <f xml:space="preserve"> Calc!G$685</f>
        <v>£m</v>
      </c>
    </row>
    <row r="40" spans="1:23" s="126" customFormat="1" outlineLevel="1" x14ac:dyDescent="0.15">
      <c r="A40" s="124" t="str">
        <f xml:space="preserve"> Calc!A$685</f>
        <v>PD11.25</v>
      </c>
      <c r="B40" s="124">
        <f xml:space="preserve"> Calc!B$685</f>
        <v>0</v>
      </c>
      <c r="C40" s="125">
        <f xml:space="preserve"> Calc!C$685</f>
        <v>0</v>
      </c>
      <c r="D40" s="136">
        <f xml:space="preserve"> Calc!D$685</f>
        <v>0</v>
      </c>
      <c r="E40" s="126" t="str">
        <f xml:space="preserve"> Calc!E$686</f>
        <v xml:space="preserve">Company - RCV opening balance in 2022-23 FYE prices (ADDN2) </v>
      </c>
      <c r="F40" s="140">
        <f xml:space="preserve"> Calc!F$686</f>
        <v>0</v>
      </c>
      <c r="G40" s="126" t="str">
        <f xml:space="preserve"> Calc!G$686</f>
        <v>£m</v>
      </c>
    </row>
    <row r="41" spans="1:23" s="126" customFormat="1" outlineLevel="1" x14ac:dyDescent="0.15">
      <c r="A41" s="124"/>
      <c r="B41" s="124"/>
      <c r="C41" s="125"/>
      <c r="D41" s="136"/>
      <c r="F41" s="140"/>
    </row>
    <row r="42" spans="1:23" x14ac:dyDescent="0.15">
      <c r="F42" s="141"/>
    </row>
    <row r="43" spans="1:23" x14ac:dyDescent="0.15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4" customFormat="1" outlineLevel="1" x14ac:dyDescent="0.15">
      <c r="A44" s="131"/>
      <c r="B44" s="131"/>
      <c r="C44" s="132"/>
      <c r="D44" s="133"/>
      <c r="F44" s="145"/>
    </row>
    <row r="45" spans="1:23" s="134" customFormat="1" outlineLevel="1" x14ac:dyDescent="0.15">
      <c r="A45" s="131"/>
      <c r="B45" s="131" t="s">
        <v>498</v>
      </c>
      <c r="C45" s="132"/>
      <c r="D45" s="133"/>
      <c r="F45" s="145"/>
    </row>
    <row r="46" spans="1:23" s="126" customFormat="1" outlineLevel="1" x14ac:dyDescent="0.15">
      <c r="A46" s="124"/>
      <c r="B46" s="124"/>
      <c r="C46" s="125"/>
      <c r="D46" s="136"/>
      <c r="E46" s="126" t="str">
        <f xml:space="preserve"> Calc!E$468</f>
        <v xml:space="preserve">Company - Pre 2020 RCV opening balance - real (2022-23 FYA) (WR) </v>
      </c>
      <c r="F46" s="140">
        <f xml:space="preserve"> Calc!F$468</f>
        <v>129.22569413648571</v>
      </c>
      <c r="G46" s="126" t="str">
        <f xml:space="preserve"> Calc!G$468</f>
        <v>£m</v>
      </c>
    </row>
    <row r="47" spans="1:23" s="126" customFormat="1" outlineLevel="1" x14ac:dyDescent="0.15">
      <c r="A47" s="124"/>
      <c r="B47" s="124"/>
      <c r="C47" s="125"/>
      <c r="D47" s="136"/>
      <c r="E47" s="126" t="str">
        <f xml:space="preserve"> Calc!E$480</f>
        <v xml:space="preserve">Company - Pre 2020 RCV opening balance - real (2022-23 FYA) (WN) </v>
      </c>
      <c r="F47" s="140">
        <f xml:space="preserve"> Calc!F$480</f>
        <v>386.59387864262646</v>
      </c>
      <c r="G47" s="126" t="str">
        <f xml:space="preserve"> Calc!G$480</f>
        <v>£m</v>
      </c>
    </row>
    <row r="48" spans="1:23" s="126" customFormat="1" outlineLevel="1" x14ac:dyDescent="0.15">
      <c r="A48" s="124"/>
      <c r="B48" s="124"/>
      <c r="C48" s="125"/>
      <c r="D48" s="136"/>
      <c r="E48" s="126" t="str">
        <f xml:space="preserve"> Calc!E$492</f>
        <v xml:space="preserve">Company - Pre 2020 RCV opening balance - real (2022-23 FYA) (WWN) </v>
      </c>
      <c r="F48" s="140">
        <f xml:space="preserve"> Calc!F$492</f>
        <v>0</v>
      </c>
      <c r="G48" s="126" t="str">
        <f xml:space="preserve"> Calc!G$492</f>
        <v>£m</v>
      </c>
    </row>
    <row r="49" spans="1:707" s="126" customFormat="1" outlineLevel="1" x14ac:dyDescent="0.15">
      <c r="A49" s="124"/>
      <c r="B49" s="124"/>
      <c r="C49" s="125"/>
      <c r="D49" s="136"/>
      <c r="E49" s="126" t="str">
        <f xml:space="preserve"> Calc!E$504</f>
        <v xml:space="preserve">Company - Pre 2020 RCV opening balance - real (2022-23 FYA) (BR) </v>
      </c>
      <c r="F49" s="140">
        <f xml:space="preserve"> Calc!F$504</f>
        <v>0</v>
      </c>
      <c r="G49" s="126" t="str">
        <f xml:space="preserve"> Calc!G$504</f>
        <v>£m</v>
      </c>
    </row>
    <row r="50" spans="1:707" s="126" customFormat="1" outlineLevel="1" x14ac:dyDescent="0.15">
      <c r="A50" s="124"/>
      <c r="B50" s="124"/>
      <c r="C50" s="125"/>
      <c r="D50" s="136"/>
      <c r="E50" s="126" t="str">
        <f xml:space="preserve"> Calc!E$516</f>
        <v xml:space="preserve">Company - Pre 2020 RCV opening balance - real (2022-23 FYA) (ADDN1) </v>
      </c>
      <c r="F50" s="140">
        <f xml:space="preserve"> Calc!F$516</f>
        <v>0</v>
      </c>
      <c r="G50" s="126" t="str">
        <f xml:space="preserve"> Calc!G$516</f>
        <v>£m</v>
      </c>
    </row>
    <row r="51" spans="1:707" s="126" customFormat="1" outlineLevel="1" x14ac:dyDescent="0.15">
      <c r="A51" s="124"/>
      <c r="B51" s="124"/>
      <c r="C51" s="125"/>
      <c r="D51" s="136"/>
      <c r="E51" s="126" t="str">
        <f xml:space="preserve"> Calc!E$528</f>
        <v xml:space="preserve">Company - Pre 2020 RCV opening balance - real (2022-23 FYA) (ADDN2) </v>
      </c>
      <c r="F51" s="140">
        <f xml:space="preserve"> Calc!F$528</f>
        <v>0</v>
      </c>
      <c r="G51" s="126" t="str">
        <f xml:space="preserve"> Calc!G$528</f>
        <v>£m</v>
      </c>
    </row>
    <row r="52" spans="1:707" s="126" customFormat="1" outlineLevel="1" x14ac:dyDescent="0.15">
      <c r="A52" s="124"/>
      <c r="B52" s="124"/>
      <c r="C52" s="125"/>
      <c r="D52" s="136"/>
      <c r="F52" s="140"/>
    </row>
    <row r="53" spans="1:707" s="134" customFormat="1" outlineLevel="1" x14ac:dyDescent="0.15">
      <c r="A53" s="131"/>
      <c r="B53" s="131" t="s">
        <v>499</v>
      </c>
      <c r="C53" s="132"/>
      <c r="D53" s="133"/>
      <c r="F53" s="145"/>
    </row>
    <row r="54" spans="1:707" s="126" customFormat="1" outlineLevel="1" x14ac:dyDescent="0.15">
      <c r="A54" s="124"/>
      <c r="B54" s="124"/>
      <c r="C54" s="125"/>
      <c r="D54" s="136"/>
      <c r="E54" s="126" t="str">
        <f xml:space="preserve"> Calc!E$544</f>
        <v xml:space="preserve">Company - 2020-25 RCV opening balance - real (2022-23 FYA) (WR) </v>
      </c>
      <c r="F54" s="140">
        <f xml:space="preserve"> Calc!F$544</f>
        <v>3.9516928523672776</v>
      </c>
      <c r="G54" s="126" t="str">
        <f xml:space="preserve"> Calc!G$544</f>
        <v>£m</v>
      </c>
    </row>
    <row r="55" spans="1:707" s="126" customFormat="1" outlineLevel="1" x14ac:dyDescent="0.15">
      <c r="A55" s="124"/>
      <c r="B55" s="124"/>
      <c r="C55" s="125"/>
      <c r="D55" s="136"/>
      <c r="E55" s="126" t="str">
        <f xml:space="preserve"> Calc!E$558</f>
        <v xml:space="preserve">Company - 2020-25 RCV opening balance - real (2022-23 FYA) (WN) </v>
      </c>
      <c r="F55" s="140">
        <f xml:space="preserve"> Calc!F$558</f>
        <v>113.91499572421441</v>
      </c>
      <c r="G55" s="126" t="str">
        <f xml:space="preserve"> Calc!G$558</f>
        <v>£m</v>
      </c>
    </row>
    <row r="56" spans="1:707" s="126" customFormat="1" outlineLevel="1" x14ac:dyDescent="0.15">
      <c r="A56" s="124"/>
      <c r="B56" s="124"/>
      <c r="C56" s="125"/>
      <c r="D56" s="136"/>
      <c r="E56" s="126" t="str">
        <f xml:space="preserve"> Calc!E$572</f>
        <v xml:space="preserve">Company - 2020-25 RCV opening balance - real (2022-23 FYA) (WWN) </v>
      </c>
      <c r="F56" s="140">
        <f xml:space="preserve"> Calc!F$572</f>
        <v>0</v>
      </c>
      <c r="G56" s="126" t="str">
        <f xml:space="preserve"> Calc!G$572</f>
        <v>£m</v>
      </c>
    </row>
    <row r="57" spans="1:707" s="126" customFormat="1" outlineLevel="1" x14ac:dyDescent="0.15">
      <c r="A57" s="124"/>
      <c r="B57" s="124"/>
      <c r="C57" s="125"/>
      <c r="D57" s="136"/>
      <c r="E57" s="126" t="str">
        <f xml:space="preserve"> Calc!E$586</f>
        <v xml:space="preserve">Company - 2020-25 RCV opening balance - real (2022-23 FYA) (BR) </v>
      </c>
      <c r="F57" s="140">
        <f xml:space="preserve"> Calc!F$586</f>
        <v>0</v>
      </c>
      <c r="G57" s="126" t="str">
        <f xml:space="preserve"> Calc!G$586</f>
        <v>£m</v>
      </c>
    </row>
    <row r="58" spans="1:707" s="126" customFormat="1" outlineLevel="1" x14ac:dyDescent="0.15">
      <c r="A58" s="124"/>
      <c r="B58" s="124"/>
      <c r="C58" s="125"/>
      <c r="D58" s="136"/>
      <c r="E58" s="126" t="str">
        <f xml:space="preserve"> Calc!E$600</f>
        <v xml:space="preserve">Company - 2020-25 RCV opening balance - real (2022-23 FYA) (ADDN1) </v>
      </c>
      <c r="F58" s="140">
        <f xml:space="preserve"> Calc!F$600</f>
        <v>0</v>
      </c>
      <c r="G58" s="126" t="str">
        <f xml:space="preserve"> Calc!G$600</f>
        <v>£m</v>
      </c>
    </row>
    <row r="59" spans="1:707" s="126" customFormat="1" outlineLevel="1" x14ac:dyDescent="0.15">
      <c r="A59" s="124"/>
      <c r="B59" s="124"/>
      <c r="C59" s="125"/>
      <c r="D59" s="136"/>
      <c r="E59" s="126" t="str">
        <f xml:space="preserve"> Calc!E$614</f>
        <v xml:space="preserve">Company - 2020-25 RCV opening balance - real (2022-23 FYA) (ADDN2) </v>
      </c>
      <c r="F59" s="140">
        <f xml:space="preserve"> Calc!F$614</f>
        <v>0</v>
      </c>
      <c r="G59" s="126" t="str">
        <f xml:space="preserve"> Calc!G$614</f>
        <v>£m</v>
      </c>
    </row>
    <row r="60" spans="1:707" s="134" customFormat="1" outlineLevel="1" x14ac:dyDescent="0.15">
      <c r="A60" s="131"/>
      <c r="B60" s="131"/>
      <c r="C60" s="132"/>
      <c r="D60" s="133"/>
      <c r="F60" s="145"/>
    </row>
    <row r="61" spans="1:707" s="134" customFormat="1" x14ac:dyDescent="0.15">
      <c r="A61" s="10"/>
      <c r="B61" s="10"/>
      <c r="C61" s="19"/>
      <c r="D61" s="65"/>
      <c r="E61" s="24"/>
      <c r="F61" s="141"/>
      <c r="G61" s="24"/>
      <c r="H61" s="24"/>
      <c r="I61" s="24"/>
    </row>
    <row r="62" spans="1:707" s="19" customFormat="1" x14ac:dyDescent="0.15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15"/>
  </sheetData>
  <conditionalFormatting sqref="GP4">
    <cfRule type="cellIs" dxfId="35" priority="25" stopIfTrue="1" operator="equal">
      <formula>"Actuals"</formula>
    </cfRule>
    <cfRule type="cellIs" dxfId="34" priority="26" stopIfTrue="1" operator="equal">
      <formula>"Forecast"</formula>
    </cfRule>
  </conditionalFormatting>
  <conditionalFormatting sqref="GP4">
    <cfRule type="cellIs" dxfId="33" priority="24" stopIfTrue="1" operator="equal">
      <formula>"Budget"</formula>
    </cfRule>
  </conditionalFormatting>
  <conditionalFormatting sqref="GQ4:LI4">
    <cfRule type="cellIs" dxfId="32" priority="22" stopIfTrue="1" operator="equal">
      <formula>"Actuals"</formula>
    </cfRule>
    <cfRule type="cellIs" dxfId="31" priority="23" stopIfTrue="1" operator="equal">
      <formula>"Forecast"</formula>
    </cfRule>
  </conditionalFormatting>
  <conditionalFormatting sqref="GQ4:LI4">
    <cfRule type="cellIs" dxfId="30" priority="21" stopIfTrue="1" operator="equal">
      <formula>"Budget"</formula>
    </cfRule>
  </conditionalFormatting>
  <conditionalFormatting sqref="GP4:XFD4">
    <cfRule type="cellIs" dxfId="29" priority="19" stopIfTrue="1" operator="equal">
      <formula>"Const"</formula>
    </cfRule>
    <cfRule type="cellIs" dxfId="28" priority="20" stopIfTrue="1" operator="equal">
      <formula>"Ops"</formula>
    </cfRule>
  </conditionalFormatting>
  <conditionalFormatting sqref="GP4:XFD4">
    <cfRule type="cellIs" dxfId="27" priority="14" operator="equal">
      <formula>"Ops/Post-cont."</formula>
    </cfRule>
    <cfRule type="cellIs" dxfId="26" priority="15" operator="equal">
      <formula>"Const/Ops"</formula>
    </cfRule>
    <cfRule type="cellIs" dxfId="25" priority="17" stopIfTrue="1" operator="equal">
      <formula>"Const"</formula>
    </cfRule>
    <cfRule type="cellIs" dxfId="24" priority="18" stopIfTrue="1" operator="equal">
      <formula>"Ops"</formula>
    </cfRule>
  </conditionalFormatting>
  <conditionalFormatting sqref="GP4:XFD4">
    <cfRule type="cellIs" dxfId="23" priority="16" operator="equal">
      <formula>"Fin-close"</formula>
    </cfRule>
  </conditionalFormatting>
  <conditionalFormatting sqref="GP4:XFD4">
    <cfRule type="cellIs" dxfId="22" priority="13" operator="equal">
      <formula xml:space="preserve"> "FC/Const."</formula>
    </cfRule>
  </conditionalFormatting>
  <conditionalFormatting sqref="X3:GO3">
    <cfRule type="cellIs" dxfId="21" priority="11" stopIfTrue="1" operator="equal">
      <formula>"Construction"</formula>
    </cfRule>
    <cfRule type="cellIs" dxfId="20" priority="12" stopIfTrue="1" operator="equal">
      <formula>"Operations"</formula>
    </cfRule>
  </conditionalFormatting>
  <conditionalFormatting sqref="X3:GO3">
    <cfRule type="cellIs" dxfId="19" priority="10" operator="equal">
      <formula>"Fin Close"</formula>
    </cfRule>
  </conditionalFormatting>
  <conditionalFormatting sqref="X3:GO3">
    <cfRule type="cellIs" dxfId="18" priority="8" operator="equal">
      <formula>"PPA ext."</formula>
    </cfRule>
    <cfRule type="cellIs" dxfId="17" priority="9" operator="equal">
      <formula>"Delay"</formula>
    </cfRule>
  </conditionalFormatting>
  <conditionalFormatting sqref="F2">
    <cfRule type="cellIs" dxfId="16" priority="6" stopIfTrue="1" operator="notEqual">
      <formula>0</formula>
    </cfRule>
    <cfRule type="cellIs" dxfId="15" priority="7" stopIfTrue="1" operator="equal">
      <formula>""</formula>
    </cfRule>
  </conditionalFormatting>
  <conditionalFormatting sqref="J3:W3">
    <cfRule type="cellIs" dxfId="14" priority="4" stopIfTrue="1" operator="equal">
      <formula>"Construction"</formula>
    </cfRule>
    <cfRule type="cellIs" dxfId="13" priority="5" stopIfTrue="1" operator="equal">
      <formula>"Operations"</formula>
    </cfRule>
  </conditionalFormatting>
  <conditionalFormatting sqref="J3:W3">
    <cfRule type="cellIs" dxfId="12" priority="3" operator="equal">
      <formula>"Fin Close"</formula>
    </cfRule>
  </conditionalFormatting>
  <conditionalFormatting sqref="J3:W3">
    <cfRule type="cellIs" dxfId="11" priority="1" operator="equal">
      <formula>"PPA ext."</formula>
    </cfRule>
    <cfRule type="cellIs" dxfId="10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.5" zeroHeight="1" x14ac:dyDescent="0.15"/>
  <cols>
    <col min="1" max="2" width="10.83203125" customWidth="1"/>
    <col min="3" max="4" width="1.5" customWidth="1"/>
    <col min="5" max="5" width="90.5" customWidth="1"/>
    <col min="6" max="6" width="13.6640625" customWidth="1"/>
    <col min="7" max="7" width="13.1640625" bestFit="1" customWidth="1"/>
    <col min="8" max="8" width="7" bestFit="1" customWidth="1"/>
    <col min="9" max="9" width="3.5" customWidth="1"/>
    <col min="10" max="17" width="11.83203125" bestFit="1" customWidth="1"/>
    <col min="18" max="22" width="11.83203125" customWidth="1"/>
    <col min="23" max="23" width="11.83203125" bestFit="1" customWidth="1"/>
    <col min="24" max="16384" width="8.83203125" hidden="1"/>
  </cols>
  <sheetData>
    <row r="1" spans="1:23" ht="31.5" x14ac:dyDescent="0.15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x14ac:dyDescent="0.15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2.75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2.75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2.75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15"/>
    <row r="7" spans="1:23" x14ac:dyDescent="0.15"/>
    <row r="8" spans="1:23" s="279" customFormat="1" x14ac:dyDescent="0.15">
      <c r="B8" s="279" t="s">
        <v>500</v>
      </c>
    </row>
    <row r="9" spans="1:23" x14ac:dyDescent="0.15"/>
    <row r="10" spans="1:23" ht="12.75" x14ac:dyDescent="0.15">
      <c r="E10" s="278" t="str">
        <f>Calc!E706</f>
        <v xml:space="preserve">Company - RCV opening balance - check (WR) </v>
      </c>
      <c r="F10" s="29">
        <f>Calc!F706</f>
        <v>0</v>
      </c>
      <c r="G10" s="278" t="str">
        <f>Calc!G706</f>
        <v>Check</v>
      </c>
    </row>
    <row r="11" spans="1:23" ht="12.75" x14ac:dyDescent="0.15">
      <c r="E11" s="278" t="str">
        <f>Calc!E707</f>
        <v xml:space="preserve">Company - RCV opening balance - check (WN) </v>
      </c>
      <c r="F11" s="29">
        <f>Calc!F707</f>
        <v>0</v>
      </c>
      <c r="G11" s="278" t="str">
        <f>Calc!G707</f>
        <v>Check</v>
      </c>
    </row>
    <row r="12" spans="1:23" ht="12.75" x14ac:dyDescent="0.15">
      <c r="E12" s="278" t="str">
        <f>Calc!E708</f>
        <v xml:space="preserve">Company - RCV opening balance - check (WWN) </v>
      </c>
      <c r="F12" s="29">
        <f>Calc!F708</f>
        <v>0</v>
      </c>
      <c r="G12" s="278" t="str">
        <f>Calc!G708</f>
        <v>Check</v>
      </c>
    </row>
    <row r="13" spans="1:23" ht="12.75" x14ac:dyDescent="0.15">
      <c r="E13" s="278" t="str">
        <f>Calc!E709</f>
        <v xml:space="preserve">Company - RCV opening balance - check (BR) </v>
      </c>
      <c r="F13" s="29">
        <f>Calc!F709</f>
        <v>0</v>
      </c>
      <c r="G13" s="278" t="str">
        <f>Calc!G709</f>
        <v>Check</v>
      </c>
    </row>
    <row r="14" spans="1:23" ht="12.75" x14ac:dyDescent="0.15">
      <c r="E14" s="278" t="str">
        <f>Calc!E710</f>
        <v xml:space="preserve">Company - RCV opening balance - check (ADDN1) </v>
      </c>
      <c r="F14" s="29">
        <f>Calc!F710</f>
        <v>0</v>
      </c>
      <c r="G14" s="278" t="str">
        <f>Calc!G710</f>
        <v>Check</v>
      </c>
    </row>
    <row r="15" spans="1:23" ht="12.75" x14ac:dyDescent="0.15">
      <c r="E15" s="278" t="str">
        <f>Calc!E711</f>
        <v xml:space="preserve">Company - RCV opening balance - check (ADDN2) </v>
      </c>
      <c r="F15" s="29">
        <f>Calc!F711</f>
        <v>0</v>
      </c>
      <c r="G15" s="278" t="str">
        <f>Calc!G711</f>
        <v>Check</v>
      </c>
    </row>
    <row r="16" spans="1:23" x14ac:dyDescent="0.15"/>
    <row r="17" spans="2:7" s="279" customFormat="1" x14ac:dyDescent="0.15">
      <c r="B17" s="279" t="s">
        <v>500</v>
      </c>
    </row>
    <row r="18" spans="2:7" x14ac:dyDescent="0.15"/>
    <row r="19" spans="2:7" x14ac:dyDescent="0.15">
      <c r="E19" t="s">
        <v>501</v>
      </c>
      <c r="F19">
        <f xml:space="preserve"> SUM(F9:F16)</f>
        <v>0</v>
      </c>
      <c r="G19" t="s">
        <v>490</v>
      </c>
    </row>
    <row r="20" spans="2:7" x14ac:dyDescent="0.15"/>
    <row r="21" spans="2:7" ht="12.75" x14ac:dyDescent="0.15">
      <c r="B21" s="10" t="s">
        <v>90</v>
      </c>
    </row>
    <row r="22" spans="2:7" x14ac:dyDescent="0.15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J3:W3">
    <cfRule type="cellIs" dxfId="7" priority="6" stopIfTrue="1" operator="equal">
      <formula>"Construction"</formula>
    </cfRule>
    <cfRule type="cellIs" dxfId="6" priority="7" stopIfTrue="1" operator="equal">
      <formula>"Operations"</formula>
    </cfRule>
  </conditionalFormatting>
  <conditionalFormatting sqref="J3:W3">
    <cfRule type="cellIs" dxfId="5" priority="5" operator="equal">
      <formula>"Fin Close"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</conditionalFormatting>
  <conditionalFormatting sqref="F10:F15">
    <cfRule type="cellIs" dxfId="2" priority="1" stopIfTrue="1" operator="notEqual">
      <formula>0</formula>
    </cfRule>
    <cfRule type="cellIs" dxfId="1" priority="2" stopIfTrue="1" operator="equal">
      <formula>""</formula>
    </cfRule>
  </conditionalFormatting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.5" x14ac:dyDescent="0.15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topLeftCell="C1" zoomScale="80" zoomScaleNormal="80" workbookViewId="0">
      <pane ySplit="4" topLeftCell="A5" activePane="bottomLeft" state="frozen"/>
      <selection pane="bottomLeft" activeCell="Q37" sqref="Q37"/>
    </sheetView>
  </sheetViews>
  <sheetFormatPr defaultColWidth="0" defaultRowHeight="14.25" x14ac:dyDescent="0.2"/>
  <cols>
    <col min="1" max="1" width="3" style="172" customWidth="1"/>
    <col min="2" max="2" width="89.6640625" style="172" customWidth="1"/>
    <col min="3" max="3" width="9.33203125" style="172" customWidth="1"/>
    <col min="4" max="4" width="12.1640625" style="172" customWidth="1"/>
    <col min="5" max="28" width="13.1640625" style="172" customWidth="1"/>
    <col min="29" max="29" width="4.6640625" style="172" customWidth="1"/>
    <col min="30" max="30" width="15.5" style="172" customWidth="1"/>
    <col min="31" max="33" width="4.83203125" style="172" customWidth="1"/>
    <col min="34" max="16384" width="9.33203125" style="172" hidden="1"/>
  </cols>
  <sheetData>
    <row r="1" spans="2:34" ht="14.25" customHeight="1" x14ac:dyDescent="0.2"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</row>
    <row r="2" spans="2:34" s="173" customFormat="1" ht="18.95" customHeight="1" x14ac:dyDescent="0.15">
      <c r="B2" s="345" t="s">
        <v>502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7"/>
      <c r="X2" s="347"/>
      <c r="Y2" s="347"/>
      <c r="Z2" s="347"/>
      <c r="AA2" s="347"/>
      <c r="AB2" s="347"/>
      <c r="AC2" s="348"/>
      <c r="AD2" s="349"/>
      <c r="AE2" s="349"/>
      <c r="AF2" s="349"/>
      <c r="AG2" s="349"/>
      <c r="AH2" s="351"/>
    </row>
    <row r="3" spans="2:34" s="173" customFormat="1" ht="14.45" customHeight="1" thickBot="1" x14ac:dyDescent="0.2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2"/>
      <c r="AE3" s="352"/>
      <c r="AF3" s="353"/>
      <c r="AG3" s="352"/>
      <c r="AH3" s="351"/>
    </row>
    <row r="4" spans="2:34" s="183" customFormat="1" ht="31.5" customHeight="1" thickTop="1" thickBot="1" x14ac:dyDescent="0.2">
      <c r="B4" s="197" t="s">
        <v>503</v>
      </c>
      <c r="C4" s="198" t="s">
        <v>504</v>
      </c>
      <c r="D4" s="198" t="s">
        <v>505</v>
      </c>
      <c r="E4" s="176" t="s">
        <v>506</v>
      </c>
      <c r="F4" s="174" t="s">
        <v>507</v>
      </c>
      <c r="G4" s="174" t="s">
        <v>508</v>
      </c>
      <c r="H4" s="176" t="s">
        <v>509</v>
      </c>
      <c r="I4" s="177" t="s">
        <v>510</v>
      </c>
      <c r="J4" s="174" t="s">
        <v>511</v>
      </c>
      <c r="K4" s="174" t="s">
        <v>512</v>
      </c>
      <c r="L4" s="174" t="s">
        <v>513</v>
      </c>
      <c r="M4" s="176" t="s">
        <v>514</v>
      </c>
      <c r="N4" s="177" t="s">
        <v>515</v>
      </c>
      <c r="O4" s="174" t="s">
        <v>516</v>
      </c>
      <c r="P4" s="174" t="s">
        <v>517</v>
      </c>
      <c r="Q4" s="174" t="s">
        <v>518</v>
      </c>
      <c r="R4" s="176" t="s">
        <v>519</v>
      </c>
      <c r="S4" s="177" t="s">
        <v>520</v>
      </c>
      <c r="T4" s="176" t="s">
        <v>521</v>
      </c>
      <c r="U4" s="176" t="s">
        <v>522</v>
      </c>
      <c r="V4" s="176" t="s">
        <v>523</v>
      </c>
      <c r="W4" s="175" t="s">
        <v>524</v>
      </c>
      <c r="X4" s="175" t="s">
        <v>525</v>
      </c>
      <c r="Y4" s="176" t="s">
        <v>526</v>
      </c>
      <c r="Z4" s="176" t="s">
        <v>527</v>
      </c>
      <c r="AA4" s="176" t="s">
        <v>528</v>
      </c>
      <c r="AB4" s="175" t="s">
        <v>529</v>
      </c>
      <c r="AC4" s="178"/>
      <c r="AD4" s="179" t="s">
        <v>530</v>
      </c>
      <c r="AE4" s="180"/>
      <c r="AF4" s="181"/>
      <c r="AG4" s="182"/>
      <c r="AH4" s="178"/>
    </row>
    <row r="5" spans="2:34" s="183" customFormat="1" ht="16.5" customHeight="1" thickTop="1" thickBot="1" x14ac:dyDescent="0.2">
      <c r="B5" s="199"/>
      <c r="C5" s="199"/>
      <c r="D5" s="199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84"/>
      <c r="AE5" s="185"/>
      <c r="AF5" s="181"/>
      <c r="AG5" s="186"/>
      <c r="AH5" s="178"/>
    </row>
    <row r="6" spans="2:34" s="183" customFormat="1" ht="16.5" customHeight="1" thickTop="1" thickBot="1" x14ac:dyDescent="0.2">
      <c r="B6" s="201" t="s">
        <v>531</v>
      </c>
      <c r="C6" s="199"/>
      <c r="D6" s="199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E6" s="185"/>
      <c r="AF6" s="181"/>
      <c r="AG6" s="185"/>
      <c r="AH6" s="178"/>
    </row>
    <row r="7" spans="2:34" s="183" customFormat="1" ht="15.95" customHeight="1" thickTop="1" x14ac:dyDescent="0.15">
      <c r="B7" s="202" t="s">
        <v>532</v>
      </c>
      <c r="C7" s="203" t="s">
        <v>533</v>
      </c>
      <c r="D7" s="203">
        <v>0</v>
      </c>
      <c r="E7" s="204">
        <f t="shared" ref="E7:AA7" si="0">COUNT(E8:E19)</f>
        <v>12</v>
      </c>
      <c r="F7" s="204">
        <f t="shared" si="0"/>
        <v>12</v>
      </c>
      <c r="G7" s="204">
        <f t="shared" si="0"/>
        <v>12</v>
      </c>
      <c r="H7" s="204">
        <f t="shared" si="0"/>
        <v>12</v>
      </c>
      <c r="I7" s="204">
        <f t="shared" si="0"/>
        <v>12</v>
      </c>
      <c r="J7" s="204">
        <f t="shared" si="0"/>
        <v>12</v>
      </c>
      <c r="K7" s="204">
        <f t="shared" si="0"/>
        <v>12</v>
      </c>
      <c r="L7" s="204">
        <f t="shared" si="0"/>
        <v>12</v>
      </c>
      <c r="M7" s="204">
        <f t="shared" si="0"/>
        <v>12</v>
      </c>
      <c r="N7" s="204">
        <f t="shared" si="0"/>
        <v>12</v>
      </c>
      <c r="O7" s="204">
        <f t="shared" si="0"/>
        <v>12</v>
      </c>
      <c r="P7" s="204">
        <f t="shared" si="0"/>
        <v>12</v>
      </c>
      <c r="Q7" s="204">
        <f t="shared" si="0"/>
        <v>12</v>
      </c>
      <c r="R7" s="204">
        <f t="shared" si="0"/>
        <v>12</v>
      </c>
      <c r="S7" s="204">
        <f t="shared" si="0"/>
        <v>12</v>
      </c>
      <c r="T7" s="204">
        <f t="shared" si="0"/>
        <v>12</v>
      </c>
      <c r="U7" s="204">
        <f t="shared" si="0"/>
        <v>12</v>
      </c>
      <c r="V7" s="204">
        <f t="shared" si="0"/>
        <v>12</v>
      </c>
      <c r="W7" s="204">
        <f t="shared" si="0"/>
        <v>12</v>
      </c>
      <c r="X7" s="204">
        <f t="shared" si="0"/>
        <v>12</v>
      </c>
      <c r="Y7" s="204">
        <f t="shared" si="0"/>
        <v>12</v>
      </c>
      <c r="Z7" s="204">
        <f t="shared" si="0"/>
        <v>12</v>
      </c>
      <c r="AA7" s="204">
        <f t="shared" si="0"/>
        <v>12</v>
      </c>
      <c r="AB7" s="366">
        <v>12</v>
      </c>
      <c r="AC7" s="199"/>
      <c r="AD7" s="207" t="s">
        <v>534</v>
      </c>
      <c r="AE7" s="185"/>
      <c r="AF7" s="181"/>
      <c r="AG7" s="187"/>
      <c r="AH7" s="178"/>
    </row>
    <row r="8" spans="2:34" s="183" customFormat="1" ht="15.6" customHeight="1" x14ac:dyDescent="0.15">
      <c r="B8" s="208" t="s">
        <v>535</v>
      </c>
      <c r="C8" s="209" t="s">
        <v>533</v>
      </c>
      <c r="D8" s="209">
        <v>1</v>
      </c>
      <c r="E8" s="272">
        <v>234.4</v>
      </c>
      <c r="F8" s="272">
        <v>242.5</v>
      </c>
      <c r="G8" s="272">
        <v>249.5</v>
      </c>
      <c r="H8" s="272">
        <v>255.7</v>
      </c>
      <c r="I8" s="272">
        <v>258</v>
      </c>
      <c r="J8" s="272">
        <v>261.39999999999998</v>
      </c>
      <c r="K8" s="272">
        <v>270.60000000000002</v>
      </c>
      <c r="L8" s="272">
        <v>279.7</v>
      </c>
      <c r="M8" s="272">
        <v>288.2</v>
      </c>
      <c r="N8" s="272">
        <v>292.60000000000002</v>
      </c>
      <c r="O8" s="272">
        <v>301.10000000000002</v>
      </c>
      <c r="P8" s="272">
        <v>334.6</v>
      </c>
      <c r="Q8" s="210">
        <v>372.80000000000007</v>
      </c>
      <c r="R8" s="210">
        <v>385.00000000000006</v>
      </c>
      <c r="S8" s="211">
        <v>395.11953600000004</v>
      </c>
      <c r="T8" s="211">
        <v>406.57800254400001</v>
      </c>
      <c r="U8" s="211">
        <v>418.36876461777598</v>
      </c>
      <c r="V8" s="211">
        <v>430.50145879169145</v>
      </c>
      <c r="W8" s="211">
        <v>442.98600109665068</v>
      </c>
      <c r="X8" s="211">
        <v>456.27558112955023</v>
      </c>
      <c r="Y8" s="211">
        <v>469.96384856343673</v>
      </c>
      <c r="Z8" s="211">
        <v>484.06276402033984</v>
      </c>
      <c r="AA8" s="211">
        <v>498.58464694095005</v>
      </c>
      <c r="AB8" s="212">
        <v>513.54218634917856</v>
      </c>
      <c r="AC8" s="199"/>
      <c r="AD8" s="213" t="s">
        <v>536</v>
      </c>
      <c r="AE8" s="188"/>
      <c r="AF8" s="181"/>
      <c r="AG8" s="187"/>
      <c r="AH8" s="178"/>
    </row>
    <row r="9" spans="2:34" s="183" customFormat="1" ht="15.6" customHeight="1" x14ac:dyDescent="0.15">
      <c r="B9" s="208" t="s">
        <v>537</v>
      </c>
      <c r="C9" s="209" t="s">
        <v>533</v>
      </c>
      <c r="D9" s="209">
        <v>1</v>
      </c>
      <c r="E9" s="272">
        <v>235.2</v>
      </c>
      <c r="F9" s="272">
        <v>242.4</v>
      </c>
      <c r="G9" s="272">
        <v>250</v>
      </c>
      <c r="H9" s="272">
        <v>255.9</v>
      </c>
      <c r="I9" s="272">
        <v>258.5</v>
      </c>
      <c r="J9" s="272">
        <v>262.10000000000002</v>
      </c>
      <c r="K9" s="272">
        <v>271.7</v>
      </c>
      <c r="L9" s="272">
        <v>280.7</v>
      </c>
      <c r="M9" s="272">
        <v>289.2</v>
      </c>
      <c r="N9" s="272">
        <v>292.2</v>
      </c>
      <c r="O9" s="272">
        <v>301.89999999999998</v>
      </c>
      <c r="P9" s="272">
        <v>337.1</v>
      </c>
      <c r="Q9" s="210">
        <v>375.29999999999995</v>
      </c>
      <c r="R9" s="210">
        <v>386.39999999999992</v>
      </c>
      <c r="S9" s="211">
        <v>397.76921099999993</v>
      </c>
      <c r="T9" s="211">
        <v>409.30451811899991</v>
      </c>
      <c r="U9" s="211">
        <v>421.17434914445084</v>
      </c>
      <c r="V9" s="211">
        <v>433.38840526963986</v>
      </c>
      <c r="W9" s="211">
        <v>445.95666902245955</v>
      </c>
      <c r="X9" s="211">
        <v>459.33536909313335</v>
      </c>
      <c r="Y9" s="211">
        <v>473.11543016592736</v>
      </c>
      <c r="Z9" s="211">
        <v>487.30889307090519</v>
      </c>
      <c r="AA9" s="211">
        <v>501.92815986303236</v>
      </c>
      <c r="AB9" s="212">
        <v>516.98600465892332</v>
      </c>
      <c r="AC9" s="199"/>
      <c r="AD9" s="213" t="s">
        <v>538</v>
      </c>
      <c r="AE9" s="189"/>
      <c r="AF9" s="181"/>
      <c r="AG9" s="187"/>
      <c r="AH9" s="178"/>
    </row>
    <row r="10" spans="2:34" s="183" customFormat="1" ht="15.6" customHeight="1" x14ac:dyDescent="0.15">
      <c r="B10" s="208" t="s">
        <v>539</v>
      </c>
      <c r="C10" s="209" t="s">
        <v>533</v>
      </c>
      <c r="D10" s="209">
        <v>1</v>
      </c>
      <c r="E10" s="272">
        <v>235.2</v>
      </c>
      <c r="F10" s="272">
        <v>241.8</v>
      </c>
      <c r="G10" s="272">
        <v>249.7</v>
      </c>
      <c r="H10" s="272">
        <v>256.3</v>
      </c>
      <c r="I10" s="272">
        <v>258.89999999999998</v>
      </c>
      <c r="J10" s="272">
        <v>263.10000000000002</v>
      </c>
      <c r="K10" s="272">
        <v>272.3</v>
      </c>
      <c r="L10" s="272">
        <v>281.5</v>
      </c>
      <c r="M10" s="272">
        <v>289.60000000000002</v>
      </c>
      <c r="N10" s="272">
        <v>292.7</v>
      </c>
      <c r="O10" s="272">
        <v>304</v>
      </c>
      <c r="P10" s="272">
        <v>340</v>
      </c>
      <c r="Q10" s="210">
        <v>376.40000000000009</v>
      </c>
      <c r="R10" s="210">
        <v>388.82120000000009</v>
      </c>
      <c r="S10" s="211">
        <v>398.93506800000011</v>
      </c>
      <c r="T10" s="211">
        <v>410.50418497200008</v>
      </c>
      <c r="U10" s="211">
        <v>422.40880633618804</v>
      </c>
      <c r="V10" s="211">
        <v>434.65866171993747</v>
      </c>
      <c r="W10" s="211">
        <v>447.2637629098158</v>
      </c>
      <c r="X10" s="211">
        <v>460.6816757971103</v>
      </c>
      <c r="Y10" s="211">
        <v>474.50212607102361</v>
      </c>
      <c r="Z10" s="211">
        <v>488.73718985315435</v>
      </c>
      <c r="AA10" s="211">
        <v>503.399305548749</v>
      </c>
      <c r="AB10" s="212">
        <v>518.50128471521145</v>
      </c>
      <c r="AC10" s="199"/>
      <c r="AD10" s="213" t="s">
        <v>540</v>
      </c>
      <c r="AE10" s="189"/>
      <c r="AF10" s="181"/>
      <c r="AG10" s="187"/>
      <c r="AH10" s="178"/>
    </row>
    <row r="11" spans="2:34" s="183" customFormat="1" ht="15.6" customHeight="1" x14ac:dyDescent="0.15">
      <c r="B11" s="208" t="s">
        <v>541</v>
      </c>
      <c r="C11" s="209" t="s">
        <v>533</v>
      </c>
      <c r="D11" s="209">
        <v>1</v>
      </c>
      <c r="E11" s="272">
        <v>234.7</v>
      </c>
      <c r="F11" s="272">
        <v>242.1</v>
      </c>
      <c r="G11" s="272">
        <v>249.7</v>
      </c>
      <c r="H11" s="272">
        <v>256</v>
      </c>
      <c r="I11" s="272">
        <v>258.60000000000002</v>
      </c>
      <c r="J11" s="272">
        <v>263.39999999999998</v>
      </c>
      <c r="K11" s="272">
        <v>272.89999999999998</v>
      </c>
      <c r="L11" s="272">
        <v>281.7</v>
      </c>
      <c r="M11" s="272">
        <v>289.5</v>
      </c>
      <c r="N11" s="272">
        <v>294.2</v>
      </c>
      <c r="O11" s="272">
        <v>305.5</v>
      </c>
      <c r="P11" s="272">
        <v>343.2</v>
      </c>
      <c r="Q11" s="210">
        <v>374.20000000000005</v>
      </c>
      <c r="R11" s="210">
        <v>386.54860000000002</v>
      </c>
      <c r="S11" s="211">
        <v>396.60335400000002</v>
      </c>
      <c r="T11" s="211">
        <v>408.10485126599997</v>
      </c>
      <c r="U11" s="211">
        <v>419.93989195271394</v>
      </c>
      <c r="V11" s="211">
        <v>432.11814881934259</v>
      </c>
      <c r="W11" s="211">
        <v>444.6495751351037</v>
      </c>
      <c r="X11" s="211">
        <v>457.9890623891568</v>
      </c>
      <c r="Y11" s="211">
        <v>471.72873426083152</v>
      </c>
      <c r="Z11" s="211">
        <v>485.88059628865648</v>
      </c>
      <c r="AA11" s="211">
        <v>500.45701417731618</v>
      </c>
      <c r="AB11" s="212">
        <v>515.47072460263564</v>
      </c>
      <c r="AC11" s="199"/>
      <c r="AD11" s="213" t="s">
        <v>542</v>
      </c>
      <c r="AE11" s="189"/>
      <c r="AF11" s="181"/>
      <c r="AG11" s="187"/>
      <c r="AH11" s="178"/>
    </row>
    <row r="12" spans="2:34" s="183" customFormat="1" ht="15.6" customHeight="1" x14ac:dyDescent="0.15">
      <c r="B12" s="208" t="s">
        <v>543</v>
      </c>
      <c r="C12" s="209" t="s">
        <v>533</v>
      </c>
      <c r="D12" s="209">
        <v>1</v>
      </c>
      <c r="E12" s="272">
        <v>236.1</v>
      </c>
      <c r="F12" s="272">
        <v>243</v>
      </c>
      <c r="G12" s="272">
        <v>251</v>
      </c>
      <c r="H12" s="272">
        <v>257</v>
      </c>
      <c r="I12" s="272">
        <v>259.8</v>
      </c>
      <c r="J12" s="272">
        <v>264.39999999999998</v>
      </c>
      <c r="K12" s="272">
        <v>274.7</v>
      </c>
      <c r="L12" s="272">
        <v>284.2</v>
      </c>
      <c r="M12" s="272">
        <v>291.7</v>
      </c>
      <c r="N12" s="272">
        <v>293.3</v>
      </c>
      <c r="O12" s="272">
        <v>307.39999999999998</v>
      </c>
      <c r="P12" s="272">
        <v>345.2</v>
      </c>
      <c r="Q12" s="210">
        <v>376.60000000000014</v>
      </c>
      <c r="R12" s="210">
        <v>389.02780000000013</v>
      </c>
      <c r="S12" s="211">
        <v>399.14704200000011</v>
      </c>
      <c r="T12" s="211">
        <v>410.72230621800009</v>
      </c>
      <c r="U12" s="211">
        <v>422.63325309832203</v>
      </c>
      <c r="V12" s="211">
        <v>434.88961743817333</v>
      </c>
      <c r="W12" s="211">
        <v>447.50141634388052</v>
      </c>
      <c r="X12" s="211">
        <v>460.92645883419692</v>
      </c>
      <c r="Y12" s="211">
        <v>474.75425259922287</v>
      </c>
      <c r="Z12" s="211">
        <v>488.99688017719956</v>
      </c>
      <c r="AA12" s="211">
        <v>503.66678658251556</v>
      </c>
      <c r="AB12" s="212">
        <v>518.77679017999105</v>
      </c>
      <c r="AC12" s="199"/>
      <c r="AD12" s="213" t="s">
        <v>544</v>
      </c>
      <c r="AE12" s="189"/>
      <c r="AF12" s="181"/>
      <c r="AG12" s="187"/>
      <c r="AH12" s="178"/>
    </row>
    <row r="13" spans="2:34" s="183" customFormat="1" ht="15.6" customHeight="1" x14ac:dyDescent="0.15">
      <c r="B13" s="208" t="s">
        <v>545</v>
      </c>
      <c r="C13" s="209" t="s">
        <v>533</v>
      </c>
      <c r="D13" s="209">
        <v>1</v>
      </c>
      <c r="E13" s="272">
        <v>237.9</v>
      </c>
      <c r="F13" s="272">
        <v>244.2</v>
      </c>
      <c r="G13" s="272">
        <v>251.9</v>
      </c>
      <c r="H13" s="272">
        <v>257.60000000000002</v>
      </c>
      <c r="I13" s="272">
        <v>259.60000000000002</v>
      </c>
      <c r="J13" s="272">
        <v>264.89999999999998</v>
      </c>
      <c r="K13" s="272">
        <v>275.10000000000002</v>
      </c>
      <c r="L13" s="272">
        <v>284.10000000000002</v>
      </c>
      <c r="M13" s="272">
        <v>291</v>
      </c>
      <c r="N13" s="272">
        <v>294.3</v>
      </c>
      <c r="O13" s="272">
        <v>308.60000000000002</v>
      </c>
      <c r="P13" s="272">
        <v>347.6</v>
      </c>
      <c r="Q13" s="210">
        <v>378.39999999999975</v>
      </c>
      <c r="R13" s="210">
        <v>390.88719999999972</v>
      </c>
      <c r="S13" s="211">
        <v>401.0548079999997</v>
      </c>
      <c r="T13" s="211">
        <v>412.68539743199966</v>
      </c>
      <c r="U13" s="211">
        <v>424.65327395752763</v>
      </c>
      <c r="V13" s="211">
        <v>436.96821890229592</v>
      </c>
      <c r="W13" s="211">
        <v>449.64029725046265</v>
      </c>
      <c r="X13" s="211">
        <v>463.12950616797656</v>
      </c>
      <c r="Y13" s="211">
        <v>477.02339135301588</v>
      </c>
      <c r="Z13" s="211">
        <v>491.33409309360638</v>
      </c>
      <c r="AA13" s="211">
        <v>506.07411588641457</v>
      </c>
      <c r="AB13" s="212">
        <v>521.25633936300699</v>
      </c>
      <c r="AC13" s="199"/>
      <c r="AD13" s="213" t="s">
        <v>546</v>
      </c>
      <c r="AE13" s="189"/>
      <c r="AF13" s="181"/>
      <c r="AG13" s="187"/>
      <c r="AH13" s="178"/>
    </row>
    <row r="14" spans="2:34" s="183" customFormat="1" ht="15.6" customHeight="1" x14ac:dyDescent="0.15">
      <c r="B14" s="208" t="s">
        <v>547</v>
      </c>
      <c r="C14" s="209" t="s">
        <v>533</v>
      </c>
      <c r="D14" s="209">
        <v>1</v>
      </c>
      <c r="E14" s="272">
        <v>238</v>
      </c>
      <c r="F14" s="272">
        <v>245.6</v>
      </c>
      <c r="G14" s="272">
        <v>251.9</v>
      </c>
      <c r="H14" s="272">
        <v>257.7</v>
      </c>
      <c r="I14" s="272">
        <v>259.5</v>
      </c>
      <c r="J14" s="272">
        <v>264.8</v>
      </c>
      <c r="K14" s="272">
        <v>275.3</v>
      </c>
      <c r="L14" s="272">
        <v>284.5</v>
      </c>
      <c r="M14" s="272">
        <v>290.39999999999998</v>
      </c>
      <c r="N14" s="272">
        <v>294.3</v>
      </c>
      <c r="O14" s="272">
        <v>312</v>
      </c>
      <c r="P14" s="272">
        <v>356.2</v>
      </c>
      <c r="Q14" s="210">
        <v>377.80000000000013</v>
      </c>
      <c r="R14" s="210">
        <v>390.26740000000012</v>
      </c>
      <c r="S14" s="211">
        <v>400.4188860000001</v>
      </c>
      <c r="T14" s="211">
        <v>412.03103369400009</v>
      </c>
      <c r="U14" s="211">
        <v>423.97993367112605</v>
      </c>
      <c r="V14" s="211">
        <v>436.27535174758867</v>
      </c>
      <c r="W14" s="211">
        <v>448.92733694826887</v>
      </c>
      <c r="X14" s="211">
        <v>462.39515705671693</v>
      </c>
      <c r="Y14" s="211">
        <v>476.26701176841846</v>
      </c>
      <c r="Z14" s="211">
        <v>490.55502212147104</v>
      </c>
      <c r="AA14" s="211">
        <v>505.27167278511519</v>
      </c>
      <c r="AB14" s="212">
        <v>520.42982296866865</v>
      </c>
      <c r="AC14" s="199"/>
      <c r="AD14" s="213" t="s">
        <v>548</v>
      </c>
      <c r="AE14" s="189"/>
      <c r="AF14" s="181"/>
      <c r="AG14" s="187"/>
      <c r="AH14" s="178"/>
    </row>
    <row r="15" spans="2:34" s="183" customFormat="1" ht="15.6" customHeight="1" x14ac:dyDescent="0.15">
      <c r="B15" s="208" t="s">
        <v>549</v>
      </c>
      <c r="C15" s="209" t="s">
        <v>533</v>
      </c>
      <c r="D15" s="209">
        <v>1</v>
      </c>
      <c r="E15" s="272">
        <v>238.5</v>
      </c>
      <c r="F15" s="272">
        <v>245.6</v>
      </c>
      <c r="G15" s="272">
        <v>252.1</v>
      </c>
      <c r="H15" s="272">
        <v>257.10000000000002</v>
      </c>
      <c r="I15" s="272">
        <v>259.8</v>
      </c>
      <c r="J15" s="272">
        <v>265.5</v>
      </c>
      <c r="K15" s="272">
        <v>275.8</v>
      </c>
      <c r="L15" s="272">
        <v>284.60000000000002</v>
      </c>
      <c r="M15" s="272">
        <v>291</v>
      </c>
      <c r="N15" s="272">
        <v>293.5</v>
      </c>
      <c r="O15" s="272">
        <v>314.3</v>
      </c>
      <c r="P15" s="272">
        <v>358.3</v>
      </c>
      <c r="Q15" s="210">
        <v>377.29999999999984</v>
      </c>
      <c r="R15" s="210">
        <v>389.75089999999983</v>
      </c>
      <c r="S15" s="211">
        <v>399.88895099999979</v>
      </c>
      <c r="T15" s="211">
        <v>411.48573057899978</v>
      </c>
      <c r="U15" s="211">
        <v>423.41881676579072</v>
      </c>
      <c r="V15" s="211">
        <v>435.69796245199859</v>
      </c>
      <c r="W15" s="211">
        <v>448.33320336310669</v>
      </c>
      <c r="X15" s="211">
        <v>461.78319946399989</v>
      </c>
      <c r="Y15" s="211">
        <v>475.63669544791992</v>
      </c>
      <c r="Z15" s="211">
        <v>489.90579631135751</v>
      </c>
      <c r="AA15" s="211">
        <v>504.60297020069822</v>
      </c>
      <c r="AB15" s="212">
        <v>519.74105930671919</v>
      </c>
      <c r="AC15" s="199"/>
      <c r="AD15" s="213" t="s">
        <v>550</v>
      </c>
      <c r="AE15" s="189"/>
      <c r="AF15" s="181"/>
      <c r="AG15" s="187"/>
      <c r="AH15" s="178"/>
    </row>
    <row r="16" spans="2:34" s="183" customFormat="1" ht="15.6" customHeight="1" x14ac:dyDescent="0.15">
      <c r="B16" s="208" t="s">
        <v>551</v>
      </c>
      <c r="C16" s="209" t="s">
        <v>533</v>
      </c>
      <c r="D16" s="209">
        <v>1</v>
      </c>
      <c r="E16" s="272">
        <v>239.4</v>
      </c>
      <c r="F16" s="272">
        <v>246.8</v>
      </c>
      <c r="G16" s="272">
        <v>253.4</v>
      </c>
      <c r="H16" s="272">
        <v>257.5</v>
      </c>
      <c r="I16" s="272">
        <v>260.60000000000002</v>
      </c>
      <c r="J16" s="272">
        <v>267.10000000000002</v>
      </c>
      <c r="K16" s="272">
        <v>278.10000000000002</v>
      </c>
      <c r="L16" s="272">
        <v>285.60000000000002</v>
      </c>
      <c r="M16" s="272">
        <v>291.89999999999998</v>
      </c>
      <c r="N16" s="272">
        <v>295.39999999999998</v>
      </c>
      <c r="O16" s="272">
        <v>317.7</v>
      </c>
      <c r="P16" s="272">
        <v>360.4</v>
      </c>
      <c r="Q16" s="210">
        <v>379.00000000000023</v>
      </c>
      <c r="R16" s="210">
        <v>391.50700000000018</v>
      </c>
      <c r="S16" s="211">
        <v>401.6907300000002</v>
      </c>
      <c r="T16" s="211">
        <v>413.33976117000014</v>
      </c>
      <c r="U16" s="211">
        <v>425.32661424393012</v>
      </c>
      <c r="V16" s="211">
        <v>437.66108605700407</v>
      </c>
      <c r="W16" s="211">
        <v>450.35325755265734</v>
      </c>
      <c r="X16" s="211">
        <v>463.8638552792371</v>
      </c>
      <c r="Y16" s="211">
        <v>477.77977093761422</v>
      </c>
      <c r="Z16" s="211">
        <v>492.11316406574264</v>
      </c>
      <c r="AA16" s="211">
        <v>506.87655898771493</v>
      </c>
      <c r="AB16" s="212">
        <v>522.08285575734635</v>
      </c>
      <c r="AC16" s="199"/>
      <c r="AD16" s="213" t="s">
        <v>552</v>
      </c>
      <c r="AE16" s="189"/>
      <c r="AF16" s="181"/>
      <c r="AG16" s="187"/>
      <c r="AH16" s="178"/>
    </row>
    <row r="17" spans="2:34" s="183" customFormat="1" ht="15.6" customHeight="1" x14ac:dyDescent="0.15">
      <c r="B17" s="208" t="s">
        <v>553</v>
      </c>
      <c r="C17" s="209" t="s">
        <v>533</v>
      </c>
      <c r="D17" s="209">
        <v>1</v>
      </c>
      <c r="E17" s="272">
        <v>238</v>
      </c>
      <c r="F17" s="272">
        <v>245.8</v>
      </c>
      <c r="G17" s="272">
        <v>252.6</v>
      </c>
      <c r="H17" s="272">
        <v>255.4</v>
      </c>
      <c r="I17" s="272">
        <v>258.8</v>
      </c>
      <c r="J17" s="272">
        <v>265.5</v>
      </c>
      <c r="K17" s="272">
        <v>276</v>
      </c>
      <c r="L17" s="272">
        <v>283</v>
      </c>
      <c r="M17" s="272">
        <v>290.60000000000002</v>
      </c>
      <c r="N17" s="272">
        <v>294.60000000000002</v>
      </c>
      <c r="O17" s="272">
        <v>317.7</v>
      </c>
      <c r="P17" s="272">
        <v>360.3</v>
      </c>
      <c r="Q17" s="210">
        <v>377.99999999999989</v>
      </c>
      <c r="R17" s="210">
        <v>388.96199999999988</v>
      </c>
      <c r="S17" s="211">
        <v>399.85293599999983</v>
      </c>
      <c r="T17" s="211">
        <v>411.44867114399977</v>
      </c>
      <c r="U17" s="211">
        <v>423.38068260717574</v>
      </c>
      <c r="V17" s="211">
        <v>435.65872240278378</v>
      </c>
      <c r="W17" s="211">
        <v>448.29282535246466</v>
      </c>
      <c r="X17" s="211">
        <v>461.74161011303863</v>
      </c>
      <c r="Y17" s="211">
        <v>475.59385841642978</v>
      </c>
      <c r="Z17" s="211">
        <v>489.86167416892266</v>
      </c>
      <c r="AA17" s="211">
        <v>504.55752439399038</v>
      </c>
      <c r="AB17" s="212">
        <v>519.69425012581007</v>
      </c>
      <c r="AC17" s="199"/>
      <c r="AD17" s="213" t="s">
        <v>554</v>
      </c>
      <c r="AE17" s="189"/>
      <c r="AF17" s="181"/>
      <c r="AG17" s="187"/>
      <c r="AH17" s="178"/>
    </row>
    <row r="18" spans="2:34" s="183" customFormat="1" ht="15.6" customHeight="1" x14ac:dyDescent="0.15">
      <c r="B18" s="208" t="s">
        <v>555</v>
      </c>
      <c r="C18" s="209" t="s">
        <v>533</v>
      </c>
      <c r="D18" s="209">
        <v>1</v>
      </c>
      <c r="E18" s="272">
        <v>239.9</v>
      </c>
      <c r="F18" s="272">
        <v>247.6</v>
      </c>
      <c r="G18" s="272">
        <v>254.2</v>
      </c>
      <c r="H18" s="272">
        <v>256.7</v>
      </c>
      <c r="I18" s="272">
        <v>260</v>
      </c>
      <c r="J18" s="272">
        <v>268.39999999999998</v>
      </c>
      <c r="K18" s="272">
        <v>278.10000000000002</v>
      </c>
      <c r="L18" s="272">
        <v>285</v>
      </c>
      <c r="M18" s="272">
        <v>292</v>
      </c>
      <c r="N18" s="272">
        <v>296</v>
      </c>
      <c r="O18" s="272">
        <v>320.2</v>
      </c>
      <c r="P18" s="272">
        <v>364.5</v>
      </c>
      <c r="Q18" s="210">
        <v>380.99999999999983</v>
      </c>
      <c r="R18" s="210">
        <v>392.04899999999981</v>
      </c>
      <c r="S18" s="211">
        <v>403.02637199999981</v>
      </c>
      <c r="T18" s="211">
        <v>414.71413678799979</v>
      </c>
      <c r="U18" s="211">
        <v>426.74084675485176</v>
      </c>
      <c r="V18" s="211">
        <v>439.1163313107424</v>
      </c>
      <c r="W18" s="211">
        <v>451.8507049187541</v>
      </c>
      <c r="X18" s="211">
        <v>465.40622606631672</v>
      </c>
      <c r="Y18" s="211">
        <v>479.36841284830621</v>
      </c>
      <c r="Z18" s="211">
        <v>493.74946523375542</v>
      </c>
      <c r="AA18" s="211">
        <v>508.56194919076808</v>
      </c>
      <c r="AB18" s="212">
        <v>523.81880766649113</v>
      </c>
      <c r="AC18" s="199"/>
      <c r="AD18" s="213" t="s">
        <v>556</v>
      </c>
      <c r="AE18" s="189"/>
      <c r="AF18" s="181"/>
      <c r="AG18" s="187"/>
      <c r="AH18" s="178"/>
    </row>
    <row r="19" spans="2:34" s="183" customFormat="1" ht="15.95" customHeight="1" thickBot="1" x14ac:dyDescent="0.2">
      <c r="B19" s="214" t="s">
        <v>557</v>
      </c>
      <c r="C19" s="215" t="s">
        <v>533</v>
      </c>
      <c r="D19" s="215">
        <v>1</v>
      </c>
      <c r="E19" s="273">
        <v>240.8</v>
      </c>
      <c r="F19" s="273">
        <v>248.7</v>
      </c>
      <c r="G19" s="273">
        <v>254.8</v>
      </c>
      <c r="H19" s="273">
        <v>257.10000000000002</v>
      </c>
      <c r="I19" s="273">
        <v>261.10000000000002</v>
      </c>
      <c r="J19" s="273">
        <v>269.3</v>
      </c>
      <c r="K19" s="273">
        <v>278.3</v>
      </c>
      <c r="L19" s="273">
        <v>285.10000000000002</v>
      </c>
      <c r="M19" s="273">
        <v>292.60000000000002</v>
      </c>
      <c r="N19" s="273">
        <v>296.89999999999998</v>
      </c>
      <c r="O19" s="273">
        <v>323.5</v>
      </c>
      <c r="P19" s="273">
        <v>367.2</v>
      </c>
      <c r="Q19" s="216">
        <v>382.99999999999994</v>
      </c>
      <c r="R19" s="216">
        <v>394.10699999999991</v>
      </c>
      <c r="S19" s="217">
        <v>405.14199599999989</v>
      </c>
      <c r="T19" s="217">
        <v>416.89111388399988</v>
      </c>
      <c r="U19" s="217">
        <v>428.98095618663586</v>
      </c>
      <c r="V19" s="217">
        <v>441.42140391604829</v>
      </c>
      <c r="W19" s="217">
        <v>454.22262462961385</v>
      </c>
      <c r="X19" s="217">
        <v>467.84930336850226</v>
      </c>
      <c r="Y19" s="217">
        <v>481.88478246955736</v>
      </c>
      <c r="Z19" s="217">
        <v>496.34132594364411</v>
      </c>
      <c r="AA19" s="217">
        <v>511.23156572195347</v>
      </c>
      <c r="AB19" s="218">
        <v>526.56851269361209</v>
      </c>
      <c r="AC19" s="199"/>
      <c r="AD19" s="219" t="s">
        <v>558</v>
      </c>
      <c r="AE19" s="189"/>
      <c r="AF19" s="181"/>
      <c r="AG19" s="187"/>
      <c r="AH19" s="178"/>
    </row>
    <row r="20" spans="2:34" s="183" customFormat="1" ht="15.95" customHeight="1" thickTop="1" thickBot="1" x14ac:dyDescent="0.2">
      <c r="B20" s="199"/>
      <c r="C20" s="199"/>
      <c r="D20" s="199"/>
      <c r="E20" s="178"/>
      <c r="F20" s="178"/>
      <c r="G20" s="178"/>
      <c r="H20" s="178"/>
      <c r="I20" s="178"/>
      <c r="J20" s="178"/>
      <c r="K20" s="190"/>
      <c r="L20" s="191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78"/>
      <c r="AD20" s="178"/>
      <c r="AE20" s="185"/>
      <c r="AF20" s="181"/>
      <c r="AG20" s="187"/>
      <c r="AH20" s="178"/>
    </row>
    <row r="21" spans="2:34" s="183" customFormat="1" ht="15.95" customHeight="1" thickTop="1" thickBot="1" x14ac:dyDescent="0.2">
      <c r="B21" s="201" t="s">
        <v>559</v>
      </c>
      <c r="C21" s="199"/>
      <c r="D21" s="199"/>
      <c r="E21" s="178"/>
      <c r="F21" s="178"/>
      <c r="G21" s="178"/>
      <c r="H21" s="178"/>
      <c r="I21" s="178"/>
      <c r="J21" s="178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78"/>
      <c r="AE21" s="185"/>
      <c r="AF21" s="181"/>
      <c r="AG21" s="187"/>
      <c r="AH21" s="178"/>
    </row>
    <row r="22" spans="2:34" s="183" customFormat="1" ht="15.6" customHeight="1" thickTop="1" x14ac:dyDescent="0.15">
      <c r="B22" s="202" t="s">
        <v>560</v>
      </c>
      <c r="C22" s="203" t="s">
        <v>533</v>
      </c>
      <c r="D22" s="203">
        <v>0</v>
      </c>
      <c r="E22" s="204">
        <f t="shared" ref="E22:P22" si="1">COUNT(E23:E34)</f>
        <v>12</v>
      </c>
      <c r="F22" s="204">
        <f t="shared" si="1"/>
        <v>12</v>
      </c>
      <c r="G22" s="204">
        <f t="shared" si="1"/>
        <v>12</v>
      </c>
      <c r="H22" s="204">
        <f t="shared" si="1"/>
        <v>12</v>
      </c>
      <c r="I22" s="204">
        <f t="shared" si="1"/>
        <v>12</v>
      </c>
      <c r="J22" s="204">
        <f t="shared" si="1"/>
        <v>12</v>
      </c>
      <c r="K22" s="204">
        <f t="shared" si="1"/>
        <v>12</v>
      </c>
      <c r="L22" s="204">
        <f t="shared" si="1"/>
        <v>12</v>
      </c>
      <c r="M22" s="204">
        <f t="shared" si="1"/>
        <v>12</v>
      </c>
      <c r="N22" s="204">
        <f t="shared" si="1"/>
        <v>12</v>
      </c>
      <c r="O22" s="204">
        <f t="shared" si="1"/>
        <v>12</v>
      </c>
      <c r="P22" s="204">
        <f t="shared" si="1"/>
        <v>12</v>
      </c>
      <c r="Q22" s="204">
        <v>12</v>
      </c>
      <c r="R22" s="204">
        <v>12</v>
      </c>
      <c r="S22" s="205">
        <v>12</v>
      </c>
      <c r="T22" s="205">
        <v>12</v>
      </c>
      <c r="U22" s="205">
        <v>12</v>
      </c>
      <c r="V22" s="205">
        <v>12</v>
      </c>
      <c r="W22" s="205">
        <v>12</v>
      </c>
      <c r="X22" s="205">
        <v>12</v>
      </c>
      <c r="Y22" s="205">
        <v>12</v>
      </c>
      <c r="Z22" s="205">
        <v>12</v>
      </c>
      <c r="AA22" s="205">
        <v>12</v>
      </c>
      <c r="AB22" s="206">
        <v>12</v>
      </c>
      <c r="AC22" s="199"/>
      <c r="AD22" s="207" t="s">
        <v>561</v>
      </c>
      <c r="AE22" s="185"/>
      <c r="AF22" s="181"/>
      <c r="AG22" s="187"/>
      <c r="AH22" s="178"/>
    </row>
    <row r="23" spans="2:34" s="183" customFormat="1" ht="15.6" customHeight="1" x14ac:dyDescent="0.15">
      <c r="B23" s="208" t="s">
        <v>562</v>
      </c>
      <c r="C23" s="209" t="s">
        <v>533</v>
      </c>
      <c r="D23" s="209">
        <v>1</v>
      </c>
      <c r="E23" s="272">
        <v>93.3</v>
      </c>
      <c r="F23" s="272">
        <v>95.9</v>
      </c>
      <c r="G23" s="272">
        <v>98</v>
      </c>
      <c r="H23" s="272">
        <v>99.6</v>
      </c>
      <c r="I23" s="272">
        <v>99.9</v>
      </c>
      <c r="J23" s="272">
        <v>100.6</v>
      </c>
      <c r="K23" s="272">
        <v>103.2</v>
      </c>
      <c r="L23" s="272">
        <v>105.5</v>
      </c>
      <c r="M23" s="272">
        <v>107.6</v>
      </c>
      <c r="N23" s="272">
        <v>108.6</v>
      </c>
      <c r="O23" s="272">
        <v>110.4</v>
      </c>
      <c r="P23" s="272">
        <v>119</v>
      </c>
      <c r="Q23" s="210">
        <v>128.30000000000004</v>
      </c>
      <c r="R23" s="210">
        <v>132.20000000000002</v>
      </c>
      <c r="S23" s="211">
        <v>134.84400000000002</v>
      </c>
      <c r="T23" s="211">
        <v>137.54088000000002</v>
      </c>
      <c r="U23" s="211">
        <v>140.29169760000002</v>
      </c>
      <c r="V23" s="211">
        <v>143.09753155200002</v>
      </c>
      <c r="W23" s="211">
        <v>145.95948218304002</v>
      </c>
      <c r="X23" s="211">
        <v>148.87867182670084</v>
      </c>
      <c r="Y23" s="211">
        <v>151.85624526323485</v>
      </c>
      <c r="Z23" s="211">
        <v>154.89337016849956</v>
      </c>
      <c r="AA23" s="211">
        <v>157.99123757186956</v>
      </c>
      <c r="AB23" s="212">
        <v>161.15106232330695</v>
      </c>
      <c r="AC23" s="199"/>
      <c r="AD23" s="213" t="s">
        <v>563</v>
      </c>
      <c r="AE23" s="189"/>
      <c r="AF23" s="181"/>
      <c r="AG23" s="187"/>
      <c r="AH23" s="178"/>
    </row>
    <row r="24" spans="2:34" s="183" customFormat="1" ht="15.6" customHeight="1" x14ac:dyDescent="0.15">
      <c r="B24" s="208" t="s">
        <v>564</v>
      </c>
      <c r="C24" s="209" t="s">
        <v>533</v>
      </c>
      <c r="D24" s="209">
        <v>1</v>
      </c>
      <c r="E24" s="272">
        <v>93.5</v>
      </c>
      <c r="F24" s="272">
        <v>95.9</v>
      </c>
      <c r="G24" s="272">
        <v>98.2</v>
      </c>
      <c r="H24" s="272">
        <v>99.6</v>
      </c>
      <c r="I24" s="272">
        <v>100.1</v>
      </c>
      <c r="J24" s="272">
        <v>100.8</v>
      </c>
      <c r="K24" s="272">
        <v>103.5</v>
      </c>
      <c r="L24" s="272">
        <v>105.9</v>
      </c>
      <c r="M24" s="272">
        <v>107.9</v>
      </c>
      <c r="N24" s="272">
        <v>108.6</v>
      </c>
      <c r="O24" s="272">
        <v>111</v>
      </c>
      <c r="P24" s="272">
        <v>119.7</v>
      </c>
      <c r="Q24" s="210">
        <v>129.1</v>
      </c>
      <c r="R24" s="210">
        <v>132.69999999999999</v>
      </c>
      <c r="S24" s="211">
        <v>135.35399999999998</v>
      </c>
      <c r="T24" s="211">
        <v>138.06107999999998</v>
      </c>
      <c r="U24" s="211">
        <v>140.82230159999997</v>
      </c>
      <c r="V24" s="211">
        <v>143.63874763199999</v>
      </c>
      <c r="W24" s="211">
        <v>146.51152258464001</v>
      </c>
      <c r="X24" s="211">
        <v>149.44175303633281</v>
      </c>
      <c r="Y24" s="211">
        <v>152.43058809705948</v>
      </c>
      <c r="Z24" s="211">
        <v>155.47919985900069</v>
      </c>
      <c r="AA24" s="211">
        <v>158.5887838561807</v>
      </c>
      <c r="AB24" s="212">
        <v>161.7605595333043</v>
      </c>
      <c r="AC24" s="199"/>
      <c r="AD24" s="213" t="s">
        <v>565</v>
      </c>
      <c r="AE24" s="189"/>
      <c r="AF24" s="181"/>
      <c r="AG24" s="187"/>
      <c r="AH24" s="178"/>
    </row>
    <row r="25" spans="2:34" s="183" customFormat="1" ht="15.6" customHeight="1" x14ac:dyDescent="0.15">
      <c r="B25" s="208" t="s">
        <v>566</v>
      </c>
      <c r="C25" s="209" t="s">
        <v>533</v>
      </c>
      <c r="D25" s="209">
        <v>1</v>
      </c>
      <c r="E25" s="272">
        <v>93.5</v>
      </c>
      <c r="F25" s="272">
        <v>95.6</v>
      </c>
      <c r="G25" s="272">
        <v>98</v>
      </c>
      <c r="H25" s="272">
        <v>99.8</v>
      </c>
      <c r="I25" s="272">
        <v>100.1</v>
      </c>
      <c r="J25" s="272">
        <v>101</v>
      </c>
      <c r="K25" s="272">
        <v>103.5</v>
      </c>
      <c r="L25" s="272">
        <v>105.9</v>
      </c>
      <c r="M25" s="272">
        <v>107.9</v>
      </c>
      <c r="N25" s="272">
        <v>108.8</v>
      </c>
      <c r="O25" s="272">
        <v>111.4</v>
      </c>
      <c r="P25" s="272">
        <v>120.5</v>
      </c>
      <c r="Q25" s="210">
        <v>129.39999999999998</v>
      </c>
      <c r="R25" s="210">
        <v>133.28199999999998</v>
      </c>
      <c r="S25" s="211">
        <v>135.94763999999998</v>
      </c>
      <c r="T25" s="211">
        <v>138.66659279999999</v>
      </c>
      <c r="U25" s="211">
        <v>141.43992465599999</v>
      </c>
      <c r="V25" s="211">
        <v>144.26872314911998</v>
      </c>
      <c r="W25" s="211">
        <v>147.15409761210239</v>
      </c>
      <c r="X25" s="211">
        <v>150.09717956434443</v>
      </c>
      <c r="Y25" s="211">
        <v>153.09912315563133</v>
      </c>
      <c r="Z25" s="211">
        <v>156.16110561874396</v>
      </c>
      <c r="AA25" s="211">
        <v>159.28432773111885</v>
      </c>
      <c r="AB25" s="212">
        <v>162.47001428574123</v>
      </c>
      <c r="AC25" s="199"/>
      <c r="AD25" s="213" t="s">
        <v>567</v>
      </c>
      <c r="AE25" s="189"/>
      <c r="AF25" s="181"/>
      <c r="AG25" s="187"/>
      <c r="AH25" s="178"/>
    </row>
    <row r="26" spans="2:34" s="183" customFormat="1" ht="15.6" customHeight="1" x14ac:dyDescent="0.15">
      <c r="B26" s="208" t="s">
        <v>568</v>
      </c>
      <c r="C26" s="209" t="s">
        <v>533</v>
      </c>
      <c r="D26" s="209">
        <v>1</v>
      </c>
      <c r="E26" s="272">
        <v>93.5</v>
      </c>
      <c r="F26" s="272">
        <v>95.7</v>
      </c>
      <c r="G26" s="272">
        <v>98</v>
      </c>
      <c r="H26" s="272">
        <v>99.6</v>
      </c>
      <c r="I26" s="272">
        <v>100</v>
      </c>
      <c r="J26" s="272">
        <v>100.9</v>
      </c>
      <c r="K26" s="272">
        <v>103.5</v>
      </c>
      <c r="L26" s="272">
        <v>105.9</v>
      </c>
      <c r="M26" s="272">
        <v>108</v>
      </c>
      <c r="N26" s="272">
        <v>109.2</v>
      </c>
      <c r="O26" s="272">
        <v>111.4</v>
      </c>
      <c r="P26" s="272">
        <v>121.2</v>
      </c>
      <c r="Q26" s="210">
        <v>129</v>
      </c>
      <c r="R26" s="210">
        <v>132.22499999999999</v>
      </c>
      <c r="S26" s="211">
        <v>134.86949999999999</v>
      </c>
      <c r="T26" s="211">
        <v>137.56689</v>
      </c>
      <c r="U26" s="211">
        <v>140.31822780000002</v>
      </c>
      <c r="V26" s="211">
        <v>143.12459235600002</v>
      </c>
      <c r="W26" s="211">
        <v>145.98708420312002</v>
      </c>
      <c r="X26" s="211">
        <v>148.90682588718244</v>
      </c>
      <c r="Y26" s="211">
        <v>151.88496240492609</v>
      </c>
      <c r="Z26" s="211">
        <v>154.92266165302462</v>
      </c>
      <c r="AA26" s="211">
        <v>158.02111488608512</v>
      </c>
      <c r="AB26" s="212">
        <v>161.18153718380682</v>
      </c>
      <c r="AC26" s="199"/>
      <c r="AD26" s="213" t="s">
        <v>569</v>
      </c>
      <c r="AE26" s="189"/>
      <c r="AF26" s="181"/>
      <c r="AG26" s="187"/>
      <c r="AH26" s="178"/>
    </row>
    <row r="27" spans="2:34" s="183" customFormat="1" ht="15.6" customHeight="1" x14ac:dyDescent="0.15">
      <c r="B27" s="208" t="s">
        <v>570</v>
      </c>
      <c r="C27" s="209" t="s">
        <v>533</v>
      </c>
      <c r="D27" s="209">
        <v>1</v>
      </c>
      <c r="E27" s="272">
        <v>93.9</v>
      </c>
      <c r="F27" s="272">
        <v>96.1</v>
      </c>
      <c r="G27" s="272">
        <v>98.4</v>
      </c>
      <c r="H27" s="272">
        <v>99.9</v>
      </c>
      <c r="I27" s="272">
        <v>100.3</v>
      </c>
      <c r="J27" s="272">
        <v>101.2</v>
      </c>
      <c r="K27" s="272">
        <v>104</v>
      </c>
      <c r="L27" s="272">
        <v>106.5</v>
      </c>
      <c r="M27" s="272">
        <v>108.3</v>
      </c>
      <c r="N27" s="272">
        <v>108.8</v>
      </c>
      <c r="O27" s="272">
        <v>112.1</v>
      </c>
      <c r="P27" s="272">
        <v>121.8</v>
      </c>
      <c r="Q27" s="210">
        <v>129.4</v>
      </c>
      <c r="R27" s="210">
        <v>132.63499999999999</v>
      </c>
      <c r="S27" s="211">
        <v>135.2877</v>
      </c>
      <c r="T27" s="211">
        <v>137.99345400000001</v>
      </c>
      <c r="U27" s="211">
        <v>140.75332308000003</v>
      </c>
      <c r="V27" s="211">
        <v>143.56838954160003</v>
      </c>
      <c r="W27" s="211">
        <v>146.43975733243204</v>
      </c>
      <c r="X27" s="211">
        <v>149.36855247908068</v>
      </c>
      <c r="Y27" s="211">
        <v>152.35592352866229</v>
      </c>
      <c r="Z27" s="211">
        <v>155.40304199923554</v>
      </c>
      <c r="AA27" s="211">
        <v>158.51110283922026</v>
      </c>
      <c r="AB27" s="212">
        <v>161.68132489600467</v>
      </c>
      <c r="AC27" s="199"/>
      <c r="AD27" s="213" t="s">
        <v>571</v>
      </c>
      <c r="AE27" s="189"/>
      <c r="AF27" s="181"/>
      <c r="AG27" s="187"/>
      <c r="AH27" s="178"/>
    </row>
    <row r="28" spans="2:34" s="183" customFormat="1" ht="15.6" customHeight="1" x14ac:dyDescent="0.15">
      <c r="B28" s="208" t="s">
        <v>572</v>
      </c>
      <c r="C28" s="209" t="s">
        <v>533</v>
      </c>
      <c r="D28" s="209">
        <v>1</v>
      </c>
      <c r="E28" s="272">
        <v>94.5</v>
      </c>
      <c r="F28" s="272">
        <v>96.4</v>
      </c>
      <c r="G28" s="272">
        <v>98.7</v>
      </c>
      <c r="H28" s="272">
        <v>100</v>
      </c>
      <c r="I28" s="272">
        <v>100.2</v>
      </c>
      <c r="J28" s="272">
        <v>101.5</v>
      </c>
      <c r="K28" s="272">
        <v>104.3</v>
      </c>
      <c r="L28" s="272">
        <v>106.6</v>
      </c>
      <c r="M28" s="272">
        <v>108.4</v>
      </c>
      <c r="N28" s="272">
        <v>109.2</v>
      </c>
      <c r="O28" s="272">
        <v>112.4</v>
      </c>
      <c r="P28" s="272">
        <v>122.3</v>
      </c>
      <c r="Q28" s="210">
        <v>130.1</v>
      </c>
      <c r="R28" s="210">
        <v>133.35249999999999</v>
      </c>
      <c r="S28" s="211">
        <v>136.01954999999998</v>
      </c>
      <c r="T28" s="211">
        <v>138.73994099999999</v>
      </c>
      <c r="U28" s="211">
        <v>141.51473981999999</v>
      </c>
      <c r="V28" s="211">
        <v>144.3450346164</v>
      </c>
      <c r="W28" s="211">
        <v>147.231935308728</v>
      </c>
      <c r="X28" s="211">
        <v>150.17657401490257</v>
      </c>
      <c r="Y28" s="211">
        <v>153.18010549520062</v>
      </c>
      <c r="Z28" s="211">
        <v>156.24370760510465</v>
      </c>
      <c r="AA28" s="211">
        <v>159.36858175720675</v>
      </c>
      <c r="AB28" s="212">
        <v>162.55595339235089</v>
      </c>
      <c r="AC28" s="199"/>
      <c r="AD28" s="213" t="s">
        <v>573</v>
      </c>
      <c r="AE28" s="189"/>
      <c r="AF28" s="181"/>
      <c r="AG28" s="187"/>
      <c r="AH28" s="178"/>
    </row>
    <row r="29" spans="2:34" s="183" customFormat="1" ht="15.6" customHeight="1" x14ac:dyDescent="0.15">
      <c r="B29" s="208" t="s">
        <v>574</v>
      </c>
      <c r="C29" s="209" t="s">
        <v>533</v>
      </c>
      <c r="D29" s="209">
        <v>1</v>
      </c>
      <c r="E29" s="272">
        <v>94.5</v>
      </c>
      <c r="F29" s="272">
        <v>96.8</v>
      </c>
      <c r="G29" s="272">
        <v>98.8</v>
      </c>
      <c r="H29" s="272">
        <v>100.1</v>
      </c>
      <c r="I29" s="272">
        <v>100.3</v>
      </c>
      <c r="J29" s="272">
        <v>101.6</v>
      </c>
      <c r="K29" s="272">
        <v>104.4</v>
      </c>
      <c r="L29" s="272">
        <v>106.7</v>
      </c>
      <c r="M29" s="272">
        <v>108.3</v>
      </c>
      <c r="N29" s="272">
        <v>109.2</v>
      </c>
      <c r="O29" s="272">
        <v>113.4</v>
      </c>
      <c r="P29" s="272">
        <v>124.3</v>
      </c>
      <c r="Q29" s="210">
        <v>130.19999999999996</v>
      </c>
      <c r="R29" s="210">
        <v>133.45499999999996</v>
      </c>
      <c r="S29" s="211">
        <v>136.12409999999997</v>
      </c>
      <c r="T29" s="211">
        <v>138.84658199999998</v>
      </c>
      <c r="U29" s="211">
        <v>141.62351364</v>
      </c>
      <c r="V29" s="211">
        <v>144.45598391280001</v>
      </c>
      <c r="W29" s="211">
        <v>147.34510359105602</v>
      </c>
      <c r="X29" s="211">
        <v>150.29200566287713</v>
      </c>
      <c r="Y29" s="211">
        <v>153.29784577613466</v>
      </c>
      <c r="Z29" s="211">
        <v>156.36380269165736</v>
      </c>
      <c r="AA29" s="211">
        <v>159.49107874549051</v>
      </c>
      <c r="AB29" s="212">
        <v>162.68090032040033</v>
      </c>
      <c r="AC29" s="199"/>
      <c r="AD29" s="213" t="s">
        <v>575</v>
      </c>
      <c r="AE29" s="189"/>
      <c r="AF29" s="181"/>
      <c r="AG29" s="187"/>
      <c r="AH29" s="178"/>
    </row>
    <row r="30" spans="2:34" s="183" customFormat="1" ht="15.6" customHeight="1" x14ac:dyDescent="0.15">
      <c r="B30" s="208" t="s">
        <v>576</v>
      </c>
      <c r="C30" s="209" t="s">
        <v>533</v>
      </c>
      <c r="D30" s="209">
        <v>1</v>
      </c>
      <c r="E30" s="272">
        <v>94.7</v>
      </c>
      <c r="F30" s="272">
        <v>97</v>
      </c>
      <c r="G30" s="272">
        <v>98.8</v>
      </c>
      <c r="H30" s="272">
        <v>99.9</v>
      </c>
      <c r="I30" s="272">
        <v>100.3</v>
      </c>
      <c r="J30" s="272">
        <v>101.8</v>
      </c>
      <c r="K30" s="272">
        <v>104.7</v>
      </c>
      <c r="L30" s="272">
        <v>106.9</v>
      </c>
      <c r="M30" s="272">
        <v>108.5</v>
      </c>
      <c r="N30" s="272">
        <v>109.1</v>
      </c>
      <c r="O30" s="272">
        <v>114.1</v>
      </c>
      <c r="P30" s="272">
        <v>124.8</v>
      </c>
      <c r="Q30" s="210">
        <v>130</v>
      </c>
      <c r="R30" s="210">
        <v>133.25</v>
      </c>
      <c r="S30" s="211">
        <v>135.91499999999999</v>
      </c>
      <c r="T30" s="211">
        <v>138.63329999999999</v>
      </c>
      <c r="U30" s="211">
        <v>141.40596600000001</v>
      </c>
      <c r="V30" s="211">
        <v>144.23408532000002</v>
      </c>
      <c r="W30" s="211">
        <v>147.11876702640004</v>
      </c>
      <c r="X30" s="211">
        <v>150.06114236692804</v>
      </c>
      <c r="Y30" s="211">
        <v>153.06236521426661</v>
      </c>
      <c r="Z30" s="211">
        <v>156.12361251855194</v>
      </c>
      <c r="AA30" s="211">
        <v>159.24608476892297</v>
      </c>
      <c r="AB30" s="212">
        <v>162.43100646430142</v>
      </c>
      <c r="AC30" s="199"/>
      <c r="AD30" s="213" t="s">
        <v>577</v>
      </c>
      <c r="AE30" s="189"/>
      <c r="AF30" s="181"/>
      <c r="AG30" s="187"/>
      <c r="AH30" s="178"/>
    </row>
    <row r="31" spans="2:34" s="183" customFormat="1" ht="15.6" customHeight="1" x14ac:dyDescent="0.15">
      <c r="B31" s="208" t="s">
        <v>578</v>
      </c>
      <c r="C31" s="209" t="s">
        <v>533</v>
      </c>
      <c r="D31" s="209">
        <v>1</v>
      </c>
      <c r="E31" s="272">
        <v>95</v>
      </c>
      <c r="F31" s="272">
        <v>97.3</v>
      </c>
      <c r="G31" s="272">
        <v>99.2</v>
      </c>
      <c r="H31" s="272">
        <v>99.9</v>
      </c>
      <c r="I31" s="272">
        <v>100.4</v>
      </c>
      <c r="J31" s="272">
        <v>102.2</v>
      </c>
      <c r="K31" s="272">
        <v>105</v>
      </c>
      <c r="L31" s="272">
        <v>107.1</v>
      </c>
      <c r="M31" s="272">
        <v>108.5</v>
      </c>
      <c r="N31" s="272">
        <v>109.4</v>
      </c>
      <c r="O31" s="272">
        <v>114.7</v>
      </c>
      <c r="P31" s="272">
        <v>125.3</v>
      </c>
      <c r="Q31" s="210">
        <v>130.5</v>
      </c>
      <c r="R31" s="210">
        <v>133.76249999999999</v>
      </c>
      <c r="S31" s="211">
        <v>136.43774999999999</v>
      </c>
      <c r="T31" s="211">
        <v>139.166505</v>
      </c>
      <c r="U31" s="211">
        <v>141.9498351</v>
      </c>
      <c r="V31" s="211">
        <v>144.788831802</v>
      </c>
      <c r="W31" s="211">
        <v>147.68460843804002</v>
      </c>
      <c r="X31" s="211">
        <v>150.63830060680081</v>
      </c>
      <c r="Y31" s="211">
        <v>153.65106661893682</v>
      </c>
      <c r="Z31" s="211">
        <v>156.72408795131557</v>
      </c>
      <c r="AA31" s="211">
        <v>159.85856971034187</v>
      </c>
      <c r="AB31" s="212">
        <v>163.0557411045487</v>
      </c>
      <c r="AC31" s="199"/>
      <c r="AD31" s="213" t="s">
        <v>579</v>
      </c>
      <c r="AE31" s="189"/>
      <c r="AF31" s="181"/>
      <c r="AG31" s="187"/>
      <c r="AH31" s="178"/>
    </row>
    <row r="32" spans="2:34" s="183" customFormat="1" ht="15.6" customHeight="1" x14ac:dyDescent="0.15">
      <c r="B32" s="208" t="s">
        <v>580</v>
      </c>
      <c r="C32" s="209" t="s">
        <v>533</v>
      </c>
      <c r="D32" s="209">
        <v>1</v>
      </c>
      <c r="E32" s="272">
        <v>94.7</v>
      </c>
      <c r="F32" s="272">
        <v>97</v>
      </c>
      <c r="G32" s="272">
        <v>98.7</v>
      </c>
      <c r="H32" s="272">
        <v>99.2</v>
      </c>
      <c r="I32" s="272">
        <v>99.9</v>
      </c>
      <c r="J32" s="272">
        <v>101.8</v>
      </c>
      <c r="K32" s="272">
        <v>104.5</v>
      </c>
      <c r="L32" s="272">
        <v>106.4</v>
      </c>
      <c r="M32" s="272">
        <v>108.3</v>
      </c>
      <c r="N32" s="272">
        <v>109.3</v>
      </c>
      <c r="O32" s="272">
        <v>114.6</v>
      </c>
      <c r="P32" s="272">
        <v>124.8</v>
      </c>
      <c r="Q32" s="210">
        <v>130</v>
      </c>
      <c r="R32" s="210">
        <v>133.25</v>
      </c>
      <c r="S32" s="211">
        <v>135.91499999999999</v>
      </c>
      <c r="T32" s="211">
        <v>138.63329999999999</v>
      </c>
      <c r="U32" s="211">
        <v>141.40596600000001</v>
      </c>
      <c r="V32" s="211">
        <v>144.23408532000002</v>
      </c>
      <c r="W32" s="211">
        <v>147.11876702640004</v>
      </c>
      <c r="X32" s="211">
        <v>150.06114236692804</v>
      </c>
      <c r="Y32" s="211">
        <v>153.06236521426661</v>
      </c>
      <c r="Z32" s="211">
        <v>156.12361251855194</v>
      </c>
      <c r="AA32" s="211">
        <v>159.24608476892297</v>
      </c>
      <c r="AB32" s="212">
        <v>162.43100646430142</v>
      </c>
      <c r="AC32" s="199"/>
      <c r="AD32" s="213" t="s">
        <v>581</v>
      </c>
      <c r="AE32" s="189"/>
      <c r="AF32" s="181"/>
      <c r="AG32" s="187"/>
      <c r="AH32" s="178"/>
    </row>
    <row r="33" spans="2:34" s="183" customFormat="1" ht="15.6" customHeight="1" x14ac:dyDescent="0.15">
      <c r="B33" s="208" t="s">
        <v>582</v>
      </c>
      <c r="C33" s="209" t="s">
        <v>533</v>
      </c>
      <c r="D33" s="209">
        <v>1</v>
      </c>
      <c r="E33" s="272">
        <v>95.2</v>
      </c>
      <c r="F33" s="272">
        <v>97.5</v>
      </c>
      <c r="G33" s="272">
        <v>99.1</v>
      </c>
      <c r="H33" s="272">
        <v>99.5</v>
      </c>
      <c r="I33" s="272">
        <v>100.1</v>
      </c>
      <c r="J33" s="272">
        <v>102.4</v>
      </c>
      <c r="K33" s="272">
        <v>104.9</v>
      </c>
      <c r="L33" s="272">
        <v>106.8</v>
      </c>
      <c r="M33" s="272">
        <v>108.6</v>
      </c>
      <c r="N33" s="272">
        <v>109.4</v>
      </c>
      <c r="O33" s="272">
        <v>115.4</v>
      </c>
      <c r="P33" s="272">
        <v>126</v>
      </c>
      <c r="Q33" s="210">
        <v>130.80000000000001</v>
      </c>
      <c r="R33" s="210">
        <v>134.07</v>
      </c>
      <c r="S33" s="211">
        <v>136.75139999999999</v>
      </c>
      <c r="T33" s="211">
        <v>139.48642799999999</v>
      </c>
      <c r="U33" s="211">
        <v>142.27615656</v>
      </c>
      <c r="V33" s="211">
        <v>145.1216796912</v>
      </c>
      <c r="W33" s="211">
        <v>148.02411328502401</v>
      </c>
      <c r="X33" s="211">
        <v>150.98459555072449</v>
      </c>
      <c r="Y33" s="211">
        <v>154.00428746173898</v>
      </c>
      <c r="Z33" s="211">
        <v>157.08437321097375</v>
      </c>
      <c r="AA33" s="211">
        <v>160.22606067519322</v>
      </c>
      <c r="AB33" s="212">
        <v>163.43058188869711</v>
      </c>
      <c r="AC33" s="199"/>
      <c r="AD33" s="213" t="s">
        <v>583</v>
      </c>
      <c r="AE33" s="189"/>
      <c r="AF33" s="181"/>
      <c r="AG33" s="187"/>
      <c r="AH33" s="178"/>
    </row>
    <row r="34" spans="2:34" s="183" customFormat="1" ht="15.95" customHeight="1" thickBot="1" x14ac:dyDescent="0.2">
      <c r="B34" s="214" t="s">
        <v>584</v>
      </c>
      <c r="C34" s="215" t="s">
        <v>533</v>
      </c>
      <c r="D34" s="215">
        <v>1</v>
      </c>
      <c r="E34" s="273">
        <v>95.4</v>
      </c>
      <c r="F34" s="273">
        <v>97.8</v>
      </c>
      <c r="G34" s="273">
        <v>99.3</v>
      </c>
      <c r="H34" s="273">
        <v>99.6</v>
      </c>
      <c r="I34" s="273">
        <v>100.4</v>
      </c>
      <c r="J34" s="273">
        <v>102.7</v>
      </c>
      <c r="K34" s="273">
        <v>105.1</v>
      </c>
      <c r="L34" s="273">
        <v>107</v>
      </c>
      <c r="M34" s="273">
        <v>108.6</v>
      </c>
      <c r="N34" s="273">
        <v>109.7</v>
      </c>
      <c r="O34" s="273">
        <v>116.5</v>
      </c>
      <c r="P34" s="273">
        <v>126.8</v>
      </c>
      <c r="Q34" s="216">
        <v>131.6</v>
      </c>
      <c r="R34" s="216">
        <v>134.88999999999999</v>
      </c>
      <c r="S34" s="217">
        <v>137.58779999999999</v>
      </c>
      <c r="T34" s="217">
        <v>140.33955599999999</v>
      </c>
      <c r="U34" s="217">
        <v>143.14634712</v>
      </c>
      <c r="V34" s="217">
        <v>146.00927406240001</v>
      </c>
      <c r="W34" s="217">
        <v>148.92945954364802</v>
      </c>
      <c r="X34" s="217">
        <v>151.90804873452097</v>
      </c>
      <c r="Y34" s="217">
        <v>154.94620970921139</v>
      </c>
      <c r="Z34" s="217">
        <v>158.04513390339562</v>
      </c>
      <c r="AA34" s="217">
        <v>161.20603658146354</v>
      </c>
      <c r="AB34" s="218">
        <v>164.43015731309282</v>
      </c>
      <c r="AC34" s="199"/>
      <c r="AD34" s="219" t="s">
        <v>585</v>
      </c>
      <c r="AE34" s="189"/>
      <c r="AF34" s="181"/>
      <c r="AG34" s="187"/>
      <c r="AH34" s="178"/>
    </row>
    <row r="35" spans="2:34" s="183" customFormat="1" ht="15.95" customHeight="1" thickTop="1" thickBot="1" x14ac:dyDescent="0.2">
      <c r="B35" s="178"/>
      <c r="C35" s="178"/>
      <c r="D35" s="178"/>
      <c r="E35" s="178"/>
      <c r="F35" s="178"/>
      <c r="G35" s="178"/>
      <c r="H35" s="178"/>
      <c r="I35" s="178"/>
      <c r="J35" s="178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78"/>
      <c r="AE35" s="189"/>
      <c r="AF35" s="181"/>
      <c r="AG35" s="187"/>
      <c r="AH35" s="178"/>
    </row>
    <row r="36" spans="2:34" s="183" customFormat="1" ht="15.95" customHeight="1" thickTop="1" thickBot="1" x14ac:dyDescent="0.2">
      <c r="B36" s="201" t="s">
        <v>586</v>
      </c>
      <c r="C36" s="199"/>
      <c r="D36" s="199"/>
      <c r="E36" s="199"/>
      <c r="F36" s="199"/>
      <c r="G36" s="199"/>
      <c r="H36" s="199"/>
      <c r="I36" s="199"/>
      <c r="J36" s="199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199"/>
      <c r="AD36" s="200"/>
      <c r="AE36" s="185"/>
      <c r="AF36" s="181"/>
      <c r="AG36" s="187"/>
      <c r="AH36" s="178"/>
    </row>
    <row r="37" spans="2:34" s="183" customFormat="1" ht="15.95" customHeight="1" thickTop="1" x14ac:dyDescent="0.15">
      <c r="B37" s="221" t="s">
        <v>587</v>
      </c>
      <c r="C37" s="203" t="s">
        <v>116</v>
      </c>
      <c r="D37" s="222">
        <v>2</v>
      </c>
      <c r="E37" s="199"/>
      <c r="F37" s="199"/>
      <c r="G37" s="199"/>
      <c r="H37" s="199"/>
      <c r="I37" s="199"/>
      <c r="J37" s="199"/>
      <c r="K37" s="220"/>
      <c r="L37" s="223">
        <v>3.2199999999999999E-2</v>
      </c>
      <c r="M37" s="224">
        <v>2.7699999999999999E-2</v>
      </c>
      <c r="N37" s="224">
        <v>1.6199999999999999E-2</v>
      </c>
      <c r="O37" s="224">
        <v>3.8399999999999997E-2</v>
      </c>
      <c r="P37" s="224">
        <v>0.1234</v>
      </c>
      <c r="Q37" s="224">
        <v>9.0300000000000005E-2</v>
      </c>
      <c r="R37" s="224">
        <v>4.4900000000000002E-2</v>
      </c>
      <c r="S37" s="224">
        <v>2.9000000000000001E-2</v>
      </c>
      <c r="T37" s="224">
        <v>2.9000000000000001E-2</v>
      </c>
      <c r="U37" s="224">
        <v>2.9000000000000001E-2</v>
      </c>
      <c r="V37" s="224">
        <v>2.9000000000000001E-2</v>
      </c>
      <c r="W37" s="224">
        <v>2.9000000000000001E-2</v>
      </c>
      <c r="X37" s="224">
        <v>2.9000000000000001E-2</v>
      </c>
      <c r="Y37" s="224">
        <v>2.9000000000000001E-2</v>
      </c>
      <c r="Z37" s="224">
        <v>2.9000000000000001E-2</v>
      </c>
      <c r="AA37" s="224">
        <v>2.9000000000000001E-2</v>
      </c>
      <c r="AB37" s="225">
        <v>2.9000000000000001E-2</v>
      </c>
      <c r="AC37" s="199"/>
      <c r="AD37" s="207" t="s">
        <v>588</v>
      </c>
      <c r="AE37" s="185"/>
      <c r="AF37" s="181"/>
      <c r="AG37" s="187"/>
      <c r="AH37" s="192"/>
    </row>
    <row r="38" spans="2:34" s="183" customFormat="1" ht="15.95" customHeight="1" thickBot="1" x14ac:dyDescent="0.2">
      <c r="B38" s="226" t="s">
        <v>589</v>
      </c>
      <c r="C38" s="215" t="s">
        <v>116</v>
      </c>
      <c r="D38" s="227">
        <v>2</v>
      </c>
      <c r="E38" s="199"/>
      <c r="F38" s="199"/>
      <c r="G38" s="199"/>
      <c r="H38" s="199"/>
      <c r="I38" s="199"/>
      <c r="J38" s="199"/>
      <c r="K38" s="220"/>
      <c r="L38" s="228">
        <v>2.29E-2</v>
      </c>
      <c r="M38" s="229">
        <v>1.4E-2</v>
      </c>
      <c r="N38" s="229">
        <v>3.7000000000000002E-3</v>
      </c>
      <c r="O38" s="229">
        <v>5.0799999999999998E-2</v>
      </c>
      <c r="P38" s="229">
        <v>0.107</v>
      </c>
      <c r="Q38" s="229">
        <v>0.05</v>
      </c>
      <c r="R38" s="229">
        <v>2.5999999999999999E-2</v>
      </c>
      <c r="S38" s="229">
        <v>0.02</v>
      </c>
      <c r="T38" s="229">
        <v>0.02</v>
      </c>
      <c r="U38" s="229">
        <v>0.02</v>
      </c>
      <c r="V38" s="229">
        <v>0.02</v>
      </c>
      <c r="W38" s="229">
        <v>0.02</v>
      </c>
      <c r="X38" s="229">
        <v>0.02</v>
      </c>
      <c r="Y38" s="229">
        <v>0.02</v>
      </c>
      <c r="Z38" s="229">
        <v>0.02</v>
      </c>
      <c r="AA38" s="229">
        <v>0.02</v>
      </c>
      <c r="AB38" s="230">
        <v>0.02</v>
      </c>
      <c r="AC38" s="199"/>
      <c r="AD38" s="231" t="s">
        <v>590</v>
      </c>
      <c r="AE38" s="189"/>
      <c r="AF38" s="181"/>
      <c r="AG38" s="187"/>
      <c r="AH38" s="192"/>
    </row>
    <row r="39" spans="2:34" s="183" customFormat="1" ht="15.95" customHeight="1" thickTop="1" thickBot="1" x14ac:dyDescent="0.2">
      <c r="B39" s="199"/>
      <c r="C39" s="199"/>
      <c r="D39" s="199"/>
      <c r="E39" s="199"/>
      <c r="F39" s="199"/>
      <c r="G39" s="199"/>
      <c r="H39" s="199"/>
      <c r="I39" s="199"/>
      <c r="J39" s="199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199"/>
      <c r="AD39" s="199"/>
      <c r="AE39" s="185"/>
      <c r="AF39" s="181"/>
      <c r="AG39" s="187"/>
      <c r="AH39" s="178"/>
    </row>
    <row r="40" spans="2:34" s="183" customFormat="1" ht="15.95" customHeight="1" thickTop="1" thickBot="1" x14ac:dyDescent="0.2">
      <c r="B40" s="201" t="s">
        <v>591</v>
      </c>
      <c r="C40" s="199"/>
      <c r="D40" s="199"/>
      <c r="E40" s="199"/>
      <c r="F40" s="199"/>
      <c r="G40" s="199"/>
      <c r="H40" s="199"/>
      <c r="I40" s="199"/>
      <c r="J40" s="199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199"/>
      <c r="AD40" s="200"/>
      <c r="AE40" s="185"/>
      <c r="AF40" s="181"/>
      <c r="AG40" s="187"/>
      <c r="AH40" s="178"/>
    </row>
    <row r="41" spans="2:34" s="183" customFormat="1" ht="15.6" customHeight="1" thickTop="1" x14ac:dyDescent="0.15">
      <c r="B41" s="202" t="s">
        <v>592</v>
      </c>
      <c r="C41" s="203" t="s">
        <v>533</v>
      </c>
      <c r="D41" s="203">
        <v>1</v>
      </c>
      <c r="E41" s="232">
        <f t="shared" ref="E41:W41" si="2">IFERROR(AVERAGE(E8:E19),0)</f>
        <v>237.3416666666667</v>
      </c>
      <c r="F41" s="232">
        <f t="shared" si="2"/>
        <v>244.67499999999998</v>
      </c>
      <c r="G41" s="232">
        <f t="shared" si="2"/>
        <v>251.73333333333335</v>
      </c>
      <c r="H41" s="232">
        <f t="shared" si="2"/>
        <v>256.66666666666669</v>
      </c>
      <c r="I41" s="232">
        <f t="shared" si="2"/>
        <v>259.43333333333334</v>
      </c>
      <c r="J41" s="232">
        <f t="shared" si="2"/>
        <v>264.99166666666673</v>
      </c>
      <c r="K41" s="232">
        <f t="shared" si="2"/>
        <v>274.90833333333336</v>
      </c>
      <c r="L41" s="233">
        <f t="shared" si="2"/>
        <v>283.30833333333334</v>
      </c>
      <c r="M41" s="233">
        <f t="shared" si="2"/>
        <v>290.64166666666665</v>
      </c>
      <c r="N41" s="233">
        <f t="shared" si="2"/>
        <v>294.16666666666669</v>
      </c>
      <c r="O41" s="233">
        <f t="shared" si="2"/>
        <v>311.1583333333333</v>
      </c>
      <c r="P41" s="233">
        <f t="shared" si="2"/>
        <v>351.2166666666667</v>
      </c>
      <c r="Q41" s="233">
        <f t="shared" si="2"/>
        <v>377.48333333333335</v>
      </c>
      <c r="R41" s="233">
        <f t="shared" si="2"/>
        <v>389.44400833333333</v>
      </c>
      <c r="S41" s="233">
        <f t="shared" si="2"/>
        <v>399.88740750000005</v>
      </c>
      <c r="T41" s="233">
        <f t="shared" si="2"/>
        <v>411.48414231749985</v>
      </c>
      <c r="U41" s="233">
        <f t="shared" si="2"/>
        <v>423.41718244470741</v>
      </c>
      <c r="V41" s="233">
        <f t="shared" si="2"/>
        <v>435.69628073560381</v>
      </c>
      <c r="W41" s="233">
        <f t="shared" si="2"/>
        <v>448.33147287693652</v>
      </c>
      <c r="X41" s="233">
        <f>IFERROR(AVERAGE(X8:X19),0)</f>
        <v>461.78141706324465</v>
      </c>
      <c r="Y41" s="233">
        <f>IFERROR(AVERAGE(Y8:Y19),0)</f>
        <v>475.634859575142</v>
      </c>
      <c r="Z41" s="233">
        <f>IFERROR(AVERAGE(Z8:Z19),0)</f>
        <v>489.90390536239624</v>
      </c>
      <c r="AA41" s="233">
        <f>IFERROR(AVERAGE(AA8:AA19),0)</f>
        <v>504.60102252326823</v>
      </c>
      <c r="AB41" s="234">
        <f>IFERROR(AVERAGE(AB8:AB19),0)</f>
        <v>519.73905319896619</v>
      </c>
      <c r="AC41" s="199"/>
      <c r="AD41" s="207" t="s">
        <v>593</v>
      </c>
      <c r="AE41" s="189"/>
      <c r="AF41" s="181"/>
      <c r="AG41" s="187"/>
      <c r="AH41" s="178"/>
    </row>
    <row r="42" spans="2:34" s="183" customFormat="1" ht="15.95" customHeight="1" thickBot="1" x14ac:dyDescent="0.2">
      <c r="B42" s="214" t="s">
        <v>594</v>
      </c>
      <c r="C42" s="215" t="s">
        <v>533</v>
      </c>
      <c r="D42" s="215">
        <v>1</v>
      </c>
      <c r="E42" s="235">
        <f t="shared" ref="E42:AB42" si="3">IFERROR(AVERAGE(E23:E34),0)</f>
        <v>94.308333333333351</v>
      </c>
      <c r="F42" s="235">
        <f t="shared" si="3"/>
        <v>96.583333333333314</v>
      </c>
      <c r="G42" s="235">
        <f t="shared" si="3"/>
        <v>98.600000000000009</v>
      </c>
      <c r="H42" s="235">
        <f t="shared" si="3"/>
        <v>99.72499999999998</v>
      </c>
      <c r="I42" s="235">
        <f t="shared" si="3"/>
        <v>100.16666666666667</v>
      </c>
      <c r="J42" s="235">
        <f t="shared" si="3"/>
        <v>101.54166666666667</v>
      </c>
      <c r="K42" s="235">
        <f>IFERROR(AVERAGE(K23:K34),0)</f>
        <v>104.21666666666665</v>
      </c>
      <c r="L42" s="236">
        <f t="shared" si="3"/>
        <v>106.43333333333334</v>
      </c>
      <c r="M42" s="236">
        <f t="shared" si="3"/>
        <v>108.24166666666663</v>
      </c>
      <c r="N42" s="236">
        <f t="shared" si="3"/>
        <v>109.10833333333335</v>
      </c>
      <c r="O42" s="236">
        <f t="shared" si="3"/>
        <v>113.11666666666667</v>
      </c>
      <c r="P42" s="236">
        <f t="shared" si="3"/>
        <v>123.04166666666664</v>
      </c>
      <c r="Q42" s="236">
        <f t="shared" si="3"/>
        <v>129.86666666666665</v>
      </c>
      <c r="R42" s="236">
        <f t="shared" si="3"/>
        <v>133.25599999999997</v>
      </c>
      <c r="S42" s="236">
        <f t="shared" si="3"/>
        <v>135.92112</v>
      </c>
      <c r="T42" s="236">
        <f t="shared" si="3"/>
        <v>138.63954239999998</v>
      </c>
      <c r="U42" s="236">
        <f t="shared" si="3"/>
        <v>141.41233324800001</v>
      </c>
      <c r="V42" s="236">
        <f t="shared" si="3"/>
        <v>144.24057991295999</v>
      </c>
      <c r="W42" s="236">
        <f t="shared" si="3"/>
        <v>147.12539151121919</v>
      </c>
      <c r="X42" s="236">
        <f t="shared" si="3"/>
        <v>150.06789934144356</v>
      </c>
      <c r="Y42" s="236">
        <f t="shared" si="3"/>
        <v>153.06925732827247</v>
      </c>
      <c r="Z42" s="236">
        <f t="shared" si="3"/>
        <v>156.13064247483794</v>
      </c>
      <c r="AA42" s="236">
        <f t="shared" si="3"/>
        <v>159.25325532433467</v>
      </c>
      <c r="AB42" s="237">
        <f t="shared" si="3"/>
        <v>162.43832043082139</v>
      </c>
      <c r="AC42" s="220"/>
      <c r="AD42" s="219" t="s">
        <v>595</v>
      </c>
      <c r="AE42" s="189"/>
      <c r="AF42" s="181"/>
      <c r="AG42" s="187"/>
      <c r="AH42" s="178"/>
    </row>
    <row r="43" spans="2:34" s="183" customFormat="1" ht="15.95" customHeight="1" thickTop="1" thickBot="1" x14ac:dyDescent="0.2">
      <c r="B43" s="199"/>
      <c r="C43" s="199"/>
      <c r="D43" s="199"/>
      <c r="E43" s="199"/>
      <c r="F43" s="238"/>
      <c r="G43" s="199"/>
      <c r="H43" s="199"/>
      <c r="I43" s="199"/>
      <c r="J43" s="199"/>
      <c r="K43" s="19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199"/>
      <c r="AD43" s="199"/>
      <c r="AE43" s="185"/>
      <c r="AF43" s="181"/>
      <c r="AG43" s="187"/>
      <c r="AH43" s="178"/>
    </row>
    <row r="44" spans="2:34" s="183" customFormat="1" ht="15.95" customHeight="1" thickTop="1" thickBot="1" x14ac:dyDescent="0.2">
      <c r="B44" s="201" t="s">
        <v>596</v>
      </c>
      <c r="C44" s="199"/>
      <c r="D44" s="199"/>
      <c r="E44" s="199"/>
      <c r="F44" s="199"/>
      <c r="G44" s="199"/>
      <c r="H44" s="199"/>
      <c r="I44" s="199"/>
      <c r="J44" s="199"/>
      <c r="K44" s="19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199"/>
      <c r="AD44" s="200"/>
      <c r="AE44" s="185"/>
      <c r="AF44" s="181"/>
      <c r="AG44" s="187"/>
      <c r="AH44" s="178"/>
    </row>
    <row r="45" spans="2:34" s="183" customFormat="1" ht="15.6" customHeight="1" thickTop="1" x14ac:dyDescent="0.15">
      <c r="B45" s="202" t="s">
        <v>597</v>
      </c>
      <c r="C45" s="203" t="s">
        <v>116</v>
      </c>
      <c r="D45" s="222">
        <v>2</v>
      </c>
      <c r="E45" s="199"/>
      <c r="F45" s="240">
        <f t="shared" ref="F45:W45" si="4" xml:space="preserve"> IF(E15=0,0,F15 / E15 -1)</f>
        <v>2.9769392033542896E-2</v>
      </c>
      <c r="G45" s="241">
        <f t="shared" si="4"/>
        <v>2.6465798045602673E-2</v>
      </c>
      <c r="H45" s="241">
        <f t="shared" si="4"/>
        <v>1.983339944466489E-2</v>
      </c>
      <c r="I45" s="241">
        <f t="shared" si="4"/>
        <v>1.0501750291715295E-2</v>
      </c>
      <c r="J45" s="241">
        <f t="shared" si="4"/>
        <v>2.1939953810623525E-2</v>
      </c>
      <c r="K45" s="241">
        <f t="shared" si="4"/>
        <v>3.8794726930320156E-2</v>
      </c>
      <c r="L45" s="242">
        <f t="shared" si="4"/>
        <v>3.1907179115300943E-2</v>
      </c>
      <c r="M45" s="242">
        <f t="shared" si="4"/>
        <v>2.2487702037947921E-2</v>
      </c>
      <c r="N45" s="242">
        <f t="shared" si="4"/>
        <v>8.5910652920961894E-3</v>
      </c>
      <c r="O45" s="242">
        <f t="shared" si="4"/>
        <v>7.0868824531516328E-2</v>
      </c>
      <c r="P45" s="242">
        <f t="shared" si="4"/>
        <v>0.13999363665287934</v>
      </c>
      <c r="Q45" s="242">
        <f t="shared" si="4"/>
        <v>5.302818866871295E-2</v>
      </c>
      <c r="R45" s="242">
        <f t="shared" si="4"/>
        <v>3.2999999999999918E-2</v>
      </c>
      <c r="S45" s="242">
        <f t="shared" si="4"/>
        <v>2.6011616650532421E-2</v>
      </c>
      <c r="T45" s="242">
        <f t="shared" si="4"/>
        <v>2.8999999999999915E-2</v>
      </c>
      <c r="U45" s="242">
        <f t="shared" si="4"/>
        <v>2.8999999999999915E-2</v>
      </c>
      <c r="V45" s="242">
        <f t="shared" si="4"/>
        <v>2.8999999999999915E-2</v>
      </c>
      <c r="W45" s="242">
        <f t="shared" si="4"/>
        <v>2.9000000000000359E-2</v>
      </c>
      <c r="X45" s="242">
        <f xml:space="preserve"> IF(W15=0,0,X15 / W15 -1)</f>
        <v>3.0000000000000027E-2</v>
      </c>
      <c r="Y45" s="242">
        <f xml:space="preserve"> IF(X15=0,0,Y15 / X15 -1)</f>
        <v>3.0000000000000027E-2</v>
      </c>
      <c r="Z45" s="242">
        <f xml:space="preserve"> IF(Y15=0,0,Z15 / Y15 -1)</f>
        <v>3.0000000000000027E-2</v>
      </c>
      <c r="AA45" s="242">
        <f xml:space="preserve"> IF(Z15=0,0,AA15 / Z15 -1)</f>
        <v>3.0000000000000027E-2</v>
      </c>
      <c r="AB45" s="243">
        <f xml:space="preserve"> IF(AA15=0,0,AB15 / AA15 -1)</f>
        <v>3.0000000000000027E-2</v>
      </c>
      <c r="AC45" s="199"/>
      <c r="AD45" s="207" t="s">
        <v>598</v>
      </c>
      <c r="AE45" s="189"/>
      <c r="AF45" s="181"/>
      <c r="AG45" s="187"/>
      <c r="AH45" s="178"/>
    </row>
    <row r="46" spans="2:34" s="183" customFormat="1" ht="15.6" customHeight="1" x14ac:dyDescent="0.15">
      <c r="B46" s="208" t="s">
        <v>599</v>
      </c>
      <c r="C46" s="209" t="s">
        <v>116</v>
      </c>
      <c r="D46" s="244">
        <v>2</v>
      </c>
      <c r="E46" s="199"/>
      <c r="F46" s="245">
        <f xml:space="preserve"> IF(E41=0,0,F41 / E41 -1)</f>
        <v>3.0897791510129391E-2</v>
      </c>
      <c r="G46" s="246">
        <f t="shared" ref="G46:W46" si="5" xml:space="preserve"> IF(F41=0,0,G41 / F41 -1)</f>
        <v>2.8847791287762714E-2</v>
      </c>
      <c r="H46" s="246">
        <f t="shared" si="5"/>
        <v>1.9597457627118731E-2</v>
      </c>
      <c r="I46" s="246">
        <f t="shared" si="5"/>
        <v>1.0779220779220777E-2</v>
      </c>
      <c r="J46" s="246">
        <f t="shared" si="5"/>
        <v>2.1424900424001248E-2</v>
      </c>
      <c r="K46" s="246">
        <f t="shared" si="5"/>
        <v>3.7422560457875953E-2</v>
      </c>
      <c r="L46" s="247">
        <f t="shared" si="5"/>
        <v>3.0555639758707454E-2</v>
      </c>
      <c r="M46" s="247">
        <f t="shared" si="5"/>
        <v>2.5884636879724532E-2</v>
      </c>
      <c r="N46" s="247">
        <f t="shared" si="5"/>
        <v>1.2128336726209277E-2</v>
      </c>
      <c r="O46" s="247">
        <f t="shared" si="5"/>
        <v>5.7762039660056441E-2</v>
      </c>
      <c r="P46" s="247">
        <f t="shared" si="5"/>
        <v>0.12873938777149907</v>
      </c>
      <c r="Q46" s="247">
        <f t="shared" si="5"/>
        <v>7.4787642955440603E-2</v>
      </c>
      <c r="R46" s="247">
        <f t="shared" si="5"/>
        <v>3.1685306194533913E-2</v>
      </c>
      <c r="S46" s="247">
        <f t="shared" si="5"/>
        <v>2.6816176249213175E-2</v>
      </c>
      <c r="T46" s="247">
        <f t="shared" si="5"/>
        <v>2.8999999999999471E-2</v>
      </c>
      <c r="U46" s="247">
        <f t="shared" si="5"/>
        <v>2.9000000000000137E-2</v>
      </c>
      <c r="V46" s="247">
        <f t="shared" si="5"/>
        <v>2.8999999999999693E-2</v>
      </c>
      <c r="W46" s="247">
        <f t="shared" si="5"/>
        <v>2.9000000000000359E-2</v>
      </c>
      <c r="X46" s="247">
        <f xml:space="preserve"> IF(W41=0,0,X41 / W41 -1)</f>
        <v>3.0000000000000027E-2</v>
      </c>
      <c r="Y46" s="247">
        <f xml:space="preserve"> IF(X41=0,0,Y41 / X41 -1)</f>
        <v>3.0000000000000027E-2</v>
      </c>
      <c r="Z46" s="247">
        <f xml:space="preserve"> IF(Y41=0,0,Z41 / Y41 -1)</f>
        <v>3.0000000000000027E-2</v>
      </c>
      <c r="AA46" s="247">
        <f xml:space="preserve"> IF(Z41=0,0,AA41 / Z41 -1)</f>
        <v>3.0000000000000249E-2</v>
      </c>
      <c r="AB46" s="248">
        <f xml:space="preserve"> IF(AA41=0,0,AB41 / AA41 -1)</f>
        <v>2.9999999999999805E-2</v>
      </c>
      <c r="AC46" s="199"/>
      <c r="AD46" s="213" t="s">
        <v>600</v>
      </c>
      <c r="AE46" s="189"/>
      <c r="AF46" s="181"/>
      <c r="AG46" s="187"/>
      <c r="AH46" s="178"/>
    </row>
    <row r="47" spans="2:34" s="183" customFormat="1" ht="15.6" customHeight="1" x14ac:dyDescent="0.15">
      <c r="B47" s="208" t="s">
        <v>601</v>
      </c>
      <c r="C47" s="209" t="s">
        <v>116</v>
      </c>
      <c r="D47" s="244">
        <v>2</v>
      </c>
      <c r="E47" s="199"/>
      <c r="F47" s="245">
        <f t="shared" ref="F47:AB47" si="6" xml:space="preserve"> IF(E19=0,0,F19 / E19 -1)</f>
        <v>3.2807308970099536E-2</v>
      </c>
      <c r="G47" s="246">
        <f t="shared" si="6"/>
        <v>2.4527543224768911E-2</v>
      </c>
      <c r="H47" s="246">
        <f t="shared" si="6"/>
        <v>9.0266875981162009E-3</v>
      </c>
      <c r="I47" s="246">
        <f t="shared" si="6"/>
        <v>1.5558148580318898E-2</v>
      </c>
      <c r="J47" s="246">
        <f t="shared" si="6"/>
        <v>3.1405591727307502E-2</v>
      </c>
      <c r="K47" s="246">
        <f t="shared" si="6"/>
        <v>3.3419977720014815E-2</v>
      </c>
      <c r="L47" s="247">
        <f t="shared" si="6"/>
        <v>2.4434063959755781E-2</v>
      </c>
      <c r="M47" s="247">
        <f t="shared" si="6"/>
        <v>2.6306559102069471E-2</v>
      </c>
      <c r="N47" s="247">
        <f t="shared" si="6"/>
        <v>1.4695830485303985E-2</v>
      </c>
      <c r="O47" s="247">
        <f t="shared" si="6"/>
        <v>8.9592455372179192E-2</v>
      </c>
      <c r="P47" s="247">
        <f t="shared" si="6"/>
        <v>0.13508500772797527</v>
      </c>
      <c r="Q47" s="247">
        <f t="shared" si="6"/>
        <v>4.3028322440086919E-2</v>
      </c>
      <c r="R47" s="247">
        <f t="shared" si="6"/>
        <v>2.8999999999999915E-2</v>
      </c>
      <c r="S47" s="247">
        <f t="shared" si="6"/>
        <v>2.8000000000000025E-2</v>
      </c>
      <c r="T47" s="247">
        <f t="shared" si="6"/>
        <v>2.8999999999999915E-2</v>
      </c>
      <c r="U47" s="247">
        <f t="shared" si="6"/>
        <v>2.8999999999999915E-2</v>
      </c>
      <c r="V47" s="247">
        <f t="shared" si="6"/>
        <v>2.8999999999999915E-2</v>
      </c>
      <c r="W47" s="247">
        <f t="shared" si="6"/>
        <v>2.9000000000000359E-2</v>
      </c>
      <c r="X47" s="247">
        <f t="shared" si="6"/>
        <v>3.0000000000000027E-2</v>
      </c>
      <c r="Y47" s="247">
        <f t="shared" si="6"/>
        <v>3.0000000000000027E-2</v>
      </c>
      <c r="Z47" s="247">
        <f t="shared" si="6"/>
        <v>3.0000000000000027E-2</v>
      </c>
      <c r="AA47" s="247">
        <f t="shared" si="6"/>
        <v>3.0000000000000027E-2</v>
      </c>
      <c r="AB47" s="248">
        <f t="shared" si="6"/>
        <v>3.0000000000000027E-2</v>
      </c>
      <c r="AC47" s="199"/>
      <c r="AD47" s="213" t="s">
        <v>602</v>
      </c>
      <c r="AE47" s="189"/>
      <c r="AF47" s="181"/>
      <c r="AG47" s="187"/>
      <c r="AH47" s="178"/>
    </row>
    <row r="48" spans="2:34" s="183" customFormat="1" ht="15.6" customHeight="1" x14ac:dyDescent="0.15">
      <c r="B48" s="208" t="s">
        <v>603</v>
      </c>
      <c r="C48" s="209" t="s">
        <v>116</v>
      </c>
      <c r="D48" s="244">
        <v>2</v>
      </c>
      <c r="E48" s="199"/>
      <c r="F48" s="245">
        <f t="shared" ref="F48:AB48" si="7" xml:space="preserve"> IF(E30=0,0,F30 / E30 -1)</f>
        <v>2.428722280887019E-2</v>
      </c>
      <c r="G48" s="246">
        <f t="shared" si="7"/>
        <v>1.8556701030927769E-2</v>
      </c>
      <c r="H48" s="246">
        <f t="shared" si="7"/>
        <v>1.1133603238866474E-2</v>
      </c>
      <c r="I48" s="246">
        <f t="shared" si="7"/>
        <v>4.0040040040039138E-3</v>
      </c>
      <c r="J48" s="246">
        <f t="shared" si="7"/>
        <v>1.4955134596211339E-2</v>
      </c>
      <c r="K48" s="246">
        <f t="shared" si="7"/>
        <v>2.8487229862475427E-2</v>
      </c>
      <c r="L48" s="247">
        <f t="shared" si="7"/>
        <v>2.1012416427889313E-2</v>
      </c>
      <c r="M48" s="247">
        <f t="shared" si="7"/>
        <v>1.4967259120673537E-2</v>
      </c>
      <c r="N48" s="247">
        <f t="shared" si="7"/>
        <v>5.5299539170505785E-3</v>
      </c>
      <c r="O48" s="247">
        <f t="shared" si="7"/>
        <v>4.5829514207149424E-2</v>
      </c>
      <c r="P48" s="247">
        <f t="shared" si="7"/>
        <v>9.3777388255915861E-2</v>
      </c>
      <c r="Q48" s="247">
        <f t="shared" si="7"/>
        <v>4.1666666666666741E-2</v>
      </c>
      <c r="R48" s="247">
        <f t="shared" si="7"/>
        <v>2.4999999999999911E-2</v>
      </c>
      <c r="S48" s="247">
        <f t="shared" si="7"/>
        <v>2.0000000000000018E-2</v>
      </c>
      <c r="T48" s="247">
        <f t="shared" si="7"/>
        <v>2.0000000000000018E-2</v>
      </c>
      <c r="U48" s="247">
        <f t="shared" si="7"/>
        <v>2.0000000000000018E-2</v>
      </c>
      <c r="V48" s="247">
        <f t="shared" si="7"/>
        <v>2.0000000000000018E-2</v>
      </c>
      <c r="W48" s="247">
        <f t="shared" si="7"/>
        <v>2.0000000000000018E-2</v>
      </c>
      <c r="X48" s="247">
        <f t="shared" si="7"/>
        <v>2.0000000000000018E-2</v>
      </c>
      <c r="Y48" s="247">
        <f t="shared" si="7"/>
        <v>2.0000000000000018E-2</v>
      </c>
      <c r="Z48" s="247">
        <f t="shared" si="7"/>
        <v>2.0000000000000018E-2</v>
      </c>
      <c r="AA48" s="247">
        <f t="shared" si="7"/>
        <v>2.0000000000000018E-2</v>
      </c>
      <c r="AB48" s="248">
        <f t="shared" si="7"/>
        <v>2.0000000000000018E-2</v>
      </c>
      <c r="AC48" s="199"/>
      <c r="AD48" s="213" t="s">
        <v>604</v>
      </c>
      <c r="AE48" s="189"/>
      <c r="AF48" s="181"/>
      <c r="AG48" s="187"/>
      <c r="AH48" s="178"/>
    </row>
    <row r="49" spans="2:34" s="183" customFormat="1" ht="15.6" customHeight="1" x14ac:dyDescent="0.15">
      <c r="B49" s="208" t="s">
        <v>605</v>
      </c>
      <c r="C49" s="209" t="s">
        <v>116</v>
      </c>
      <c r="D49" s="244">
        <v>2</v>
      </c>
      <c r="E49" s="199"/>
      <c r="F49" s="245">
        <f xml:space="preserve"> IF(E42=0,0,F42 / E42 -1)</f>
        <v>2.4123000795263305E-2</v>
      </c>
      <c r="G49" s="246">
        <f t="shared" ref="G49:AB49" si="8" xml:space="preserve"> IF(F42=0,0,G42 / F42 -1)</f>
        <v>2.088006902502193E-2</v>
      </c>
      <c r="H49" s="246">
        <f t="shared" si="8"/>
        <v>1.1409736308316099E-2</v>
      </c>
      <c r="I49" s="246">
        <f t="shared" si="8"/>
        <v>4.4288459931480784E-3</v>
      </c>
      <c r="J49" s="246">
        <f t="shared" si="8"/>
        <v>1.3727121464226277E-2</v>
      </c>
      <c r="K49" s="246">
        <f t="shared" si="8"/>
        <v>2.6343865408288814E-2</v>
      </c>
      <c r="L49" s="247">
        <f t="shared" si="8"/>
        <v>2.1269790500559882E-2</v>
      </c>
      <c r="M49" s="247">
        <f t="shared" si="8"/>
        <v>1.6990291262135582E-2</v>
      </c>
      <c r="N49" s="247">
        <f t="shared" si="8"/>
        <v>8.0067749634311625E-3</v>
      </c>
      <c r="O49" s="247">
        <f t="shared" si="8"/>
        <v>3.6737187810280236E-2</v>
      </c>
      <c r="P49" s="247">
        <f t="shared" si="8"/>
        <v>8.7741270075143429E-2</v>
      </c>
      <c r="Q49" s="247">
        <f t="shared" si="8"/>
        <v>5.5469014561462915E-2</v>
      </c>
      <c r="R49" s="247">
        <f t="shared" si="8"/>
        <v>2.6098562628336763E-2</v>
      </c>
      <c r="S49" s="247">
        <f t="shared" si="8"/>
        <v>2.000000000000024E-2</v>
      </c>
      <c r="T49" s="247">
        <f t="shared" si="8"/>
        <v>1.9999999999999796E-2</v>
      </c>
      <c r="U49" s="247">
        <f t="shared" si="8"/>
        <v>2.000000000000024E-2</v>
      </c>
      <c r="V49" s="247">
        <f t="shared" si="8"/>
        <v>1.9999999999999796E-2</v>
      </c>
      <c r="W49" s="247">
        <f t="shared" si="8"/>
        <v>2.0000000000000018E-2</v>
      </c>
      <c r="X49" s="247">
        <f t="shared" si="8"/>
        <v>2.0000000000000018E-2</v>
      </c>
      <c r="Y49" s="247">
        <f t="shared" si="8"/>
        <v>2.000000000000024E-2</v>
      </c>
      <c r="Z49" s="247">
        <f t="shared" si="8"/>
        <v>2.000000000000024E-2</v>
      </c>
      <c r="AA49" s="247">
        <f t="shared" si="8"/>
        <v>1.9999999999999796E-2</v>
      </c>
      <c r="AB49" s="248">
        <f t="shared" si="8"/>
        <v>2.000000000000024E-2</v>
      </c>
      <c r="AC49" s="199"/>
      <c r="AD49" s="213" t="s">
        <v>606</v>
      </c>
      <c r="AE49" s="189"/>
      <c r="AF49" s="181"/>
      <c r="AG49" s="187"/>
      <c r="AH49" s="178"/>
    </row>
    <row r="50" spans="2:34" s="183" customFormat="1" ht="15.95" customHeight="1" thickBot="1" x14ac:dyDescent="0.2">
      <c r="B50" s="249" t="s">
        <v>607</v>
      </c>
      <c r="C50" s="250" t="s">
        <v>116</v>
      </c>
      <c r="D50" s="251">
        <v>2</v>
      </c>
      <c r="E50" s="199"/>
      <c r="F50" s="252">
        <f t="shared" ref="F50:AB50" si="9" xml:space="preserve"> IF(E34=0,0,F34 / E34 -1)</f>
        <v>2.515723270440251E-2</v>
      </c>
      <c r="G50" s="253">
        <f t="shared" si="9"/>
        <v>1.5337423312883347E-2</v>
      </c>
      <c r="H50" s="253">
        <f t="shared" si="9"/>
        <v>3.0211480362536403E-3</v>
      </c>
      <c r="I50" s="253">
        <f t="shared" si="9"/>
        <v>8.0321285140563248E-3</v>
      </c>
      <c r="J50" s="253">
        <f t="shared" si="9"/>
        <v>2.2908366533864521E-2</v>
      </c>
      <c r="K50" s="253">
        <f t="shared" si="9"/>
        <v>2.3369036027263812E-2</v>
      </c>
      <c r="L50" s="254">
        <f t="shared" si="9"/>
        <v>1.8078020932445371E-2</v>
      </c>
      <c r="M50" s="254">
        <f t="shared" si="9"/>
        <v>1.495327102803734E-2</v>
      </c>
      <c r="N50" s="254">
        <f t="shared" si="9"/>
        <v>1.0128913443830712E-2</v>
      </c>
      <c r="O50" s="254">
        <f t="shared" si="9"/>
        <v>6.1987237921604432E-2</v>
      </c>
      <c r="P50" s="254">
        <f t="shared" si="9"/>
        <v>8.8412017167381896E-2</v>
      </c>
      <c r="Q50" s="254">
        <f t="shared" si="9"/>
        <v>3.7854889589905349E-2</v>
      </c>
      <c r="R50" s="254">
        <f t="shared" si="9"/>
        <v>2.4999999999999911E-2</v>
      </c>
      <c r="S50" s="254">
        <f t="shared" si="9"/>
        <v>2.0000000000000018E-2</v>
      </c>
      <c r="T50" s="254">
        <f t="shared" si="9"/>
        <v>2.0000000000000018E-2</v>
      </c>
      <c r="U50" s="254">
        <f t="shared" si="9"/>
        <v>2.0000000000000018E-2</v>
      </c>
      <c r="V50" s="254">
        <f t="shared" si="9"/>
        <v>2.0000000000000018E-2</v>
      </c>
      <c r="W50" s="254">
        <f t="shared" si="9"/>
        <v>2.0000000000000018E-2</v>
      </c>
      <c r="X50" s="254">
        <f t="shared" si="9"/>
        <v>2.0000000000000018E-2</v>
      </c>
      <c r="Y50" s="254">
        <f t="shared" si="9"/>
        <v>2.0000000000000018E-2</v>
      </c>
      <c r="Z50" s="254">
        <f t="shared" si="9"/>
        <v>2.0000000000000018E-2</v>
      </c>
      <c r="AA50" s="254">
        <f t="shared" si="9"/>
        <v>2.0000000000000018E-2</v>
      </c>
      <c r="AB50" s="255">
        <f t="shared" si="9"/>
        <v>2.0000000000000018E-2</v>
      </c>
      <c r="AC50" s="199"/>
      <c r="AD50" s="256" t="s">
        <v>608</v>
      </c>
      <c r="AE50" s="189"/>
      <c r="AF50" s="181"/>
      <c r="AG50" s="187"/>
      <c r="AH50" s="178"/>
    </row>
    <row r="51" spans="2:34" s="183" customFormat="1" ht="15.95" customHeight="1" thickBot="1" x14ac:dyDescent="0.2">
      <c r="B51" s="257" t="s">
        <v>609</v>
      </c>
      <c r="C51" s="258" t="s">
        <v>116</v>
      </c>
      <c r="D51" s="259">
        <v>2</v>
      </c>
      <c r="E51" s="199"/>
      <c r="F51" s="260">
        <f>F46 - F49</f>
        <v>6.7747907148660858E-3</v>
      </c>
      <c r="G51" s="261">
        <f>G46 - G49</f>
        <v>7.967722262740784E-3</v>
      </c>
      <c r="H51" s="261">
        <f>H46 - H49</f>
        <v>8.1877213188026321E-3</v>
      </c>
      <c r="I51" s="261">
        <f>I46 - I49</f>
        <v>6.3503747860726989E-3</v>
      </c>
      <c r="J51" s="261">
        <f>J46 - J49</f>
        <v>7.6977789597749702E-3</v>
      </c>
      <c r="K51" s="261">
        <f t="shared" ref="K51:AB51" si="10">K46 - K49</f>
        <v>1.1078695049587139E-2</v>
      </c>
      <c r="L51" s="262">
        <f t="shared" si="10"/>
        <v>9.2858492581475716E-3</v>
      </c>
      <c r="M51" s="262">
        <f t="shared" si="10"/>
        <v>8.8943456175889501E-3</v>
      </c>
      <c r="N51" s="262">
        <f t="shared" si="10"/>
        <v>4.1215617627781143E-3</v>
      </c>
      <c r="O51" s="262">
        <f t="shared" si="10"/>
        <v>2.1024851849776205E-2</v>
      </c>
      <c r="P51" s="262">
        <f t="shared" si="10"/>
        <v>4.099811769635564E-2</v>
      </c>
      <c r="Q51" s="262">
        <f t="shared" si="10"/>
        <v>1.9318628393977688E-2</v>
      </c>
      <c r="R51" s="262">
        <f t="shared" si="10"/>
        <v>5.5867435661971498E-3</v>
      </c>
      <c r="S51" s="262">
        <f>S46 - S49</f>
        <v>6.8161762492129352E-3</v>
      </c>
      <c r="T51" s="262">
        <f t="shared" si="10"/>
        <v>8.9999999999996749E-3</v>
      </c>
      <c r="U51" s="262">
        <f t="shared" si="10"/>
        <v>8.999999999999897E-3</v>
      </c>
      <c r="V51" s="262">
        <f t="shared" si="10"/>
        <v>8.999999999999897E-3</v>
      </c>
      <c r="W51" s="262">
        <f t="shared" si="10"/>
        <v>9.0000000000003411E-3</v>
      </c>
      <c r="X51" s="262">
        <f t="shared" si="10"/>
        <v>1.0000000000000009E-2</v>
      </c>
      <c r="Y51" s="262">
        <f t="shared" si="10"/>
        <v>9.9999999999997868E-3</v>
      </c>
      <c r="Z51" s="262">
        <f t="shared" si="10"/>
        <v>9.9999999999997868E-3</v>
      </c>
      <c r="AA51" s="262">
        <f t="shared" si="10"/>
        <v>1.0000000000000453E-2</v>
      </c>
      <c r="AB51" s="263">
        <f t="shared" si="10"/>
        <v>9.9999999999995648E-3</v>
      </c>
      <c r="AC51" s="199"/>
      <c r="AD51" s="264" t="s">
        <v>610</v>
      </c>
      <c r="AE51" s="189"/>
      <c r="AF51" s="181"/>
      <c r="AG51" s="187"/>
      <c r="AH51" s="178"/>
    </row>
    <row r="52" spans="2:34" s="183" customFormat="1" ht="15.95" customHeight="1" thickTop="1" thickBot="1" x14ac:dyDescent="0.2"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85"/>
      <c r="AF52" s="181"/>
      <c r="AG52" s="187"/>
      <c r="AH52" s="178"/>
    </row>
    <row r="53" spans="2:34" s="183" customFormat="1" ht="15.95" customHeight="1" thickTop="1" thickBot="1" x14ac:dyDescent="0.2">
      <c r="B53" s="201" t="s">
        <v>611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200"/>
      <c r="AE53" s="185"/>
      <c r="AF53" s="181"/>
      <c r="AG53" s="187"/>
      <c r="AH53" s="178"/>
    </row>
    <row r="54" spans="2:34" s="183" customFormat="1" ht="15.6" customHeight="1" thickTop="1" x14ac:dyDescent="0.15">
      <c r="B54" s="265" t="s">
        <v>612</v>
      </c>
      <c r="C54" s="266"/>
      <c r="D54" s="267"/>
      <c r="E54" s="199"/>
      <c r="F54" s="199"/>
      <c r="G54" s="199"/>
      <c r="H54" s="199"/>
      <c r="I54" s="199"/>
      <c r="J54" s="199"/>
      <c r="K54" s="199"/>
      <c r="L54" s="199"/>
      <c r="M54" s="199"/>
      <c r="N54" s="268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70"/>
      <c r="AC54" s="199"/>
      <c r="AD54" s="271"/>
      <c r="AE54" s="193"/>
      <c r="AF54" s="193"/>
      <c r="AG54" s="194"/>
      <c r="AH54" s="178"/>
    </row>
    <row r="55" spans="2:34" s="183" customFormat="1" ht="15.95" customHeight="1" thickBot="1" x14ac:dyDescent="0.2">
      <c r="B55" s="214" t="s">
        <v>613</v>
      </c>
      <c r="C55" s="215" t="s">
        <v>116</v>
      </c>
      <c r="D55" s="227">
        <v>2</v>
      </c>
      <c r="E55" s="199"/>
      <c r="F55" s="199"/>
      <c r="G55" s="199"/>
      <c r="H55" s="199"/>
      <c r="I55" s="199"/>
      <c r="J55" s="199"/>
      <c r="K55" s="199"/>
      <c r="L55" s="199"/>
      <c r="M55" s="199"/>
      <c r="N55" s="228"/>
      <c r="O55" s="229"/>
      <c r="P55" s="229"/>
      <c r="Q55" s="229">
        <v>1.4999999999999999E-2</v>
      </c>
      <c r="R55" s="229">
        <v>1.4999999999999999E-2</v>
      </c>
      <c r="S55" s="229">
        <v>0.02</v>
      </c>
      <c r="T55" s="229">
        <v>0.02</v>
      </c>
      <c r="U55" s="229">
        <v>0.02</v>
      </c>
      <c r="V55" s="229">
        <v>0.02</v>
      </c>
      <c r="W55" s="229">
        <v>0.02</v>
      </c>
      <c r="X55" s="229"/>
      <c r="Y55" s="229"/>
      <c r="Z55" s="229"/>
      <c r="AA55" s="229"/>
      <c r="AB55" s="230"/>
      <c r="AC55" s="199"/>
      <c r="AD55" s="219" t="s">
        <v>614</v>
      </c>
      <c r="AE55" s="181"/>
      <c r="AF55" s="181"/>
      <c r="AG55" s="187"/>
      <c r="AH55" s="178"/>
    </row>
    <row r="56" spans="2:34" s="173" customFormat="1" ht="14.1" customHeight="1" thickTop="1" x14ac:dyDescent="0.15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2"/>
      <c r="AE56" s="353"/>
      <c r="AF56" s="353"/>
      <c r="AG56" s="195"/>
      <c r="AH56" s="351"/>
    </row>
    <row r="57" spans="2:34" ht="14.1" customHeight="1" x14ac:dyDescent="0.2"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</row>
    <row r="58" spans="2:34" ht="14.1" customHeight="1" x14ac:dyDescent="0.2"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</row>
    <row r="59" spans="2:34" ht="14.1" customHeight="1" x14ac:dyDescent="0.2"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</row>
    <row r="60" spans="2:34" ht="14.1" customHeight="1" x14ac:dyDescent="0.2"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</row>
    <row r="61" spans="2:34" ht="14.1" customHeight="1" x14ac:dyDescent="0.2"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</row>
    <row r="62" spans="2:34" ht="14.1" customHeight="1" x14ac:dyDescent="0.2"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</row>
    <row r="63" spans="2:34" ht="14.1" customHeight="1" x14ac:dyDescent="0.2"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</row>
    <row r="64" spans="2:34" ht="14.1" customHeight="1" x14ac:dyDescent="0.2"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</row>
    <row r="65" s="172" customFormat="1" ht="14.1" customHeight="1" x14ac:dyDescent="0.2"/>
    <row r="66" s="172" customFormat="1" ht="14.1" customHeight="1" x14ac:dyDescent="0.2"/>
    <row r="67" s="172" customFormat="1" ht="14.1" customHeight="1" x14ac:dyDescent="0.2"/>
    <row r="68" s="172" customFormat="1" ht="14.1" customHeight="1" x14ac:dyDescent="0.2"/>
    <row r="69" s="172" customFormat="1" ht="14.1" customHeight="1" x14ac:dyDescent="0.2"/>
    <row r="70" s="172" customFormat="1" ht="14.1" customHeight="1" x14ac:dyDescent="0.2"/>
    <row r="71" s="172" customFormat="1" ht="14.1" customHeight="1" x14ac:dyDescent="0.2"/>
    <row r="72" s="172" customFormat="1" ht="14.1" customHeight="1" x14ac:dyDescent="0.2"/>
    <row r="73" s="172" customFormat="1" ht="14.1" customHeight="1" x14ac:dyDescent="0.2"/>
    <row r="74" s="172" customFormat="1" ht="14.1" customHeight="1" x14ac:dyDescent="0.2"/>
    <row r="75" s="172" customFormat="1" ht="14.1" customHeight="1" x14ac:dyDescent="0.2"/>
    <row r="76" s="172" customFormat="1" ht="14.1" customHeight="1" x14ac:dyDescent="0.2"/>
    <row r="77" s="172" customFormat="1" ht="14.1" customHeight="1" x14ac:dyDescent="0.2"/>
    <row r="78" s="172" customFormat="1" ht="14.1" customHeight="1" x14ac:dyDescent="0.2"/>
    <row r="79" s="172" customFormat="1" ht="14.1" customHeight="1" x14ac:dyDescent="0.2"/>
    <row r="80" s="172" customFormat="1" ht="14.1" customHeight="1" x14ac:dyDescent="0.2"/>
    <row r="81" s="172" customFormat="1" ht="14.1" customHeight="1" x14ac:dyDescent="0.2"/>
    <row r="82" s="172" customFormat="1" ht="14.1" customHeight="1" x14ac:dyDescent="0.2"/>
    <row r="83" s="172" customFormat="1" ht="14.1" customHeight="1" x14ac:dyDescent="0.2"/>
    <row r="84" s="172" customFormat="1" ht="14.1" customHeight="1" x14ac:dyDescent="0.2"/>
    <row r="85" s="172" customFormat="1" ht="14.1" customHeight="1" x14ac:dyDescent="0.2"/>
    <row r="86" s="172" customFormat="1" ht="14.1" customHeight="1" x14ac:dyDescent="0.2"/>
    <row r="87" s="172" customFormat="1" ht="14.1" customHeight="1" x14ac:dyDescent="0.2"/>
    <row r="88" s="172" customFormat="1" ht="14.1" customHeight="1" x14ac:dyDescent="0.2"/>
    <row r="89" s="172" customFormat="1" ht="14.1" customHeight="1" x14ac:dyDescent="0.2"/>
    <row r="90" s="172" customFormat="1" ht="14.1" customHeight="1" x14ac:dyDescent="0.2"/>
    <row r="91" s="172" customFormat="1" ht="14.1" customHeight="1" x14ac:dyDescent="0.2"/>
    <row r="92" s="172" customFormat="1" ht="14.1" customHeight="1" x14ac:dyDescent="0.2"/>
    <row r="93" s="172" customFormat="1" ht="14.1" customHeight="1" x14ac:dyDescent="0.2"/>
    <row r="94" s="172" customFormat="1" ht="14.1" customHeight="1" x14ac:dyDescent="0.2"/>
    <row r="95" s="172" customFormat="1" ht="14.1" customHeight="1" x14ac:dyDescent="0.2"/>
    <row r="96" s="172" customFormat="1" ht="14.1" customHeight="1" x14ac:dyDescent="0.2"/>
    <row r="97" s="172" customFormat="1" ht="14.1" customHeight="1" x14ac:dyDescent="0.2"/>
    <row r="98" s="172" customFormat="1" ht="14.1" customHeight="1" x14ac:dyDescent="0.2"/>
    <row r="99" s="172" customFormat="1" ht="14.1" customHeight="1" x14ac:dyDescent="0.2"/>
    <row r="100" s="172" customFormat="1" ht="14.1" customHeight="1" x14ac:dyDescent="0.2"/>
    <row r="101" s="172" customFormat="1" ht="14.1" customHeight="1" x14ac:dyDescent="0.2"/>
    <row r="102" s="172" customFormat="1" ht="14.1" customHeight="1" x14ac:dyDescent="0.2"/>
    <row r="103" s="172" customFormat="1" ht="14.1" customHeight="1" x14ac:dyDescent="0.2"/>
    <row r="104" s="172" customFormat="1" ht="14.1" customHeight="1" x14ac:dyDescent="0.2"/>
    <row r="105" s="172" customFormat="1" ht="14.1" customHeight="1" x14ac:dyDescent="0.2"/>
    <row r="106" s="172" customFormat="1" ht="14.1" customHeight="1" x14ac:dyDescent="0.2"/>
    <row r="107" s="172" customFormat="1" ht="14.1" customHeight="1" x14ac:dyDescent="0.2"/>
    <row r="108" s="172" customFormat="1" ht="14.1" customHeight="1" x14ac:dyDescent="0.2"/>
    <row r="109" s="172" customFormat="1" ht="14.1" customHeight="1" x14ac:dyDescent="0.2"/>
    <row r="110" s="172" customFormat="1" ht="14.1" customHeight="1" x14ac:dyDescent="0.2"/>
    <row r="111" s="172" customFormat="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80" zoomScaleNormal="80" workbookViewId="0">
      <pane ySplit="7" topLeftCell="A40" activePane="bottomLeft" state="frozen"/>
      <selection pane="bottomLeft" activeCell="E29" sqref="E29"/>
    </sheetView>
  </sheetViews>
  <sheetFormatPr defaultColWidth="0" defaultRowHeight="15" zeroHeight="1" x14ac:dyDescent="0.15"/>
  <cols>
    <col min="1" max="1" width="4" style="102" customWidth="1"/>
    <col min="2" max="2" width="80.33203125" style="108" customWidth="1"/>
    <col min="3" max="3" width="7.33203125" style="102" customWidth="1"/>
    <col min="4" max="4" width="6.33203125" style="102" customWidth="1"/>
    <col min="5" max="11" width="17.33203125" style="102" customWidth="1"/>
    <col min="12" max="12" width="47.83203125" style="102" customWidth="1"/>
    <col min="13" max="13" width="14.1640625" style="109" customWidth="1"/>
    <col min="14" max="14" width="3.1640625" style="102" customWidth="1"/>
    <col min="15" max="15" width="13.1640625" style="109" customWidth="1"/>
    <col min="16" max="16" width="44.33203125" style="102" customWidth="1"/>
    <col min="17" max="16384" width="11.5" style="102" hidden="1"/>
  </cols>
  <sheetData>
    <row r="1" spans="1:15" s="96" customFormat="1" ht="14.25" customHeight="1" x14ac:dyDescent="0.25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97" customFormat="1" ht="23.25" customHeight="1" x14ac:dyDescent="0.15">
      <c r="B2" s="98" t="s">
        <v>615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97" customFormat="1" ht="10.5" customHeight="1" x14ac:dyDescent="0.15"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100"/>
      <c r="M3" s="101"/>
      <c r="N3" s="100"/>
      <c r="O3" s="101"/>
    </row>
    <row r="4" spans="1:15" ht="27" customHeight="1" x14ac:dyDescent="0.15">
      <c r="A4" s="362"/>
      <c r="B4" s="369" t="s">
        <v>616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5" ht="12" customHeight="1" thickBot="1" x14ac:dyDescent="0.2">
      <c r="A5" s="36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27" customHeight="1" thickTop="1" x14ac:dyDescent="0.15">
      <c r="A6" s="362"/>
      <c r="B6" s="371" t="s">
        <v>503</v>
      </c>
      <c r="C6" s="373" t="s">
        <v>504</v>
      </c>
      <c r="D6" s="373" t="s">
        <v>505</v>
      </c>
      <c r="E6" s="280" t="s">
        <v>617</v>
      </c>
      <c r="F6" s="280" t="s">
        <v>618</v>
      </c>
      <c r="G6" s="280" t="s">
        <v>619</v>
      </c>
      <c r="H6" s="280" t="s">
        <v>620</v>
      </c>
      <c r="I6" s="280" t="s">
        <v>621</v>
      </c>
      <c r="J6" s="280" t="s">
        <v>622</v>
      </c>
      <c r="K6" s="281" t="s">
        <v>104</v>
      </c>
      <c r="L6" s="282"/>
      <c r="M6" s="375" t="s">
        <v>530</v>
      </c>
      <c r="N6" s="283"/>
      <c r="O6" s="375" t="s">
        <v>623</v>
      </c>
    </row>
    <row r="7" spans="1:15" ht="27" customHeight="1" thickBot="1" x14ac:dyDescent="0.2">
      <c r="A7" s="104"/>
      <c r="B7" s="372"/>
      <c r="C7" s="374"/>
      <c r="D7" s="374"/>
      <c r="E7" s="284" t="s">
        <v>519</v>
      </c>
      <c r="F7" s="284" t="s">
        <v>519</v>
      </c>
      <c r="G7" s="284" t="s">
        <v>519</v>
      </c>
      <c r="H7" s="284" t="s">
        <v>519</v>
      </c>
      <c r="I7" s="284" t="s">
        <v>519</v>
      </c>
      <c r="J7" s="284" t="s">
        <v>519</v>
      </c>
      <c r="K7" s="285" t="s">
        <v>519</v>
      </c>
      <c r="L7" s="282"/>
      <c r="M7" s="376"/>
      <c r="N7" s="283"/>
      <c r="O7" s="376"/>
    </row>
    <row r="8" spans="1:15" ht="10.5" customHeight="1" thickTop="1" thickBot="1" x14ac:dyDescent="0.2">
      <c r="A8" s="104"/>
      <c r="B8" s="106"/>
      <c r="C8" s="106"/>
      <c r="D8" s="106"/>
      <c r="E8" s="107"/>
      <c r="F8" s="107"/>
      <c r="G8" s="107"/>
      <c r="H8" s="107"/>
      <c r="I8" s="107"/>
      <c r="J8" s="107"/>
      <c r="K8" s="105"/>
      <c r="L8" s="105"/>
      <c r="M8" s="104"/>
      <c r="N8" s="105"/>
      <c r="O8" s="104"/>
    </row>
    <row r="9" spans="1:15" ht="60" customHeight="1" thickTop="1" thickBot="1" x14ac:dyDescent="0.2">
      <c r="A9" s="104"/>
      <c r="B9" s="286" t="s">
        <v>310</v>
      </c>
      <c r="C9" s="287"/>
      <c r="D9" s="287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290"/>
    </row>
    <row r="10" spans="1:15" ht="60" customHeight="1" thickTop="1" x14ac:dyDescent="0.15">
      <c r="A10" s="104"/>
      <c r="B10" s="291" t="s">
        <v>624</v>
      </c>
      <c r="C10" s="292" t="s">
        <v>153</v>
      </c>
      <c r="D10" s="292">
        <v>3</v>
      </c>
      <c r="E10" s="293">
        <v>54.652999999999999</v>
      </c>
      <c r="F10" s="293">
        <v>160.155</v>
      </c>
      <c r="G10" s="293">
        <v>0</v>
      </c>
      <c r="H10" s="293">
        <v>0</v>
      </c>
      <c r="I10" s="293">
        <v>0</v>
      </c>
      <c r="J10" s="293">
        <v>0</v>
      </c>
      <c r="K10" s="294">
        <f>IFERROR(SUM(E10:J10),0)</f>
        <v>214.80799999999999</v>
      </c>
      <c r="L10" s="295"/>
      <c r="M10" s="296" t="s">
        <v>625</v>
      </c>
      <c r="N10" s="297"/>
      <c r="O10" s="296"/>
    </row>
    <row r="11" spans="1:15" ht="60" customHeight="1" x14ac:dyDescent="0.15">
      <c r="A11" s="104"/>
      <c r="B11" s="299" t="s">
        <v>626</v>
      </c>
      <c r="C11" s="300" t="s">
        <v>153</v>
      </c>
      <c r="D11" s="300">
        <v>3</v>
      </c>
      <c r="E11" s="301">
        <v>52.219000000000001</v>
      </c>
      <c r="F11" s="301">
        <v>155.71799999999999</v>
      </c>
      <c r="G11" s="301">
        <v>0</v>
      </c>
      <c r="H11" s="301">
        <v>0</v>
      </c>
      <c r="I11" s="301">
        <v>0</v>
      </c>
      <c r="J11" s="301">
        <v>0</v>
      </c>
      <c r="K11" s="302">
        <f>IFERROR(SUM(E11:J11),0)</f>
        <v>207.93699999999998</v>
      </c>
      <c r="L11" s="295"/>
      <c r="M11" s="303" t="s">
        <v>627</v>
      </c>
      <c r="N11" s="297"/>
      <c r="O11" s="303"/>
    </row>
    <row r="12" spans="1:15" ht="60" customHeight="1" x14ac:dyDescent="0.15">
      <c r="A12" s="104"/>
      <c r="B12" s="299" t="s">
        <v>628</v>
      </c>
      <c r="C12" s="300" t="s">
        <v>153</v>
      </c>
      <c r="D12" s="300">
        <v>3</v>
      </c>
      <c r="E12" s="301">
        <v>15.340999999999999</v>
      </c>
      <c r="F12" s="301">
        <v>79.462999999999994</v>
      </c>
      <c r="G12" s="301">
        <v>0</v>
      </c>
      <c r="H12" s="301">
        <v>0</v>
      </c>
      <c r="I12" s="301">
        <v>0</v>
      </c>
      <c r="J12" s="301">
        <v>0</v>
      </c>
      <c r="K12" s="302">
        <f>IFERROR(SUM(E12:J12),0)</f>
        <v>94.803999999999988</v>
      </c>
      <c r="L12" s="295"/>
      <c r="M12" s="303" t="s">
        <v>629</v>
      </c>
      <c r="N12" s="297"/>
      <c r="O12" s="303"/>
    </row>
    <row r="13" spans="1:15" ht="60" customHeight="1" thickBot="1" x14ac:dyDescent="0.2">
      <c r="A13" s="104"/>
      <c r="B13" s="304" t="s">
        <v>630</v>
      </c>
      <c r="C13" s="305" t="s">
        <v>153</v>
      </c>
      <c r="D13" s="305">
        <v>3</v>
      </c>
      <c r="E13" s="306">
        <f t="shared" ref="E13:J13" si="0">IFERROR(SUM(E10:E12),0)</f>
        <v>122.21299999999999</v>
      </c>
      <c r="F13" s="306">
        <f t="shared" si="0"/>
        <v>395.33600000000001</v>
      </c>
      <c r="G13" s="306">
        <f t="shared" si="0"/>
        <v>0</v>
      </c>
      <c r="H13" s="306">
        <f t="shared" si="0"/>
        <v>0</v>
      </c>
      <c r="I13" s="306">
        <f t="shared" si="0"/>
        <v>0</v>
      </c>
      <c r="J13" s="306">
        <f t="shared" si="0"/>
        <v>0</v>
      </c>
      <c r="K13" s="307">
        <f>IFERROR(SUM(E13:J13),0)</f>
        <v>517.54899999999998</v>
      </c>
      <c r="L13" s="295"/>
      <c r="M13" s="308" t="s">
        <v>631</v>
      </c>
      <c r="N13" s="297"/>
      <c r="O13" s="308"/>
    </row>
    <row r="14" spans="1:15" ht="13.5" customHeight="1" thickTop="1" thickBot="1" x14ac:dyDescent="0.2">
      <c r="A14" s="104"/>
      <c r="B14" s="309"/>
      <c r="C14" s="295"/>
      <c r="D14" s="295"/>
      <c r="E14" s="310"/>
      <c r="F14" s="310"/>
      <c r="G14" s="310"/>
      <c r="H14" s="310"/>
      <c r="I14" s="310"/>
      <c r="J14" s="310"/>
      <c r="K14" s="310"/>
      <c r="L14" s="295"/>
      <c r="M14" s="295"/>
      <c r="N14" s="311"/>
      <c r="O14" s="295"/>
    </row>
    <row r="15" spans="1:15" ht="60" customHeight="1" thickTop="1" thickBot="1" x14ac:dyDescent="0.2">
      <c r="A15" s="104"/>
      <c r="B15" s="286" t="s">
        <v>311</v>
      </c>
      <c r="C15" s="287"/>
      <c r="D15" s="287"/>
      <c r="E15" s="288"/>
      <c r="F15" s="288"/>
      <c r="G15" s="288"/>
      <c r="H15" s="288"/>
      <c r="I15" s="288"/>
      <c r="J15" s="288"/>
      <c r="K15" s="288"/>
      <c r="L15" s="288"/>
      <c r="M15" s="287"/>
      <c r="N15" s="312"/>
      <c r="O15" s="287"/>
    </row>
    <row r="16" spans="1:15" ht="60" customHeight="1" thickTop="1" x14ac:dyDescent="0.15">
      <c r="A16" s="104"/>
      <c r="B16" s="291" t="s">
        <v>632</v>
      </c>
      <c r="C16" s="313" t="s">
        <v>153</v>
      </c>
      <c r="D16" s="313">
        <v>3</v>
      </c>
      <c r="E16" s="293">
        <v>0</v>
      </c>
      <c r="F16" s="293">
        <v>0</v>
      </c>
      <c r="G16" s="293">
        <v>0</v>
      </c>
      <c r="H16" s="314"/>
      <c r="I16" s="293">
        <v>0</v>
      </c>
      <c r="J16" s="293">
        <v>0</v>
      </c>
      <c r="K16" s="294">
        <f t="shared" ref="K16:K21" si="1">IFERROR(SUM(E16:J16),0)</f>
        <v>0</v>
      </c>
      <c r="L16" s="295"/>
      <c r="M16" s="315" t="s">
        <v>633</v>
      </c>
      <c r="N16" s="316"/>
      <c r="O16" s="315"/>
    </row>
    <row r="17" spans="1:16" ht="60" customHeight="1" x14ac:dyDescent="0.15">
      <c r="A17" s="104"/>
      <c r="B17" s="299" t="s">
        <v>634</v>
      </c>
      <c r="C17" s="317" t="s">
        <v>153</v>
      </c>
      <c r="D17" s="317">
        <v>3</v>
      </c>
      <c r="E17" s="301">
        <v>0</v>
      </c>
      <c r="F17" s="301">
        <v>3.6720000000000002</v>
      </c>
      <c r="G17" s="301">
        <v>0</v>
      </c>
      <c r="H17" s="318"/>
      <c r="I17" s="301">
        <v>0</v>
      </c>
      <c r="J17" s="301">
        <v>0</v>
      </c>
      <c r="K17" s="302">
        <f t="shared" si="1"/>
        <v>3.6720000000000002</v>
      </c>
      <c r="L17" s="295"/>
      <c r="M17" s="319" t="s">
        <v>635</v>
      </c>
      <c r="N17" s="316"/>
      <c r="O17" s="319"/>
    </row>
    <row r="18" spans="1:16" ht="60" customHeight="1" x14ac:dyDescent="0.15">
      <c r="A18" s="104"/>
      <c r="B18" s="299" t="s">
        <v>636</v>
      </c>
      <c r="C18" s="317" t="s">
        <v>153</v>
      </c>
      <c r="D18" s="317">
        <v>3</v>
      </c>
      <c r="E18" s="301">
        <v>0</v>
      </c>
      <c r="F18" s="301">
        <v>-5.0000000000000001E-3</v>
      </c>
      <c r="G18" s="301">
        <v>0</v>
      </c>
      <c r="H18" s="318"/>
      <c r="I18" s="301">
        <v>0</v>
      </c>
      <c r="J18" s="301">
        <v>0</v>
      </c>
      <c r="K18" s="302">
        <f t="shared" si="1"/>
        <v>-5.0000000000000001E-3</v>
      </c>
      <c r="L18" s="295"/>
      <c r="M18" s="319" t="s">
        <v>637</v>
      </c>
      <c r="N18" s="316"/>
      <c r="O18" s="319"/>
    </row>
    <row r="19" spans="1:16" ht="60" customHeight="1" x14ac:dyDescent="0.15">
      <c r="A19" s="362"/>
      <c r="B19" s="299" t="s">
        <v>638</v>
      </c>
      <c r="C19" s="317" t="s">
        <v>153</v>
      </c>
      <c r="D19" s="317">
        <v>3</v>
      </c>
      <c r="E19" s="301">
        <v>0.38900000000000001</v>
      </c>
      <c r="F19" s="301">
        <v>1.3720000000000001</v>
      </c>
      <c r="G19" s="301">
        <v>0</v>
      </c>
      <c r="H19" s="301">
        <v>0</v>
      </c>
      <c r="I19" s="301">
        <v>0</v>
      </c>
      <c r="J19" s="301">
        <v>0</v>
      </c>
      <c r="K19" s="302">
        <f t="shared" si="1"/>
        <v>1.7610000000000001</v>
      </c>
      <c r="L19" s="295"/>
      <c r="M19" s="319" t="s">
        <v>639</v>
      </c>
      <c r="N19" s="316"/>
      <c r="O19" s="319"/>
    </row>
    <row r="20" spans="1:16" ht="60" customHeight="1" x14ac:dyDescent="0.15">
      <c r="A20" s="362"/>
      <c r="B20" s="299" t="s">
        <v>640</v>
      </c>
      <c r="C20" s="317" t="s">
        <v>153</v>
      </c>
      <c r="D20" s="317">
        <v>3</v>
      </c>
      <c r="E20" s="301">
        <v>0</v>
      </c>
      <c r="F20" s="301">
        <v>-1.6E-2</v>
      </c>
      <c r="G20" s="301">
        <v>0</v>
      </c>
      <c r="H20" s="318"/>
      <c r="I20" s="301">
        <v>0</v>
      </c>
      <c r="J20" s="301">
        <v>0</v>
      </c>
      <c r="K20" s="302">
        <f t="shared" si="1"/>
        <v>-1.6E-2</v>
      </c>
      <c r="L20" s="295"/>
      <c r="M20" s="319" t="s">
        <v>641</v>
      </c>
      <c r="N20" s="316"/>
      <c r="O20" s="319"/>
    </row>
    <row r="21" spans="1:16" ht="60" customHeight="1" thickBot="1" x14ac:dyDescent="0.2">
      <c r="A21" s="362"/>
      <c r="B21" s="304" t="s">
        <v>642</v>
      </c>
      <c r="C21" s="320" t="s">
        <v>153</v>
      </c>
      <c r="D21" s="320">
        <v>3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07">
        <f t="shared" si="1"/>
        <v>0</v>
      </c>
      <c r="L21" s="295"/>
      <c r="M21" s="322" t="s">
        <v>643</v>
      </c>
      <c r="N21" s="316"/>
      <c r="O21" s="322"/>
    </row>
    <row r="22" spans="1:16" ht="16.5" customHeight="1" thickTop="1" thickBot="1" x14ac:dyDescent="0.2">
      <c r="A22" s="362"/>
      <c r="B22" s="323"/>
      <c r="C22" s="324"/>
      <c r="D22" s="324"/>
      <c r="E22" s="310"/>
      <c r="F22" s="310"/>
      <c r="G22" s="310"/>
      <c r="H22" s="310"/>
      <c r="I22" s="310"/>
      <c r="J22" s="310"/>
      <c r="K22" s="310"/>
      <c r="L22" s="310"/>
      <c r="M22" s="324"/>
      <c r="N22" s="325"/>
      <c r="O22" s="324"/>
    </row>
    <row r="23" spans="1:16" ht="60" customHeight="1" thickTop="1" thickBot="1" x14ac:dyDescent="0.2">
      <c r="A23" s="362"/>
      <c r="B23" s="286" t="s">
        <v>312</v>
      </c>
      <c r="C23" s="287"/>
      <c r="D23" s="287"/>
      <c r="E23" s="288"/>
      <c r="F23" s="288"/>
      <c r="G23" s="288"/>
      <c r="H23" s="288"/>
      <c r="I23" s="288"/>
      <c r="J23" s="288"/>
      <c r="K23" s="288"/>
      <c r="L23" s="310"/>
      <c r="M23" s="287"/>
      <c r="N23" s="312"/>
      <c r="O23" s="287"/>
    </row>
    <row r="24" spans="1:16" ht="60" customHeight="1" thickTop="1" x14ac:dyDescent="0.15">
      <c r="A24" s="362"/>
      <c r="B24" s="291" t="s">
        <v>644</v>
      </c>
      <c r="C24" s="313" t="s">
        <v>153</v>
      </c>
      <c r="D24" s="313">
        <v>3</v>
      </c>
      <c r="E24" s="293">
        <v>0</v>
      </c>
      <c r="F24" s="293">
        <v>0</v>
      </c>
      <c r="G24" s="355"/>
      <c r="H24" s="355"/>
      <c r="I24" s="355"/>
      <c r="J24" s="355"/>
      <c r="K24" s="294">
        <f t="shared" ref="K24:K32" si="2">IFERROR(SUM(E24:J24),0)</f>
        <v>0</v>
      </c>
      <c r="L24" s="295"/>
      <c r="M24" s="315" t="s">
        <v>645</v>
      </c>
      <c r="N24" s="316"/>
      <c r="O24" s="315"/>
      <c r="P24" s="367"/>
    </row>
    <row r="25" spans="1:16" ht="60" customHeight="1" x14ac:dyDescent="0.15">
      <c r="A25" s="362"/>
      <c r="B25" s="299" t="s">
        <v>646</v>
      </c>
      <c r="C25" s="317" t="s">
        <v>153</v>
      </c>
      <c r="D25" s="317">
        <v>3</v>
      </c>
      <c r="E25" s="301">
        <v>0</v>
      </c>
      <c r="F25" s="301">
        <v>0</v>
      </c>
      <c r="G25" s="356"/>
      <c r="H25" s="356"/>
      <c r="I25" s="356"/>
      <c r="J25" s="356"/>
      <c r="K25" s="302">
        <f>IFERROR(SUM(E25:J25),0)</f>
        <v>0</v>
      </c>
      <c r="L25" s="295"/>
      <c r="M25" s="319" t="s">
        <v>647</v>
      </c>
      <c r="N25" s="316"/>
      <c r="O25" s="319"/>
      <c r="P25" s="367"/>
    </row>
    <row r="26" spans="1:16" ht="60" customHeight="1" x14ac:dyDescent="0.15">
      <c r="A26" s="362"/>
      <c r="B26" s="299" t="s">
        <v>648</v>
      </c>
      <c r="C26" s="317" t="s">
        <v>153</v>
      </c>
      <c r="D26" s="317">
        <v>3</v>
      </c>
      <c r="E26" s="301">
        <v>-11.69239401352446</v>
      </c>
      <c r="F26" s="301">
        <v>17.141416083893464</v>
      </c>
      <c r="G26" s="356"/>
      <c r="H26" s="356"/>
      <c r="I26" s="356"/>
      <c r="J26" s="356"/>
      <c r="K26" s="302">
        <f t="shared" si="2"/>
        <v>5.4490220703690042</v>
      </c>
      <c r="L26" s="295"/>
      <c r="M26" s="319" t="s">
        <v>649</v>
      </c>
      <c r="N26" s="316"/>
      <c r="O26" s="319"/>
      <c r="P26" s="367"/>
    </row>
    <row r="27" spans="1:16" ht="60" customHeight="1" x14ac:dyDescent="0.15">
      <c r="A27" s="362"/>
      <c r="B27" s="299" t="s">
        <v>650</v>
      </c>
      <c r="C27" s="300" t="s">
        <v>153</v>
      </c>
      <c r="D27" s="300">
        <v>3</v>
      </c>
      <c r="E27" s="301">
        <v>-0.19005409675625781</v>
      </c>
      <c r="F27" s="301">
        <v>-4.0103521277429575E-2</v>
      </c>
      <c r="G27" s="356"/>
      <c r="H27" s="357"/>
      <c r="I27" s="356"/>
      <c r="J27" s="356"/>
      <c r="K27" s="302">
        <f t="shared" si="2"/>
        <v>-0.23015761803368739</v>
      </c>
      <c r="L27" s="295"/>
      <c r="M27" s="303" t="s">
        <v>651</v>
      </c>
      <c r="N27" s="297"/>
      <c r="O27" s="303"/>
      <c r="P27" s="367"/>
    </row>
    <row r="28" spans="1:16" ht="60" customHeight="1" x14ac:dyDescent="0.15">
      <c r="A28" s="362"/>
      <c r="B28" s="299" t="s">
        <v>652</v>
      </c>
      <c r="C28" s="300" t="s">
        <v>153</v>
      </c>
      <c r="D28" s="300">
        <v>3</v>
      </c>
      <c r="E28" s="301">
        <v>2.1935567809610887</v>
      </c>
      <c r="F28" s="301">
        <v>6.5501934510454873</v>
      </c>
      <c r="G28" s="356"/>
      <c r="H28" s="356"/>
      <c r="I28" s="356"/>
      <c r="J28" s="356"/>
      <c r="K28" s="302">
        <f t="shared" si="2"/>
        <v>8.7437502320065761</v>
      </c>
      <c r="L28" s="295"/>
      <c r="M28" s="303" t="s">
        <v>653</v>
      </c>
      <c r="N28" s="297"/>
      <c r="O28" s="303"/>
      <c r="P28" s="367"/>
    </row>
    <row r="29" spans="1:16" ht="60" customHeight="1" x14ac:dyDescent="0.15">
      <c r="A29" s="362"/>
      <c r="B29" s="299" t="s">
        <v>654</v>
      </c>
      <c r="C29" s="300" t="s">
        <v>153</v>
      </c>
      <c r="D29" s="300">
        <v>3</v>
      </c>
      <c r="E29" s="301">
        <v>-0.11145599999999999</v>
      </c>
      <c r="F29" s="301">
        <v>-7.7964000000000019E-2</v>
      </c>
      <c r="G29" s="357"/>
      <c r="H29" s="357"/>
      <c r="I29" s="357"/>
      <c r="J29" s="357"/>
      <c r="K29" s="302">
        <f t="shared" si="2"/>
        <v>-0.18942000000000001</v>
      </c>
      <c r="L29" s="295"/>
      <c r="M29" s="303" t="s">
        <v>655</v>
      </c>
      <c r="N29" s="297"/>
      <c r="O29" s="303"/>
      <c r="P29" s="367"/>
    </row>
    <row r="30" spans="1:16" ht="60" customHeight="1" x14ac:dyDescent="0.15">
      <c r="A30" s="362"/>
      <c r="B30" s="299" t="s">
        <v>656</v>
      </c>
      <c r="C30" s="317" t="s">
        <v>153</v>
      </c>
      <c r="D30" s="317">
        <v>3</v>
      </c>
      <c r="E30" s="356"/>
      <c r="F30" s="356"/>
      <c r="G30" s="356"/>
      <c r="H30" s="356"/>
      <c r="I30" s="357"/>
      <c r="J30" s="357"/>
      <c r="K30" s="302">
        <f t="shared" si="2"/>
        <v>0</v>
      </c>
      <c r="L30" s="295"/>
      <c r="M30" s="319" t="s">
        <v>657</v>
      </c>
      <c r="N30" s="316"/>
      <c r="O30" s="319"/>
    </row>
    <row r="31" spans="1:16" ht="60" customHeight="1" x14ac:dyDescent="0.15">
      <c r="A31" s="362"/>
      <c r="B31" s="299" t="s">
        <v>658</v>
      </c>
      <c r="C31" s="300" t="s">
        <v>153</v>
      </c>
      <c r="D31" s="300">
        <v>3</v>
      </c>
      <c r="E31" s="318"/>
      <c r="F31" s="318"/>
      <c r="G31" s="357"/>
      <c r="H31" s="357"/>
      <c r="I31" s="356"/>
      <c r="J31" s="356"/>
      <c r="K31" s="302">
        <f t="shared" si="2"/>
        <v>0</v>
      </c>
      <c r="L31" s="295"/>
      <c r="M31" s="303" t="s">
        <v>659</v>
      </c>
      <c r="N31" s="297"/>
      <c r="O31" s="303"/>
    </row>
    <row r="32" spans="1:16" ht="60" customHeight="1" thickBot="1" x14ac:dyDescent="0.2">
      <c r="A32" s="362"/>
      <c r="B32" s="304" t="s">
        <v>660</v>
      </c>
      <c r="C32" s="305" t="s">
        <v>153</v>
      </c>
      <c r="D32" s="305">
        <v>3</v>
      </c>
      <c r="E32" s="321">
        <v>0</v>
      </c>
      <c r="F32" s="321">
        <v>0</v>
      </c>
      <c r="G32" s="358"/>
      <c r="H32" s="358"/>
      <c r="I32" s="358"/>
      <c r="J32" s="358"/>
      <c r="K32" s="307">
        <f t="shared" si="2"/>
        <v>0</v>
      </c>
      <c r="L32" s="326"/>
      <c r="M32" s="308" t="s">
        <v>661</v>
      </c>
      <c r="N32" s="297"/>
      <c r="O32" s="308"/>
    </row>
    <row r="33" spans="2:15" ht="16.5" customHeight="1" thickTop="1" thickBot="1" x14ac:dyDescent="0.2">
      <c r="B33" s="323"/>
      <c r="C33" s="310"/>
      <c r="D33" s="310"/>
      <c r="E33" s="310"/>
      <c r="F33" s="310"/>
      <c r="G33" s="310"/>
      <c r="H33" s="310"/>
      <c r="I33" s="310"/>
      <c r="J33" s="310"/>
      <c r="K33" s="310"/>
      <c r="L33" s="327"/>
      <c r="M33" s="310"/>
      <c r="N33" s="328"/>
      <c r="O33" s="310"/>
    </row>
    <row r="34" spans="2:15" ht="60" customHeight="1" thickTop="1" thickBot="1" x14ac:dyDescent="0.2">
      <c r="B34" s="286" t="s">
        <v>313</v>
      </c>
      <c r="C34" s="287"/>
      <c r="D34" s="287"/>
      <c r="E34" s="288"/>
      <c r="F34" s="288"/>
      <c r="G34" s="288"/>
      <c r="H34" s="288"/>
      <c r="I34" s="288"/>
      <c r="J34" s="288"/>
      <c r="K34" s="288"/>
      <c r="L34" s="310"/>
      <c r="M34" s="287"/>
      <c r="N34" s="312"/>
      <c r="O34" s="287"/>
    </row>
    <row r="35" spans="2:15" ht="60" customHeight="1" thickTop="1" x14ac:dyDescent="0.15">
      <c r="B35" s="329" t="s">
        <v>662</v>
      </c>
      <c r="C35" s="292" t="s">
        <v>153</v>
      </c>
      <c r="D35" s="292">
        <v>3</v>
      </c>
      <c r="E35" s="298">
        <v>0</v>
      </c>
      <c r="F35" s="298">
        <v>0</v>
      </c>
      <c r="G35" s="359"/>
      <c r="H35" s="359"/>
      <c r="I35" s="359"/>
      <c r="J35" s="359"/>
      <c r="K35" s="294">
        <f>IFERROR(SUM(E35:J35),0)</f>
        <v>0</v>
      </c>
      <c r="L35" s="326"/>
      <c r="M35" s="296" t="s">
        <v>663</v>
      </c>
      <c r="N35" s="297"/>
      <c r="O35" s="296"/>
    </row>
    <row r="36" spans="2:15" ht="60" customHeight="1" thickBot="1" x14ac:dyDescent="0.2">
      <c r="B36" s="330" t="s">
        <v>664</v>
      </c>
      <c r="C36" s="320" t="s">
        <v>153</v>
      </c>
      <c r="D36" s="320">
        <v>3</v>
      </c>
      <c r="E36" s="331">
        <v>0</v>
      </c>
      <c r="F36" s="331">
        <v>0</v>
      </c>
      <c r="G36" s="360"/>
      <c r="H36" s="360"/>
      <c r="I36" s="358"/>
      <c r="J36" s="358"/>
      <c r="K36" s="307">
        <f>IFERROR(SUM(E36:J36),0)</f>
        <v>0</v>
      </c>
      <c r="L36" s="326"/>
      <c r="M36" s="322" t="s">
        <v>665</v>
      </c>
      <c r="N36" s="316"/>
      <c r="O36" s="322"/>
    </row>
    <row r="37" spans="2:15" ht="16.5" customHeight="1" thickTop="1" thickBot="1" x14ac:dyDescent="0.2">
      <c r="B37" s="323"/>
      <c r="C37" s="310"/>
      <c r="D37" s="310"/>
      <c r="E37" s="310"/>
      <c r="F37" s="310"/>
      <c r="G37" s="310"/>
      <c r="H37" s="310"/>
      <c r="I37" s="310"/>
      <c r="J37" s="310"/>
      <c r="K37" s="310"/>
      <c r="L37" s="327"/>
      <c r="M37" s="310"/>
      <c r="N37" s="328"/>
      <c r="O37" s="310"/>
    </row>
    <row r="38" spans="2:15" ht="60" customHeight="1" thickTop="1" thickBot="1" x14ac:dyDescent="0.2">
      <c r="B38" s="286" t="s">
        <v>666</v>
      </c>
      <c r="C38" s="287"/>
      <c r="D38" s="287"/>
      <c r="E38" s="288"/>
      <c r="F38" s="288"/>
      <c r="G38" s="288"/>
      <c r="H38" s="288"/>
      <c r="I38" s="288"/>
      <c r="J38" s="288"/>
      <c r="K38" s="288"/>
      <c r="L38" s="310"/>
      <c r="M38" s="287"/>
      <c r="N38" s="312"/>
      <c r="O38" s="287"/>
    </row>
    <row r="39" spans="2:15" ht="60" customHeight="1" thickTop="1" x14ac:dyDescent="0.15">
      <c r="B39" s="291" t="s">
        <v>667</v>
      </c>
      <c r="C39" s="292" t="s">
        <v>153</v>
      </c>
      <c r="D39" s="292">
        <v>3</v>
      </c>
      <c r="E39" s="332">
        <f>IFERROR(SUM(E13,E16:E21,E24:E32, E35:E36), 0)</f>
        <v>112.80165267068035</v>
      </c>
      <c r="F39" s="332">
        <f t="shared" ref="F39:H39" si="3">IFERROR(SUM(F13,F16:F21,F24:F32, F35:F36), 0)</f>
        <v>423.93254201366159</v>
      </c>
      <c r="G39" s="332">
        <f t="shared" si="3"/>
        <v>0</v>
      </c>
      <c r="H39" s="332">
        <f t="shared" si="3"/>
        <v>0</v>
      </c>
      <c r="I39" s="332">
        <f>IFERROR(SUM(I13,I16:I21,I24:I32, I35:I36), 0)</f>
        <v>0</v>
      </c>
      <c r="J39" s="332">
        <f>IFERROR(SUM(J13,J16:J21,J24:J32, J35:J36), 0)</f>
        <v>0</v>
      </c>
      <c r="K39" s="294">
        <f>IFERROR(SUM(E39:J39),0)</f>
        <v>536.7341946843419</v>
      </c>
      <c r="L39" s="326"/>
      <c r="M39" s="296" t="s">
        <v>668</v>
      </c>
      <c r="N39" s="297"/>
      <c r="O39" s="296"/>
    </row>
    <row r="40" spans="2:15" ht="60" customHeight="1" thickBot="1" x14ac:dyDescent="0.2">
      <c r="B40" s="304" t="s">
        <v>669</v>
      </c>
      <c r="C40" s="320" t="s">
        <v>153</v>
      </c>
      <c r="D40" s="320">
        <v>3</v>
      </c>
      <c r="E40" s="331">
        <f>Outputs!$F19</f>
        <v>113.75775175776593</v>
      </c>
      <c r="F40" s="331">
        <f>Outputs!$F20</f>
        <v>427.52576522279708</v>
      </c>
      <c r="G40" s="331">
        <f>Outputs!$F21</f>
        <v>0</v>
      </c>
      <c r="H40" s="331">
        <f>Outputs!$F22</f>
        <v>0</v>
      </c>
      <c r="I40" s="321">
        <f>Outputs!$F23</f>
        <v>0</v>
      </c>
      <c r="J40" s="321">
        <f>Outputs!$F24</f>
        <v>0</v>
      </c>
      <c r="K40" s="307">
        <f>IFERROR(SUM(E40:J40),0)</f>
        <v>541.28351698056304</v>
      </c>
      <c r="L40" s="326"/>
      <c r="M40" s="322" t="s">
        <v>472</v>
      </c>
      <c r="N40" s="316"/>
      <c r="O40" s="322"/>
    </row>
    <row r="41" spans="2:15" ht="16.5" customHeight="1" thickTop="1" thickBot="1" x14ac:dyDescent="0.2">
      <c r="B41" s="323"/>
      <c r="C41" s="310"/>
      <c r="D41" s="310"/>
      <c r="E41" s="333"/>
      <c r="F41" s="333"/>
      <c r="G41" s="333"/>
      <c r="H41" s="333"/>
      <c r="I41" s="333"/>
      <c r="J41" s="333"/>
      <c r="K41" s="333"/>
      <c r="L41" s="327"/>
      <c r="M41" s="310"/>
      <c r="N41" s="328"/>
      <c r="O41" s="310"/>
    </row>
    <row r="42" spans="2:15" ht="60" customHeight="1" thickTop="1" thickBot="1" x14ac:dyDescent="0.2">
      <c r="B42" s="286" t="s">
        <v>670</v>
      </c>
      <c r="C42" s="287"/>
      <c r="D42" s="287"/>
      <c r="E42" s="334"/>
      <c r="F42" s="334"/>
      <c r="G42" s="334"/>
      <c r="H42" s="334"/>
      <c r="I42" s="334"/>
      <c r="J42" s="334"/>
      <c r="K42" s="334"/>
      <c r="L42" s="310"/>
      <c r="M42" s="287"/>
      <c r="N42" s="312"/>
      <c r="O42" s="287"/>
    </row>
    <row r="43" spans="2:15" ht="60" customHeight="1" thickTop="1" x14ac:dyDescent="0.15">
      <c r="B43" s="291" t="s">
        <v>671</v>
      </c>
      <c r="C43" s="292" t="s">
        <v>153</v>
      </c>
      <c r="D43" s="292">
        <v>3</v>
      </c>
      <c r="E43" s="293">
        <f>Outputs!$F27</f>
        <v>133.17738698885299</v>
      </c>
      <c r="F43" s="293">
        <f>Outputs!$F28</f>
        <v>500.50887436684087</v>
      </c>
      <c r="G43" s="293">
        <f>Outputs!$F29</f>
        <v>0</v>
      </c>
      <c r="H43" s="293">
        <f>Outputs!$F30</f>
        <v>0</v>
      </c>
      <c r="I43" s="293">
        <f>Outputs!$F31</f>
        <v>0</v>
      </c>
      <c r="J43" s="293">
        <f>Outputs!$F32</f>
        <v>0</v>
      </c>
      <c r="K43" s="294">
        <f>IFERROR(SUM(E43:J43),0)</f>
        <v>633.68626135569389</v>
      </c>
      <c r="L43" s="326"/>
      <c r="M43" s="296" t="s">
        <v>672</v>
      </c>
      <c r="N43" s="297"/>
      <c r="O43" s="296"/>
    </row>
    <row r="44" spans="2:15" ht="60" customHeight="1" thickBot="1" x14ac:dyDescent="0.2">
      <c r="B44" s="304" t="s">
        <v>673</v>
      </c>
      <c r="C44" s="320" t="s">
        <v>153</v>
      </c>
      <c r="D44" s="320">
        <v>3</v>
      </c>
      <c r="E44" s="331">
        <f>Outputs!$F35</f>
        <v>137.24531801032086</v>
      </c>
      <c r="F44" s="331">
        <f>Outputs!$F36</f>
        <v>515.79702217174747</v>
      </c>
      <c r="G44" s="331">
        <f>Outputs!$F37</f>
        <v>0</v>
      </c>
      <c r="H44" s="331">
        <f>Outputs!$F38</f>
        <v>0</v>
      </c>
      <c r="I44" s="321">
        <f>Outputs!$F39</f>
        <v>0</v>
      </c>
      <c r="J44" s="321">
        <f>Outputs!$F40</f>
        <v>0</v>
      </c>
      <c r="K44" s="307">
        <f>IFERROR(SUM(E44:J44),0)</f>
        <v>653.0423401820683</v>
      </c>
      <c r="L44" s="326"/>
      <c r="M44" s="322" t="s">
        <v>480</v>
      </c>
      <c r="N44" s="316"/>
      <c r="O44" s="322"/>
    </row>
    <row r="45" spans="2:15" ht="14.45" customHeight="1" thickTop="1" x14ac:dyDescent="0.15">
      <c r="B45" s="363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N45" s="362"/>
    </row>
    <row r="46" spans="2:15" ht="14.1" customHeight="1" x14ac:dyDescent="0.15">
      <c r="B46" s="363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N46" s="362"/>
    </row>
    <row r="47" spans="2:15" ht="14.1" customHeight="1" x14ac:dyDescent="0.15">
      <c r="B47" s="363"/>
      <c r="C47" s="362"/>
      <c r="D47" s="362"/>
      <c r="E47" s="364"/>
      <c r="F47" s="364"/>
      <c r="G47" s="364"/>
      <c r="H47" s="364"/>
      <c r="I47" s="364"/>
      <c r="J47" s="364"/>
      <c r="K47" s="362"/>
      <c r="L47" s="362"/>
      <c r="N47" s="362"/>
    </row>
    <row r="48" spans="2:15" ht="14.1" customHeight="1" x14ac:dyDescent="0.15">
      <c r="B48" s="363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N48" s="362"/>
    </row>
    <row r="49" spans="5:10" ht="14.1" customHeight="1" x14ac:dyDescent="0.15">
      <c r="E49" s="364"/>
      <c r="F49" s="364"/>
      <c r="G49" s="364"/>
      <c r="H49" s="364"/>
      <c r="I49" s="364"/>
      <c r="J49" s="364"/>
    </row>
    <row r="50" spans="5:10" ht="14.1" customHeight="1" x14ac:dyDescent="0.15">
      <c r="E50" s="362"/>
      <c r="F50" s="362"/>
      <c r="G50" s="362"/>
      <c r="H50" s="362"/>
      <c r="I50" s="362"/>
      <c r="J50" s="362"/>
    </row>
    <row r="51" spans="5:10" ht="14.1" customHeight="1" x14ac:dyDescent="0.15">
      <c r="E51" s="362"/>
      <c r="F51" s="362"/>
      <c r="G51" s="362"/>
      <c r="H51" s="362"/>
      <c r="I51" s="362"/>
      <c r="J51" s="362"/>
    </row>
    <row r="52" spans="5:10" ht="14.1" customHeight="1" x14ac:dyDescent="0.15">
      <c r="E52" s="362"/>
      <c r="F52" s="362"/>
      <c r="G52" s="362"/>
      <c r="H52" s="362"/>
      <c r="I52" s="362"/>
      <c r="J52" s="362"/>
    </row>
    <row r="53" spans="5:10" ht="14.1" customHeight="1" x14ac:dyDescent="0.15">
      <c r="E53" s="362"/>
      <c r="F53" s="362"/>
      <c r="G53" s="362"/>
      <c r="H53" s="362"/>
      <c r="I53" s="362"/>
      <c r="J53" s="362"/>
    </row>
    <row r="57" spans="5:10" ht="21.75" hidden="1" customHeight="1" x14ac:dyDescent="0.15">
      <c r="E57" s="362"/>
      <c r="F57" s="362"/>
      <c r="G57" s="362"/>
      <c r="H57" s="362"/>
      <c r="I57" s="362"/>
      <c r="J57" s="362"/>
    </row>
    <row r="58" spans="5:10" ht="21.75" hidden="1" customHeight="1" x14ac:dyDescent="0.15">
      <c r="E58" s="362"/>
      <c r="F58" s="362"/>
      <c r="G58" s="362"/>
      <c r="H58" s="362"/>
      <c r="I58" s="362"/>
      <c r="J58" s="362"/>
    </row>
    <row r="59" spans="5:10" ht="21.75" hidden="1" customHeight="1" x14ac:dyDescent="0.15">
      <c r="E59" s="362"/>
      <c r="F59" s="362"/>
      <c r="G59" s="362"/>
      <c r="H59" s="362"/>
      <c r="I59" s="362"/>
      <c r="J59" s="362"/>
    </row>
    <row r="60" spans="5:10" ht="21.75" hidden="1" customHeight="1" x14ac:dyDescent="0.15">
      <c r="E60" s="362"/>
      <c r="F60" s="362"/>
      <c r="G60" s="362"/>
      <c r="H60" s="362"/>
      <c r="I60" s="362"/>
      <c r="J60" s="362"/>
    </row>
    <row r="61" spans="5:10" ht="21.75" hidden="1" customHeight="1" x14ac:dyDescent="0.15">
      <c r="E61" s="362"/>
      <c r="F61" s="362"/>
      <c r="G61" s="362"/>
      <c r="H61" s="362"/>
      <c r="I61" s="362"/>
      <c r="J61" s="362"/>
    </row>
    <row r="62" spans="5:10" ht="21.75" hidden="1" customHeight="1" x14ac:dyDescent="0.15">
      <c r="E62" s="362"/>
      <c r="F62" s="362"/>
      <c r="G62" s="362"/>
      <c r="H62" s="362"/>
      <c r="I62" s="362"/>
      <c r="J62" s="362"/>
    </row>
    <row r="63" spans="5:10" ht="21.75" hidden="1" customHeight="1" x14ac:dyDescent="0.15">
      <c r="E63" s="362"/>
      <c r="F63" s="362"/>
      <c r="G63" s="362"/>
      <c r="H63" s="362"/>
      <c r="I63" s="362"/>
      <c r="J63" s="362"/>
    </row>
    <row r="64" spans="5:10" ht="21.75" hidden="1" customHeight="1" x14ac:dyDescent="0.15">
      <c r="E64" s="362"/>
      <c r="F64" s="362"/>
      <c r="G64" s="362"/>
      <c r="H64" s="362"/>
      <c r="I64" s="362"/>
      <c r="J64" s="362"/>
    </row>
    <row r="65" ht="21.75" hidden="1" customHeight="1" x14ac:dyDescent="0.15"/>
    <row r="66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f7e6900f-9760-4350-a8b4-c1abd6f9ab61">Clean</Com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hecked xmlns="f7e6900f-9760-4350-a8b4-c1abd6f9ab6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915604-4DB1-42DB-B028-D947492CB8AF}"/>
</file>

<file path=customXml/itemProps2.xml><?xml version="1.0" encoding="utf-8"?>
<ds:datastoreItem xmlns:ds="http://schemas.openxmlformats.org/officeDocument/2006/customXml" ds:itemID="{196ACB8E-940D-4491-847B-3A7777891D6D}">
  <ds:schemaRefs/>
</ds:datastoreItem>
</file>

<file path=customXml/itemProps3.xml><?xml version="1.0" encoding="utf-8"?>
<ds:datastoreItem xmlns:ds="http://schemas.openxmlformats.org/officeDocument/2006/customXml" ds:itemID="{9D78EAB2-B842-4924-8404-1084E3AE31E7}">
  <ds:schemaRefs>
    <ds:schemaRef ds:uri="http://purl.org/dc/elements/1.1/"/>
    <ds:schemaRef ds:uri="http://schemas.microsoft.com/office/2006/metadata/properties"/>
    <ds:schemaRef ds:uri="b5908f9a-e103-42c4-a924-ee3ceb127a41"/>
    <ds:schemaRef ds:uri="f7e6900f-9760-4350-a8b4-c1abd6f9ab6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2024-08-27T14:41:04Z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0x0101002CEF82E880D04449A25C57CEF3CC806C</vt:lpwstr>
  </property>
  <property fmtid="{D5CDD505-2E9C-101B-9397-08002B2CF9AE}" pid="4" name="MSIP_Label_20ad2324-fd97-41a5-8822-ae85afc1f7c6_Enabled">
    <vt:lpwstr>true</vt:lpwstr>
  </property>
  <property fmtid="{D5CDD505-2E9C-101B-9397-08002B2CF9AE}" pid="5" name="MSIP_Label_20ad2324-fd97-41a5-8822-ae85afc1f7c6_SetDate">
    <vt:lpwstr>2024-04-25T12:28:39Z</vt:lpwstr>
  </property>
  <property fmtid="{D5CDD505-2E9C-101B-9397-08002B2CF9AE}" pid="6" name="MSIP_Label_20ad2324-fd97-41a5-8822-ae85afc1f7c6_Method">
    <vt:lpwstr>Standard</vt:lpwstr>
  </property>
  <property fmtid="{D5CDD505-2E9C-101B-9397-08002B2CF9AE}" pid="7" name="MSIP_Label_20ad2324-fd97-41a5-8822-ae85afc1f7c6_Name">
    <vt:lpwstr>Business_Sublabel</vt:lpwstr>
  </property>
  <property fmtid="{D5CDD505-2E9C-101B-9397-08002B2CF9AE}" pid="8" name="MSIP_Label_20ad2324-fd97-41a5-8822-ae85afc1f7c6_SiteId">
    <vt:lpwstr>25d26f64-e150-4587-8705-aefeb42a308c</vt:lpwstr>
  </property>
  <property fmtid="{D5CDD505-2E9C-101B-9397-08002B2CF9AE}" pid="9" name="MSIP_Label_20ad2324-fd97-41a5-8822-ae85afc1f7c6_ActionId">
    <vt:lpwstr>a2e95526-bb04-48b5-95b2-be6bdcf47092</vt:lpwstr>
  </property>
  <property fmtid="{D5CDD505-2E9C-101B-9397-08002B2CF9AE}" pid="10" name="MSIP_Label_20ad2324-fd97-41a5-8822-ae85afc1f7c6_ContentBits">
    <vt:lpwstr>2</vt:lpwstr>
  </property>
</Properties>
</file>